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6324DA6E-4FE2-4F45-AC7B-0C12C8419151}" xr6:coauthVersionLast="47" xr6:coauthVersionMax="47" xr10:uidLastSave="{00000000-0000-0000-0000-000000000000}"/>
  <bookViews>
    <workbookView xWindow="-28920" yWindow="-120" windowWidth="29040" windowHeight="15720" xr2:uid="{C2A013D7-6DAA-43D1-BCF1-14932B98FF99}"/>
  </bookViews>
  <sheets>
    <sheet name="Cover D" sheetId="1" r:id="rId1"/>
    <sheet name="D.1" sheetId="2" r:id="rId2"/>
    <sheet name="D.2.1" sheetId="3" r:id="rId3"/>
    <sheet name="D.2.2" sheetId="4" r:id="rId4"/>
    <sheet name="D.2.3" sheetId="5" r:id="rId5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'Cover D'!$A$1:$C$25</definedName>
    <definedName name="_xlnm.Print_Area" localSheetId="1">D.1!$A$1:$P$172</definedName>
    <definedName name="_xlnm.Print_Area" localSheetId="2">'D.2.1'!$A$1:$D$72</definedName>
    <definedName name="_xlnm.Print_Area" localSheetId="3">'D.2.2'!$A$1:$D$45</definedName>
    <definedName name="_xlnm.Print_Area" localSheetId="4">'D.2.3'!$A$1:$D$23</definedName>
    <definedName name="_xlnm.Print_Titles" localSheetId="1">D.1!$1:$9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3" i="2" l="1"/>
  <c r="A134" i="2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5" i="2"/>
  <c r="D20" i="5"/>
  <c r="D15" i="5"/>
  <c r="D8" i="5"/>
  <c r="D39" i="4"/>
  <c r="D34" i="4"/>
  <c r="D15" i="4"/>
  <c r="D8" i="4"/>
  <c r="D67" i="3"/>
  <c r="D71" i="3"/>
  <c r="D56" i="3"/>
  <c r="D55" i="3"/>
  <c r="H27" i="2" s="1"/>
  <c r="P27" i="2" s="1"/>
  <c r="D50" i="3"/>
  <c r="D45" i="3"/>
  <c r="H25" i="2" s="1"/>
  <c r="P25" i="2" s="1"/>
  <c r="D40" i="3"/>
  <c r="D41" i="3" s="1"/>
  <c r="D36" i="3"/>
  <c r="D35" i="3"/>
  <c r="D30" i="3"/>
  <c r="F18" i="2" s="1"/>
  <c r="P18" i="2" s="1"/>
  <c r="D26" i="3"/>
  <c r="D25" i="3"/>
  <c r="D20" i="3"/>
  <c r="D15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D9" i="3"/>
  <c r="D159" i="2"/>
  <c r="P157" i="2"/>
  <c r="P156" i="2"/>
  <c r="J140" i="2"/>
  <c r="P140" i="2" s="1"/>
  <c r="P132" i="2"/>
  <c r="P131" i="2"/>
  <c r="P130" i="2"/>
  <c r="H139" i="2"/>
  <c r="P139" i="2" s="1"/>
  <c r="F134" i="2"/>
  <c r="P128" i="2"/>
  <c r="P127" i="2"/>
  <c r="P126" i="2"/>
  <c r="P125" i="2"/>
  <c r="P124" i="2"/>
  <c r="P123" i="2"/>
  <c r="P122" i="2"/>
  <c r="N142" i="2"/>
  <c r="P121" i="2"/>
  <c r="D142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D134" i="2"/>
  <c r="P67" i="2"/>
  <c r="P66" i="2"/>
  <c r="P65" i="2"/>
  <c r="H134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L134" i="2"/>
  <c r="L141" i="2" s="1"/>
  <c r="P141" i="2" s="1"/>
  <c r="J134" i="2"/>
  <c r="D146" i="2"/>
  <c r="N36" i="2"/>
  <c r="L36" i="2"/>
  <c r="H36" i="2"/>
  <c r="F36" i="2"/>
  <c r="D36" i="2"/>
  <c r="N31" i="2"/>
  <c r="N38" i="2" s="1"/>
  <c r="N40" i="2" s="1"/>
  <c r="N42" i="2" s="1"/>
  <c r="N29" i="2"/>
  <c r="L29" i="2"/>
  <c r="J29" i="2"/>
  <c r="F29" i="2"/>
  <c r="D29" i="2"/>
  <c r="N21" i="2"/>
  <c r="L21" i="2"/>
  <c r="L31" i="2" s="1"/>
  <c r="L38" i="2" s="1"/>
  <c r="J21" i="2"/>
  <c r="J31" i="2" s="1"/>
  <c r="H21" i="2"/>
  <c r="F17" i="2"/>
  <c r="P17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55" i="2" l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N134" i="2"/>
  <c r="D16" i="4"/>
  <c r="F144" i="2"/>
  <c r="D144" i="2"/>
  <c r="D16" i="3"/>
  <c r="F15" i="2"/>
  <c r="D42" i="4"/>
  <c r="D44" i="4" s="1"/>
  <c r="D45" i="4" s="1"/>
  <c r="P49" i="2"/>
  <c r="D43" i="4"/>
  <c r="F155" i="2"/>
  <c r="D16" i="5"/>
  <c r="D35" i="4"/>
  <c r="L144" i="2"/>
  <c r="D21" i="3"/>
  <c r="F16" i="2"/>
  <c r="P16" i="2" s="1"/>
  <c r="D51" i="3"/>
  <c r="H26" i="2"/>
  <c r="P26" i="2" s="1"/>
  <c r="D40" i="4"/>
  <c r="N144" i="2"/>
  <c r="D21" i="5"/>
  <c r="H168" i="2"/>
  <c r="D21" i="2"/>
  <c r="D31" i="2" s="1"/>
  <c r="D38" i="2" s="1"/>
  <c r="L40" i="2"/>
  <c r="L42" i="2" s="1"/>
  <c r="H24" i="2"/>
  <c r="P48" i="2"/>
  <c r="D31" i="3"/>
  <c r="D21" i="4"/>
  <c r="F138" i="2"/>
  <c r="P138" i="2" s="1"/>
  <c r="D46" i="3"/>
  <c r="D70" i="3"/>
  <c r="D72" i="3" s="1"/>
  <c r="D161" i="2"/>
  <c r="D60" i="3"/>
  <c r="D66" i="3"/>
  <c r="D68" i="3" s="1"/>
  <c r="D28" i="4"/>
  <c r="P129" i="2"/>
  <c r="D170" i="2"/>
  <c r="F21" i="2" l="1"/>
  <c r="P15" i="2"/>
  <c r="D22" i="4"/>
  <c r="H144" i="2"/>
  <c r="L146" i="2"/>
  <c r="L148" i="2"/>
  <c r="H170" i="2"/>
  <c r="H172" i="2" s="1"/>
  <c r="P168" i="2"/>
  <c r="D29" i="4"/>
  <c r="J144" i="2"/>
  <c r="F146" i="2"/>
  <c r="F148" i="2" s="1"/>
  <c r="F142" i="2"/>
  <c r="P134" i="2"/>
  <c r="N146" i="2"/>
  <c r="N148" i="2"/>
  <c r="H29" i="2"/>
  <c r="P24" i="2"/>
  <c r="P155" i="2"/>
  <c r="F159" i="2"/>
  <c r="D61" i="3"/>
  <c r="J34" i="2"/>
  <c r="P34" i="2" l="1"/>
  <c r="J36" i="2"/>
  <c r="F161" i="2"/>
  <c r="F163" i="2"/>
  <c r="P159" i="2"/>
  <c r="H146" i="2"/>
  <c r="H148" i="2" s="1"/>
  <c r="H142" i="2"/>
  <c r="P142" i="2" s="1"/>
  <c r="P144" i="2" s="1"/>
  <c r="J142" i="2"/>
  <c r="J146" i="2"/>
  <c r="J148" i="2" s="1"/>
  <c r="P29" i="2"/>
  <c r="H31" i="2"/>
  <c r="H38" i="2" s="1"/>
  <c r="P170" i="2"/>
  <c r="P172" i="2"/>
  <c r="P21" i="2"/>
  <c r="F31" i="2"/>
  <c r="P146" i="2" l="1"/>
  <c r="P148" i="2"/>
  <c r="H40" i="2"/>
  <c r="H42" i="2" s="1"/>
  <c r="P161" i="2"/>
  <c r="P163" i="2"/>
  <c r="F38" i="2"/>
  <c r="P31" i="2"/>
  <c r="P36" i="2"/>
  <c r="J38" i="2"/>
  <c r="F40" i="2" l="1"/>
  <c r="F42" i="2" s="1"/>
  <c r="P38" i="2"/>
  <c r="J40" i="2"/>
  <c r="J42" i="2" s="1"/>
  <c r="P40" i="2" l="1"/>
  <c r="P42" i="2" s="1"/>
</calcChain>
</file>

<file path=xl/sharedStrings.xml><?xml version="1.0" encoding="utf-8"?>
<sst xmlns="http://schemas.openxmlformats.org/spreadsheetml/2006/main" count="399" uniqueCount="221">
  <si>
    <t>FR 16(8)(d)                 SCHEDULE D</t>
  </si>
  <si>
    <t>Operating Income Summary</t>
  </si>
  <si>
    <t>Schedule</t>
  </si>
  <si>
    <t>Pages</t>
  </si>
  <si>
    <t>Description</t>
  </si>
  <si>
    <t>D-1</t>
  </si>
  <si>
    <t>Summary of Utility Jurisdictional Adjustments to Operating Income by Account</t>
  </si>
  <si>
    <t>D-2.1</t>
  </si>
  <si>
    <t>Detailed Adjustments</t>
  </si>
  <si>
    <t>D-2.2</t>
  </si>
  <si>
    <t>D-2.3</t>
  </si>
  <si>
    <t>Summary of Utility Jurisdictional Adjustments to</t>
  </si>
  <si>
    <t>Operating Income by Major Accounts</t>
  </si>
  <si>
    <t>Data:___X____Base Period___X____Forecasted Period</t>
  </si>
  <si>
    <t>FR 16(8)(d)1</t>
  </si>
  <si>
    <t>Type of Filing:___X___Original________Updated ________Revised</t>
  </si>
  <si>
    <t>Schedule D-1</t>
  </si>
  <si>
    <t>Workpaper Reference No(s).____________________</t>
  </si>
  <si>
    <t>Witness: Waller, Wiebe, Troup</t>
  </si>
  <si>
    <t>Title of Adjustment</t>
  </si>
  <si>
    <t>Line</t>
  </si>
  <si>
    <t xml:space="preserve">Account No. </t>
  </si>
  <si>
    <t>Base</t>
  </si>
  <si>
    <t>Total</t>
  </si>
  <si>
    <t>No.</t>
  </si>
  <si>
    <t>&amp; Title</t>
  </si>
  <si>
    <t>Period</t>
  </si>
  <si>
    <t>ADJ 1</t>
  </si>
  <si>
    <t xml:space="preserve"> </t>
  </si>
  <si>
    <t>ADJ 2</t>
  </si>
  <si>
    <t>ADJ 3</t>
  </si>
  <si>
    <t>ADJ 4</t>
  </si>
  <si>
    <t>ADJ 5</t>
  </si>
  <si>
    <t>ADJUST.</t>
  </si>
  <si>
    <t>SALE of Gas</t>
  </si>
  <si>
    <t>480 Gas Rev - Residential</t>
  </si>
  <si>
    <t>480 Gas Rev - Commericial</t>
  </si>
  <si>
    <t>480 Gas Rev - Industrial</t>
  </si>
  <si>
    <t>480 Gas Rev - Public Authority &amp; Other</t>
  </si>
  <si>
    <t xml:space="preserve">  Total SALE of Gas</t>
  </si>
  <si>
    <t>Other Operating Income</t>
  </si>
  <si>
    <t>Forfeited discounts</t>
  </si>
  <si>
    <t>488 MISC. Service Revenues</t>
  </si>
  <si>
    <t>489 Revenue From Transporting Gas to Others</t>
  </si>
  <si>
    <t>495 Other Gas Service Revenue</t>
  </si>
  <si>
    <t xml:space="preserve">  Total Other Operating Income</t>
  </si>
  <si>
    <t xml:space="preserve">  Total Operating Revenue</t>
  </si>
  <si>
    <t>Other Gas Supply Expenses - Operation</t>
  </si>
  <si>
    <t>803/804/812 Gas Purchase Costs</t>
  </si>
  <si>
    <t xml:space="preserve">  Total Other Gas Supply Expenses - Operation</t>
  </si>
  <si>
    <t xml:space="preserve">  Total Plant Revenue</t>
  </si>
  <si>
    <t>Blended Effective Tax Rate</t>
  </si>
  <si>
    <t>NET Operating Income Impact</t>
  </si>
  <si>
    <t>GRAND</t>
  </si>
  <si>
    <t xml:space="preserve">ACCOUNT No. </t>
  </si>
  <si>
    <t>814 Storage Supervision &amp; Engineering</t>
  </si>
  <si>
    <t>815 Maps and records</t>
  </si>
  <si>
    <t>816 Storage Wells Expense</t>
  </si>
  <si>
    <t>817 Storage Lines Expense</t>
  </si>
  <si>
    <t>818 Storage Compressor Station</t>
  </si>
  <si>
    <t>819 Storage Compressor Station Fuel</t>
  </si>
  <si>
    <t>820 Storage Measuring &amp; Regulating</t>
  </si>
  <si>
    <t>821 Storage Purification</t>
  </si>
  <si>
    <t>824 Storage Other Expense</t>
  </si>
  <si>
    <t>825 Storage Royalties</t>
  </si>
  <si>
    <t>831 Storage Maintenance Structure</t>
  </si>
  <si>
    <t>832 Storage Maintenance Res</t>
  </si>
  <si>
    <t>834 Storage Maintenance Compressor</t>
  </si>
  <si>
    <t>835 Storage Maintenance Meas/Reg</t>
  </si>
  <si>
    <t>836 Storage Maintenance Purification</t>
  </si>
  <si>
    <t>837 Maintenance of other equipment</t>
  </si>
  <si>
    <t>840 Other Storage Expense</t>
  </si>
  <si>
    <t>841 Storage Operation</t>
  </si>
  <si>
    <t>847 Storage Maintenance</t>
  </si>
  <si>
    <t>850 Trsm Supervision &amp; Engineering</t>
  </si>
  <si>
    <t>852 Communication system expenses</t>
  </si>
  <si>
    <t>855 Other Fuel &amp; Power Comp</t>
  </si>
  <si>
    <t>856 Trsm Mains Expense</t>
  </si>
  <si>
    <t>857 Trsm Measuring &amp; Regulating</t>
  </si>
  <si>
    <t>859 Trsm Other Exp</t>
  </si>
  <si>
    <t>860 Rents</t>
  </si>
  <si>
    <t>862 Trsm Structure &amp; Improvements</t>
  </si>
  <si>
    <t>863 Trsm Maint of Mains</t>
  </si>
  <si>
    <t>864 Trsm Maint Comp Sta Equip</t>
  </si>
  <si>
    <t>865 Trsm Maint Meas/Reg Sta</t>
  </si>
  <si>
    <t>867 Trsm Maint Other Eq</t>
  </si>
  <si>
    <t>870 Dist Supervision &amp; Engineering</t>
  </si>
  <si>
    <t>871 Dist Load Dispatching</t>
  </si>
  <si>
    <t>8711 Odorization</t>
  </si>
  <si>
    <t>872 Dist Comp Sta</t>
  </si>
  <si>
    <t>874 Dist Main/Ser Exp</t>
  </si>
  <si>
    <t>875 Dist Meas/Reg Sta-Gen</t>
  </si>
  <si>
    <t>876 Dist Meas/Reg Sta-Ind</t>
  </si>
  <si>
    <t>877 Dist Meas/Reg Sta-Cty.</t>
  </si>
  <si>
    <t>878 Dist Mtr/House Reg</t>
  </si>
  <si>
    <t>879 Dist Cust Install</t>
  </si>
  <si>
    <t>880 Dist Other Exp</t>
  </si>
  <si>
    <t>881 Dist Rents</t>
  </si>
  <si>
    <t>885 Dist Maint Super/Eng</t>
  </si>
  <si>
    <t>886 Dist Maint Struc/Improv</t>
  </si>
  <si>
    <t>887 Dist Maint of Mains</t>
  </si>
  <si>
    <t>889 Dist Maint Meas/Reg Sta-Gen</t>
  </si>
  <si>
    <t>890 Dist Maint Meas/Reg Sta-Ind</t>
  </si>
  <si>
    <t>891 Dist Maint Meas/Reg Sta-Cty</t>
  </si>
  <si>
    <t>892 Dist Maint of Ser</t>
  </si>
  <si>
    <t>893 Dist Maint Mtr/House Reg</t>
  </si>
  <si>
    <t>894 Dist Maint Other Eq</t>
  </si>
  <si>
    <t>895 Maintenance of Other Plant</t>
  </si>
  <si>
    <t>901 Cust Accts Supervision</t>
  </si>
  <si>
    <t>902 Cust Accts Mtr Exp</t>
  </si>
  <si>
    <t>903 Cust Accts Records/Collections</t>
  </si>
  <si>
    <t>904 Cust Accts Uncoll Accts</t>
  </si>
  <si>
    <t>907 Cust Accts Supervision</t>
  </si>
  <si>
    <t>908 Customer Assistance Expenses</t>
  </si>
  <si>
    <t>909 Cust Ser Supervision</t>
  </si>
  <si>
    <t>910 Cust Ser Assist Exp</t>
  </si>
  <si>
    <t>911 Cust Ser Info Adv Exp</t>
  </si>
  <si>
    <t>912 Demonstrating and Selling Expenses</t>
  </si>
  <si>
    <t>913 Advertising Expenses</t>
  </si>
  <si>
    <t>916 Sales Promo Demo/Selling</t>
  </si>
  <si>
    <t>920 Administrative and General Salaries</t>
  </si>
  <si>
    <t>921 Adm Gen Office Supply</t>
  </si>
  <si>
    <t>922 Administrative Expense Transferred</t>
  </si>
  <si>
    <t>923 Adm Gen Outside Services Emply</t>
  </si>
  <si>
    <t>924 Property insurance</t>
  </si>
  <si>
    <t>925 Adm Gen Injuries/Damages</t>
  </si>
  <si>
    <t>926 Adm Gen Empl Pen/Ben</t>
  </si>
  <si>
    <t>927 Adm Gen Franchise Req</t>
  </si>
  <si>
    <t>928 Adm Gen Reg Comm Exp</t>
  </si>
  <si>
    <t>929 Uniforms capitalized</t>
  </si>
  <si>
    <t>9301 Adm Gen Goodwill Adv</t>
  </si>
  <si>
    <t>9302 Adm Gen Gen Exp</t>
  </si>
  <si>
    <t>931 A&amp;G-Rents</t>
  </si>
  <si>
    <t>932 Adm Gen Maint Gen Plant</t>
  </si>
  <si>
    <t>Labor and Benefits</t>
  </si>
  <si>
    <t>Rent, Maintenance and Utilites</t>
  </si>
  <si>
    <t>Other O&amp;M</t>
  </si>
  <si>
    <t>Bad Debt</t>
  </si>
  <si>
    <t>Costs allocated from SSU and KY-MDS General Office</t>
  </si>
  <si>
    <t>403 DEPRECIATION Expense</t>
  </si>
  <si>
    <t>404 Amortization Expense</t>
  </si>
  <si>
    <t>406 AMORT. - Gas Plant AQUIST.</t>
  </si>
  <si>
    <t xml:space="preserve">  Total DEPRECIATION and Amortization</t>
  </si>
  <si>
    <t>408 Taxes, Other than Income</t>
  </si>
  <si>
    <t>Data Sources</t>
  </si>
  <si>
    <t>Data:__X_____Base Period___X____Forecasted Period</t>
  </si>
  <si>
    <t>FR 16(8)(d)2.1</t>
  </si>
  <si>
    <t>Type of Filing:___X_____Original________Updated</t>
  </si>
  <si>
    <t>Schedule D-2.1</t>
  </si>
  <si>
    <t>LN</t>
  </si>
  <si>
    <t>NO</t>
  </si>
  <si>
    <t>Purpose and Description</t>
  </si>
  <si>
    <t>Amount</t>
  </si>
  <si>
    <t>ADJ1</t>
  </si>
  <si>
    <t xml:space="preserve">SALE of Gas-Residential - the purpose of this Adjustment is to reflect the normalization of volumes </t>
  </si>
  <si>
    <t>Forecasted</t>
  </si>
  <si>
    <t>due to cold weather in base period, and changes in gas costs between the periods</t>
  </si>
  <si>
    <t>Adjustment</t>
  </si>
  <si>
    <t xml:space="preserve">SALE of Gas-Commercial - the purpose of this Adjustment is to reflect the normalization of volumes </t>
  </si>
  <si>
    <t>SALE of Gas-Industrial - the purpose of this Adjustment is to reflect known and measurable changes,</t>
  </si>
  <si>
    <t>increases and reductions, shifts from base period to test year and</t>
  </si>
  <si>
    <t>changes in gas costs between the periods.</t>
  </si>
  <si>
    <t xml:space="preserve">SALE of Gas-Public Authority - The purpose of this Adjustment is to reflect the normalization of </t>
  </si>
  <si>
    <t>volumes due to cold weather in base period, and changes in gas costs between the periods</t>
  </si>
  <si>
    <t>SALE of Gas - Unbilled - no adjustment.</t>
  </si>
  <si>
    <t>ADJ2</t>
  </si>
  <si>
    <t xml:space="preserve">Forfeited discounts - the purpose of this adjustment is to reflect anticipated changes in the billed late </t>
  </si>
  <si>
    <t>payment fees from the base period to the test year.</t>
  </si>
  <si>
    <t xml:space="preserve">Misc Service Revenues - the purpose of this adjustment is to reflect modest reduction in service charge </t>
  </si>
  <si>
    <t>revenues for the base period.</t>
  </si>
  <si>
    <t xml:space="preserve">Revenue from Transportation  - the purpose of this Adjustment is to reflect known and measurable </t>
  </si>
  <si>
    <t xml:space="preserve">changes in demand for existing industries and account for migration to/from transportation service </t>
  </si>
  <si>
    <t xml:space="preserve">Other gas service revenues - the purpose of this adjustment is to reflect pro forma adjustments for </t>
  </si>
  <si>
    <t>individual customers and special contract reformations</t>
  </si>
  <si>
    <t>ADJ3</t>
  </si>
  <si>
    <t>Gas Purchase Costs - The purpose of this Adjustment is to reflect the purchase quantities</t>
  </si>
  <si>
    <t>for sales service.  The Base Period includes Unbilled Gas Costs that will zero out by the end</t>
  </si>
  <si>
    <t xml:space="preserve">of the base period when replaced by actuals.  Gas costs in the Forecasted Period are higher </t>
  </si>
  <si>
    <t>primarily due to lower estimated GCA price</t>
  </si>
  <si>
    <t>Summary of Revenue Adjustments.</t>
  </si>
  <si>
    <t>Base Year Revenues</t>
  </si>
  <si>
    <t>Base Year Gas Costs</t>
  </si>
  <si>
    <t>Base Year Gross Profit</t>
  </si>
  <si>
    <t>Test Year Revenues</t>
  </si>
  <si>
    <t>Test Year Gas costs</t>
  </si>
  <si>
    <t>Test Year Gross Profit</t>
  </si>
  <si>
    <t>FR 16(8)(d)2.2</t>
  </si>
  <si>
    <t>Schedule D-2.2</t>
  </si>
  <si>
    <t>Workpaper Reference No(s).__________</t>
  </si>
  <si>
    <t>Labor and Benefits - The purpose of this adjustment is to account for forecasted labor and benefits expense</t>
  </si>
  <si>
    <t>due primarily to adjustments to labor capitalization rate versus the base period.</t>
  </si>
  <si>
    <t xml:space="preserve">Benefits are projected as a fixed benefit load percentage of labor expense plus an amount for workers’ comp </t>
  </si>
  <si>
    <t>insurance.  This adjustment pertains to labor and benefits for Kentucky operations.</t>
  </si>
  <si>
    <t>Rent, Maintenance and Utilities - The purpose of this adjustment is to account for forecasted rent, maintenance</t>
  </si>
  <si>
    <t xml:space="preserve">and utilities.  Unlike other O&amp;M categories that are likely to increase with normal inflation, our building rents are  </t>
  </si>
  <si>
    <t xml:space="preserve">driven by leases already in place and can therefore be projected with a high level of accuracy.  The rent portion </t>
  </si>
  <si>
    <t>of this O&amp;M category was projected by reviewing actual lease amounts.  This adjustment pertains to expenses</t>
  </si>
  <si>
    <t>for Kentucky operations.</t>
  </si>
  <si>
    <t xml:space="preserve">Other O&amp;M - The purpose of this adjustment is to account for projected changes in O&amp;M expenses other than </t>
  </si>
  <si>
    <t xml:space="preserve">labor, benefits, rent, and bad debt.  </t>
  </si>
  <si>
    <t>This adjustment pertains to expenses for Kentucky operations.</t>
  </si>
  <si>
    <t xml:space="preserve">Bad Debt - The purpose of this adjustment is to account for anticipated bad debt costs due to uncollectible </t>
  </si>
  <si>
    <t xml:space="preserve">accounts.  The projection is made by calculating 0.50% of residential, commercial and public authority  </t>
  </si>
  <si>
    <t>margins from the revenues projection.</t>
  </si>
  <si>
    <t xml:space="preserve">Costs allocated from Shared Services and Kentucky-Mid States General Office - The purpose of this </t>
  </si>
  <si>
    <t xml:space="preserve">adjustment is to account for the forecasted amount of expenses that are allocated to Kentucky from the   </t>
  </si>
  <si>
    <t>Shared Services Unit and Division General Office.</t>
  </si>
  <si>
    <t>Summary of O &amp; M adjustments.</t>
  </si>
  <si>
    <t>SOURCE:</t>
  </si>
  <si>
    <t>FR 16(8)(d)2.3</t>
  </si>
  <si>
    <t>Type of Filing:___X____Original________Updated ________Revised</t>
  </si>
  <si>
    <t>Schedule D-2.3</t>
  </si>
  <si>
    <t xml:space="preserve">Depreciation  Expense - The purpose of this adjustment is to reflect the change in </t>
  </si>
  <si>
    <t>depreciation expense due to the increased level of depreciable plant investment.</t>
  </si>
  <si>
    <t xml:space="preserve">Taxes Other - The purpose of this adjustment is to account for anticipated </t>
  </si>
  <si>
    <t>changes in Taxes, Other than Income Taxes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</si>
  <si>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</si>
  <si>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</si>
  <si>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</si>
  <si>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</si>
  <si>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O&amp;M Detail - TME Jun-24.xlsx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</si>
</sst>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hh:mm:ss_)"/>
    <numFmt numFmtId="166" formatCode="_(* #,##0_);_(* \(#,##0\);_(* &quot;-&quot;??_);_(@_)"/>
    <numFmt numFmtId="167" formatCode="0.000_)"/>
    <numFmt numFmtId="168" formatCode="0.0%"/>
    <numFmt numFmtId="169" formatCode="#,##0.0_);\(#,##0.0\)"/>
    <numFmt numFmtId="170" formatCode="_(&quot;$&quot;* #,##0_);_(&quot;$&quot;* \(#,##0\);_(&quot;$&quot;* &quot;-&quot;??_);_(@_)"/>
  </numFmts>
  <fonts count="6">
    <font>
      <sz val="12"/>
      <name val="Helvetica-Narrow"/>
      <family val="2"/>
    </font>
    <font>
      <sz val="12"/>
      <name val="Helvetica-Narrow"/>
    </font>
    <font>
      <u val="double"/>
      <sz val="12"/>
      <name val="Helvetica-Narrow"/>
    </font>
    <font>
      <sz val="12"/>
      <name val="Times New Roman"/>
      <family val="1"/>
    </font>
    <font>
      <b/>
      <u/>
      <sz val="12"/>
      <name val="Helvetica-Narrow"/>
    </font>
    <font>
      <u/>
      <sz val="12"/>
      <name val="Helvetica-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37" fontId="0" fillId="0" borderId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37" fontId="0" fillId="0" borderId="0" xfId="0"/>
    <xf numFmtId="37" fontId="1" fillId="0" borderId="0" xfId="0" applyFont="1" applyAlignment="1">
      <alignment horizontal="centerContinuous"/>
    </xf>
    <xf numFmtId="37" fontId="1" fillId="0" borderId="0" xfId="0" applyFont="1"/>
    <xf numFmtId="164" fontId="1" fillId="0" borderId="0" xfId="0" applyNumberFormat="1" applyFont="1" applyAlignment="1" applyProtection="1">
      <alignment horizontal="centerContinuous"/>
    </xf>
    <xf numFmtId="37" fontId="1" fillId="0" borderId="0" xfId="0" applyFont="1" applyAlignment="1" applyProtection="1">
      <alignment horizontal="centerContinuous"/>
      <protection locked="0"/>
    </xf>
    <xf numFmtId="165" fontId="1" fillId="0" borderId="0" xfId="0" applyNumberFormat="1" applyFont="1" applyAlignment="1" applyProtection="1">
      <alignment horizontal="centerContinuous"/>
    </xf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1" fillId="0" borderId="0" xfId="0" applyFont="1" applyAlignment="1" applyProtection="1">
      <alignment horizontal="right"/>
    </xf>
    <xf numFmtId="37" fontId="1" fillId="0" borderId="2" xfId="0" applyFont="1" applyBorder="1" applyAlignment="1" applyProtection="1">
      <alignment horizontal="left"/>
    </xf>
    <xf numFmtId="37" fontId="1" fillId="0" borderId="2" xfId="0" applyFont="1" applyBorder="1"/>
    <xf numFmtId="37" fontId="1" fillId="0" borderId="1" xfId="0" applyFont="1" applyBorder="1"/>
    <xf numFmtId="37" fontId="1" fillId="0" borderId="2" xfId="0" applyFont="1" applyBorder="1" applyAlignment="1">
      <alignment horizontal="right"/>
    </xf>
    <xf numFmtId="37" fontId="1" fillId="0" borderId="0" xfId="0" applyFont="1" applyAlignment="1" applyProtection="1">
      <alignment horizontal="center"/>
    </xf>
    <xf numFmtId="37" fontId="1" fillId="0" borderId="0" xfId="0" applyFont="1" applyAlignment="1" applyProtection="1">
      <alignment horizontal="left"/>
      <protection locked="0"/>
    </xf>
    <xf numFmtId="37" fontId="1" fillId="0" borderId="3" xfId="0" applyFont="1" applyBorder="1" applyAlignment="1" applyProtection="1">
      <alignment horizontal="center"/>
    </xf>
    <xf numFmtId="37" fontId="1" fillId="0" borderId="3" xfId="0" applyFont="1" applyBorder="1"/>
    <xf numFmtId="37" fontId="1" fillId="0" borderId="3" xfId="0" applyFont="1" applyBorder="1" applyProtection="1">
      <protection locked="0"/>
    </xf>
    <xf numFmtId="37" fontId="1" fillId="0" borderId="2" xfId="0" applyFont="1" applyBorder="1" applyAlignment="1" applyProtection="1">
      <alignment horizontal="center"/>
    </xf>
    <xf numFmtId="37" fontId="1" fillId="0" borderId="2" xfId="0" applyFont="1" applyBorder="1" applyAlignment="1" applyProtection="1">
      <alignment horizontal="left"/>
      <protection locked="0"/>
    </xf>
    <xf numFmtId="37" fontId="1" fillId="0" borderId="0" xfId="0" applyFont="1" applyProtection="1"/>
    <xf numFmtId="37" fontId="1" fillId="0" borderId="1" xfId="0" applyFont="1" applyBorder="1" applyProtection="1"/>
    <xf numFmtId="37" fontId="1" fillId="0" borderId="2" xfId="0" applyFont="1" applyBorder="1" applyProtection="1"/>
    <xf numFmtId="10" fontId="1" fillId="0" borderId="0" xfId="0" applyNumberFormat="1" applyFont="1" applyProtection="1"/>
    <xf numFmtId="37" fontId="2" fillId="0" borderId="0" xfId="0" applyFont="1" applyProtection="1"/>
    <xf numFmtId="0" fontId="1" fillId="0" borderId="0" xfId="0" applyNumberFormat="1" applyFont="1" applyAlignment="1" applyProtection="1">
      <alignment horizontal="left"/>
      <protection locked="0"/>
    </xf>
    <xf numFmtId="166" fontId="1" fillId="0" borderId="0" xfId="1" applyNumberFormat="1" applyFont="1" applyFill="1" applyProtection="1"/>
    <xf numFmtId="166" fontId="1" fillId="0" borderId="0" xfId="1" applyNumberFormat="1" applyFont="1" applyFill="1"/>
    <xf numFmtId="166" fontId="1" fillId="0" borderId="0" xfId="1" applyNumberFormat="1" applyFont="1" applyFill="1" applyProtection="1">
      <protection locked="0"/>
    </xf>
    <xf numFmtId="37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1" fillId="0" borderId="0" xfId="0" quotePrefix="1" applyNumberFormat="1" applyFont="1" applyAlignment="1" applyProtection="1">
      <alignment horizontal="left"/>
      <protection locked="0"/>
    </xf>
    <xf numFmtId="37" fontId="1" fillId="0" borderId="4" xfId="0" applyFont="1" applyBorder="1"/>
    <xf numFmtId="167" fontId="1" fillId="0" borderId="0" xfId="0" applyNumberFormat="1" applyFont="1" applyProtection="1"/>
    <xf numFmtId="167" fontId="1" fillId="0" borderId="0" xfId="0" applyNumberFormat="1" applyFont="1" applyProtection="1">
      <protection locked="0"/>
    </xf>
    <xf numFmtId="37" fontId="2" fillId="0" borderId="0" xfId="0" applyFont="1" applyProtection="1">
      <protection locked="0"/>
    </xf>
    <xf numFmtId="10" fontId="1" fillId="0" borderId="0" xfId="0" applyNumberFormat="1" applyFont="1" applyProtection="1">
      <protection locked="0"/>
    </xf>
    <xf numFmtId="37" fontId="2" fillId="0" borderId="0" xfId="0" applyFont="1"/>
    <xf numFmtId="37" fontId="1" fillId="0" borderId="0" xfId="0" applyFont="1" applyAlignment="1" applyProtection="1">
      <alignment horizontal="right"/>
      <protection locked="0"/>
    </xf>
    <xf numFmtId="37" fontId="4" fillId="0" borderId="0" xfId="0" applyFont="1" applyAlignment="1" applyProtection="1">
      <alignment horizontal="left"/>
    </xf>
    <xf numFmtId="37" fontId="1" fillId="0" borderId="0" xfId="0" applyFont="1" applyAlignment="1">
      <alignment horizontal="center"/>
    </xf>
    <xf numFmtId="37" fontId="1" fillId="0" borderId="1" xfId="0" applyFont="1" applyBorder="1" applyAlignment="1">
      <alignment horizontal="center"/>
    </xf>
    <xf numFmtId="37" fontId="1" fillId="0" borderId="1" xfId="0" applyFont="1" applyBorder="1" applyAlignment="1" applyProtection="1">
      <alignment horizontal="right"/>
      <protection locked="0"/>
    </xf>
    <xf numFmtId="5" fontId="1" fillId="0" borderId="0" xfId="0" applyNumberFormat="1" applyFont="1" applyProtection="1"/>
    <xf numFmtId="168" fontId="1" fillId="0" borderId="0" xfId="0" applyNumberFormat="1" applyFont="1" applyProtection="1"/>
    <xf numFmtId="170" fontId="1" fillId="0" borderId="0" xfId="2" applyNumberFormat="1" applyFont="1" applyFill="1" applyProtection="1"/>
    <xf numFmtId="166" fontId="1" fillId="0" borderId="1" xfId="1" applyNumberFormat="1" applyFont="1" applyFill="1" applyBorder="1" applyProtection="1"/>
    <xf numFmtId="166" fontId="1" fillId="0" borderId="1" xfId="0" applyNumberFormat="1" applyFont="1" applyBorder="1" applyProtection="1"/>
    <xf numFmtId="170" fontId="1" fillId="0" borderId="4" xfId="2" applyNumberFormat="1" applyFont="1" applyFill="1" applyBorder="1" applyProtection="1"/>
    <xf numFmtId="37" fontId="5" fillId="0" borderId="0" xfId="0" applyFont="1"/>
    <xf numFmtId="170" fontId="1" fillId="0" borderId="0" xfId="2" applyNumberFormat="1" applyFont="1" applyProtection="1"/>
    <xf numFmtId="166" fontId="1" fillId="0" borderId="1" xfId="1" applyNumberFormat="1" applyFont="1" applyBorder="1" applyProtection="1"/>
    <xf numFmtId="169" fontId="1" fillId="0" borderId="0" xfId="0" applyNumberFormat="1" applyFont="1" applyProtection="1"/>
    <xf numFmtId="168" fontId="1" fillId="0" borderId="0" xfId="3" applyNumberFormat="1" applyFont="1" applyFill="1" applyProtection="1"/>
    <xf numFmtId="37" fontId="1" fillId="0" borderId="0" xfId="0" applyFont="1" applyAlignment="1">
      <alignment horizontal="left" indent="1"/>
    </xf>
    <xf numFmtId="37" fontId="1" fillId="0" borderId="2" xfId="0" applyFont="1" applyBorder="1" applyProtection="1">
      <protection locked="0"/>
    </xf>
    <xf numFmtId="37" fontId="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1CBA-BA0C-485F-80D4-747F13E748E0}">
  <sheetPr>
    <tabColor rgb="FF92D050"/>
    <pageSetUpPr fitToPage="1"/>
  </sheetPr>
  <dimension ref="A1:C23"/>
  <sheetViews>
    <sheetView tabSelected="1" view="pageBreakPreview" zoomScale="80" zoomScaleNormal="80" zoomScaleSheetLayoutView="80" workbookViewId="0">
      <selection sqref="A1:C1"/>
    </sheetView>
  </sheetViews>
  <sheetFormatPr defaultRowHeight="15"/>
  <cols>
    <col min="1" max="1" width="8.88671875" style="2"/>
    <col min="2" max="2" width="8.109375" style="2" customWidth="1"/>
    <col min="3" max="3" width="68.44140625" style="2" bestFit="1" customWidth="1"/>
    <col min="4" max="16384" width="8.88671875" style="2"/>
  </cols>
  <sheetData>
    <row r="1" spans="1:3">
      <c r="A1" s="56" t="s">
        <v>216</v>
      </c>
      <c r="B1" s="56"/>
      <c r="C1" s="56"/>
    </row>
    <row r="2" spans="1:3">
      <c r="A2" s="56" t="s">
        <v>217</v>
      </c>
      <c r="B2" s="56"/>
      <c r="C2" s="56"/>
    </row>
    <row r="3" spans="1:3">
      <c r="A3" s="56" t="s">
        <v>218</v>
      </c>
      <c r="B3" s="56"/>
      <c r="C3" s="56"/>
    </row>
    <row r="4" spans="1:3">
      <c r="A4" s="56" t="s">
        <v>219</v>
      </c>
      <c r="B4" s="56"/>
      <c r="C4" s="56"/>
    </row>
    <row r="13" spans="1:3">
      <c r="A13" s="56" t="s">
        <v>0</v>
      </c>
      <c r="B13" s="56"/>
      <c r="C13" s="56"/>
    </row>
    <row r="15" spans="1:3">
      <c r="A15" s="56" t="s">
        <v>1</v>
      </c>
      <c r="B15" s="56"/>
      <c r="C15" s="56"/>
    </row>
    <row r="18" spans="1:3">
      <c r="A18" s="41" t="s">
        <v>2</v>
      </c>
      <c r="B18" s="41" t="s">
        <v>3</v>
      </c>
      <c r="C18" s="41" t="s">
        <v>4</v>
      </c>
    </row>
    <row r="20" spans="1:3">
      <c r="A20" s="2" t="s">
        <v>5</v>
      </c>
      <c r="B20" s="40">
        <v>4</v>
      </c>
      <c r="C20" s="2" t="s">
        <v>6</v>
      </c>
    </row>
    <row r="21" spans="1:3">
      <c r="A21" s="2" t="s">
        <v>7</v>
      </c>
      <c r="B21" s="40">
        <v>1</v>
      </c>
      <c r="C21" s="2" t="s">
        <v>8</v>
      </c>
    </row>
    <row r="22" spans="1:3">
      <c r="A22" s="2" t="s">
        <v>9</v>
      </c>
      <c r="B22" s="40">
        <v>1</v>
      </c>
      <c r="C22" s="2" t="s">
        <v>8</v>
      </c>
    </row>
    <row r="23" spans="1:3">
      <c r="A23" s="2" t="s">
        <v>10</v>
      </c>
      <c r="B23" s="40">
        <v>1</v>
      </c>
      <c r="C23" s="2" t="s">
        <v>8</v>
      </c>
    </row>
  </sheetData>
  <mergeCells count="6">
    <mergeCell ref="A15:C15"/>
    <mergeCell ref="A1:C1"/>
    <mergeCell ref="A2:C2"/>
    <mergeCell ref="A3:C3"/>
    <mergeCell ref="A4:C4"/>
    <mergeCell ref="A13:C13"/>
  </mergeCells>
  <printOptions horizontalCentered="1"/>
  <pageMargins left="0.87" right="0.69" top="1" bottom="1" header="0.25" footer="0.5"/>
  <pageSetup scale="87" orientation="portrait" r:id="rId1"/>
  <headerFooter alignWithMargins="0">
    <oddHeader>&amp;R&amp;8CASE NO. 2024-00276 
FR 16(8)(d)
ATTACHMENT 1</oddHead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DC19-651A-40CE-9209-CC30C5E36BD3}">
  <sheetPr>
    <tabColor rgb="FF92D050"/>
    <pageSetUpPr fitToPage="1"/>
  </sheetPr>
  <dimension ref="A1:U178"/>
  <sheetViews>
    <sheetView view="pageBreakPreview" zoomScale="80" zoomScaleNormal="100" zoomScaleSheetLayoutView="80" workbookViewId="0"/>
  </sheetViews>
  <sheetFormatPr defaultColWidth="7.109375" defaultRowHeight="15.75" customHeight="1"/>
  <cols>
    <col min="1" max="1" width="15.21875" style="2" customWidth="1"/>
    <col min="2" max="2" width="9.109375" style="2" customWidth="1"/>
    <col min="3" max="3" width="43.109375" style="2" customWidth="1"/>
    <col min="4" max="4" width="12.44140625" style="2" customWidth="1"/>
    <col min="5" max="5" width="1.44140625" style="2" customWidth="1"/>
    <col min="6" max="6" width="13.33203125" style="2" customWidth="1"/>
    <col min="7" max="7" width="1.44140625" style="2" customWidth="1"/>
    <col min="8" max="8" width="12.5546875" style="2" customWidth="1"/>
    <col min="9" max="9" width="1.44140625" style="2" customWidth="1"/>
    <col min="10" max="10" width="16" style="2" customWidth="1"/>
    <col min="11" max="11" width="1.44140625" style="2" customWidth="1"/>
    <col min="12" max="12" width="10.5546875" style="2" bestFit="1" customWidth="1"/>
    <col min="13" max="13" width="1.44140625" style="2" customWidth="1"/>
    <col min="14" max="14" width="12" style="2" customWidth="1"/>
    <col min="15" max="15" width="1.44140625" style="2" customWidth="1"/>
    <col min="16" max="16" width="13.5546875" style="2" customWidth="1"/>
    <col min="17" max="17" width="10" style="2" bestFit="1" customWidth="1"/>
    <col min="18" max="18" width="8" style="2" customWidth="1"/>
    <col min="19" max="19" width="9.5546875" style="2" customWidth="1"/>
    <col min="20" max="20" width="6.109375" style="2" customWidth="1"/>
    <col min="21" max="21" width="5.33203125" style="2" customWidth="1"/>
    <col min="22" max="22" width="7.44140625" style="2" customWidth="1"/>
    <col min="23" max="16384" width="7.109375" style="2"/>
  </cols>
  <sheetData>
    <row r="1" spans="1:16" ht="15.75" customHeight="1">
      <c r="A1" s="4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>
      <c r="A2" s="4" t="s">
        <v>217</v>
      </c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customHeight="1">
      <c r="A3" s="4" t="s">
        <v>11</v>
      </c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customHeight="1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customHeight="1">
      <c r="A5" s="4" t="s">
        <v>219</v>
      </c>
      <c r="B5" s="1"/>
      <c r="C5" s="1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>
      <c r="A6" s="4"/>
      <c r="B6" s="1"/>
      <c r="C6" s="1"/>
      <c r="D6" s="4"/>
      <c r="E6" s="1"/>
      <c r="F6" s="1"/>
      <c r="G6" s="1"/>
      <c r="H6" s="1"/>
      <c r="I6" s="1"/>
      <c r="J6" s="1"/>
      <c r="K6" s="1"/>
      <c r="M6" s="1"/>
      <c r="O6" s="1"/>
    </row>
    <row r="7" spans="1:16" ht="15.75" customHeight="1">
      <c r="A7" s="6" t="s">
        <v>13</v>
      </c>
      <c r="N7" s="6"/>
      <c r="P7" s="7" t="s">
        <v>14</v>
      </c>
    </row>
    <row r="8" spans="1:16" ht="15.75" customHeight="1">
      <c r="A8" s="6" t="s">
        <v>15</v>
      </c>
      <c r="P8" s="8" t="s">
        <v>16</v>
      </c>
    </row>
    <row r="9" spans="1:16" ht="15.75" customHeight="1">
      <c r="A9" s="9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2" t="s">
        <v>18</v>
      </c>
    </row>
    <row r="10" spans="1:16" ht="15.75" customHeight="1">
      <c r="H10" s="13" t="s">
        <v>19</v>
      </c>
    </row>
    <row r="11" spans="1:16" ht="15.75" customHeight="1">
      <c r="A11" s="13" t="s">
        <v>20</v>
      </c>
      <c r="B11" s="14" t="s">
        <v>21</v>
      </c>
      <c r="D11" s="13" t="s">
        <v>22</v>
      </c>
      <c r="F11" s="15" t="s">
        <v>7</v>
      </c>
      <c r="G11" s="16"/>
      <c r="H11" s="15" t="s">
        <v>7</v>
      </c>
      <c r="I11" s="17"/>
      <c r="J11" s="15" t="s">
        <v>7</v>
      </c>
      <c r="K11" s="16"/>
      <c r="L11" s="15" t="s">
        <v>9</v>
      </c>
      <c r="M11" s="17"/>
      <c r="N11" s="15" t="s">
        <v>9</v>
      </c>
      <c r="O11" s="16"/>
      <c r="P11" s="15" t="s">
        <v>23</v>
      </c>
    </row>
    <row r="12" spans="1:16" ht="15.75" customHeight="1">
      <c r="A12" s="18" t="s">
        <v>24</v>
      </c>
      <c r="B12" s="19" t="s">
        <v>25</v>
      </c>
      <c r="C12" s="10"/>
      <c r="D12" s="18" t="s">
        <v>26</v>
      </c>
      <c r="E12" s="10"/>
      <c r="F12" s="18" t="s">
        <v>27</v>
      </c>
      <c r="G12" s="9" t="s">
        <v>28</v>
      </c>
      <c r="H12" s="18" t="s">
        <v>29</v>
      </c>
      <c r="I12" s="9" t="s">
        <v>28</v>
      </c>
      <c r="J12" s="18" t="s">
        <v>30</v>
      </c>
      <c r="K12" s="9" t="s">
        <v>28</v>
      </c>
      <c r="L12" s="18" t="s">
        <v>31</v>
      </c>
      <c r="M12" s="9" t="s">
        <v>28</v>
      </c>
      <c r="N12" s="18" t="s">
        <v>32</v>
      </c>
      <c r="O12" s="10"/>
      <c r="P12" s="18" t="s">
        <v>33</v>
      </c>
    </row>
    <row r="14" spans="1:16" ht="15.75" customHeight="1">
      <c r="A14" s="13">
        <v>1</v>
      </c>
      <c r="B14" s="6" t="s">
        <v>34</v>
      </c>
    </row>
    <row r="15" spans="1:16" ht="15.75" customHeight="1">
      <c r="A15" s="13">
        <f>A14+1</f>
        <v>2</v>
      </c>
      <c r="B15" s="6" t="s">
        <v>35</v>
      </c>
      <c r="D15" s="20">
        <v>87647010.4563988</v>
      </c>
      <c r="F15" s="20">
        <f>'D.2.1'!D15</f>
        <v>15404744.944038972</v>
      </c>
      <c r="G15" s="20"/>
      <c r="H15" s="20"/>
      <c r="I15" s="20"/>
      <c r="J15" s="20"/>
      <c r="K15" s="20"/>
      <c r="L15" s="20"/>
      <c r="M15" s="20"/>
      <c r="N15" s="20"/>
      <c r="O15" s="20"/>
      <c r="P15" s="20">
        <f>SUM(F15:O15)</f>
        <v>15404744.944038972</v>
      </c>
    </row>
    <row r="16" spans="1:16" ht="15.75" customHeight="1">
      <c r="A16" s="13">
        <f>A15+1</f>
        <v>3</v>
      </c>
      <c r="B16" s="6" t="s">
        <v>36</v>
      </c>
      <c r="D16" s="20">
        <v>41998643.1162287</v>
      </c>
      <c r="F16" s="20">
        <f>'D.2.1'!D20</f>
        <v>9445178.9741030335</v>
      </c>
      <c r="G16" s="20"/>
      <c r="H16" s="20"/>
      <c r="I16" s="20"/>
      <c r="J16" s="20"/>
      <c r="K16" s="20"/>
      <c r="L16" s="20"/>
      <c r="M16" s="20"/>
      <c r="N16" s="20"/>
      <c r="O16" s="20"/>
      <c r="P16" s="20">
        <f>SUM(F16:O16)</f>
        <v>9445178.9741030335</v>
      </c>
    </row>
    <row r="17" spans="1:16" ht="15.75" customHeight="1">
      <c r="A17" s="13">
        <f t="shared" ref="A17:A42" si="0">A16+1</f>
        <v>4</v>
      </c>
      <c r="B17" s="6" t="s">
        <v>37</v>
      </c>
      <c r="D17" s="20">
        <v>4073458.9587275949</v>
      </c>
      <c r="F17" s="20">
        <f>'D.2.1'!D25</f>
        <v>1057173.0832992611</v>
      </c>
      <c r="G17" s="20"/>
      <c r="H17" s="20"/>
      <c r="I17" s="20"/>
      <c r="J17" s="20"/>
      <c r="K17" s="20"/>
      <c r="L17" s="20"/>
      <c r="M17" s="20"/>
      <c r="N17" s="20"/>
      <c r="O17" s="20"/>
      <c r="P17" s="20">
        <f>SUM(F17:O17)</f>
        <v>1057173.0832992611</v>
      </c>
    </row>
    <row r="18" spans="1:16" ht="15.75" customHeight="1">
      <c r="A18" s="13">
        <f t="shared" si="0"/>
        <v>5</v>
      </c>
      <c r="B18" s="6" t="s">
        <v>38</v>
      </c>
      <c r="D18" s="20">
        <v>5745917.5156199615</v>
      </c>
      <c r="F18" s="20">
        <f>'D.2.1'!D30</f>
        <v>1452591.5153689552</v>
      </c>
      <c r="G18" s="20"/>
      <c r="H18" s="20"/>
      <c r="I18" s="20"/>
      <c r="J18" s="20"/>
      <c r="K18" s="20"/>
      <c r="L18" s="20"/>
      <c r="M18" s="20"/>
      <c r="N18" s="20"/>
      <c r="O18" s="20"/>
      <c r="P18" s="20">
        <f>SUM(F18:O18)</f>
        <v>1452591.5153689552</v>
      </c>
    </row>
    <row r="19" spans="1:16" ht="15.75" customHeight="1">
      <c r="A19" s="13">
        <f t="shared" si="0"/>
        <v>6</v>
      </c>
      <c r="B19" s="6"/>
      <c r="D19" s="21"/>
      <c r="F19" s="22"/>
      <c r="G19" s="20"/>
      <c r="H19" s="22"/>
      <c r="I19" s="20"/>
      <c r="J19" s="22"/>
      <c r="K19" s="20"/>
      <c r="L19" s="22"/>
      <c r="M19" s="20"/>
      <c r="N19" s="22"/>
      <c r="O19" s="20"/>
      <c r="P19" s="22"/>
    </row>
    <row r="20" spans="1:16" ht="15.75" customHeight="1">
      <c r="A20" s="13">
        <f t="shared" si="0"/>
        <v>7</v>
      </c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.75" customHeight="1">
      <c r="A21" s="13">
        <f t="shared" si="0"/>
        <v>8</v>
      </c>
      <c r="B21" s="6" t="s">
        <v>39</v>
      </c>
      <c r="D21" s="20">
        <f>SUM(D15:D19)</f>
        <v>139465030.04697505</v>
      </c>
      <c r="F21" s="20">
        <f>SUM(F15:F19)</f>
        <v>27359688.516810223</v>
      </c>
      <c r="G21" s="20"/>
      <c r="H21" s="20">
        <f>SUM(H15:H19)</f>
        <v>0</v>
      </c>
      <c r="I21" s="20"/>
      <c r="J21" s="20">
        <f>SUM(J15:J19)</f>
        <v>0</v>
      </c>
      <c r="K21" s="20"/>
      <c r="L21" s="20">
        <f>SUM(L15:L19)</f>
        <v>0</v>
      </c>
      <c r="M21" s="20"/>
      <c r="N21" s="20">
        <f>SUM(N15:N19)</f>
        <v>0</v>
      </c>
      <c r="O21" s="20"/>
      <c r="P21" s="20">
        <f>SUM(F21:O21)</f>
        <v>27359688.516810223</v>
      </c>
    </row>
    <row r="22" spans="1:16" ht="15.75" customHeight="1">
      <c r="A22" s="13">
        <f t="shared" si="0"/>
        <v>9</v>
      </c>
      <c r="D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5.75" customHeight="1">
      <c r="A23" s="13">
        <f t="shared" si="0"/>
        <v>10</v>
      </c>
      <c r="B23" s="6" t="s">
        <v>40</v>
      </c>
      <c r="D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5.75" customHeight="1">
      <c r="A24" s="13">
        <f t="shared" si="0"/>
        <v>11</v>
      </c>
      <c r="B24" s="6" t="s">
        <v>41</v>
      </c>
      <c r="D24" s="20">
        <v>197310.00629602867</v>
      </c>
      <c r="F24" s="20"/>
      <c r="G24" s="20"/>
      <c r="H24" s="20">
        <f>'D.2.1'!D40</f>
        <v>170151.89366981824</v>
      </c>
      <c r="I24" s="20"/>
      <c r="J24" s="20"/>
      <c r="K24" s="20"/>
      <c r="L24" s="20"/>
      <c r="M24" s="20"/>
      <c r="N24" s="20"/>
      <c r="O24" s="20"/>
      <c r="P24" s="20">
        <f>SUM(F24:O24)</f>
        <v>170151.89366981824</v>
      </c>
    </row>
    <row r="25" spans="1:16" ht="15.75" customHeight="1">
      <c r="A25" s="13">
        <f t="shared" si="0"/>
        <v>12</v>
      </c>
      <c r="B25" s="6" t="s">
        <v>42</v>
      </c>
      <c r="D25" s="20">
        <v>58913</v>
      </c>
      <c r="F25" s="20"/>
      <c r="G25" s="20"/>
      <c r="H25" s="20">
        <f>'D.2.1'!D45</f>
        <v>-1</v>
      </c>
      <c r="I25" s="20"/>
      <c r="J25" s="20"/>
      <c r="K25" s="20"/>
      <c r="L25" s="20"/>
      <c r="M25" s="20"/>
      <c r="N25" s="20"/>
      <c r="O25" s="20"/>
      <c r="P25" s="20">
        <f>SUM(F25:O25)</f>
        <v>-1</v>
      </c>
    </row>
    <row r="26" spans="1:16" ht="15.75" customHeight="1">
      <c r="A26" s="13">
        <f t="shared" si="0"/>
        <v>13</v>
      </c>
      <c r="B26" s="6" t="s">
        <v>43</v>
      </c>
      <c r="D26" s="20">
        <v>21748886.757502422</v>
      </c>
      <c r="F26" s="20"/>
      <c r="G26" s="20"/>
      <c r="H26" s="20">
        <f>'D.2.1'!D50</f>
        <v>-1177966.0022424199</v>
      </c>
      <c r="I26" s="20"/>
      <c r="J26" s="20"/>
      <c r="K26" s="20"/>
      <c r="L26" s="20"/>
      <c r="M26" s="20"/>
      <c r="N26" s="20"/>
      <c r="O26" s="20"/>
      <c r="P26" s="20">
        <f>SUM(F26:O26)</f>
        <v>-1177966.0022424199</v>
      </c>
    </row>
    <row r="27" spans="1:16" ht="15.75" customHeight="1">
      <c r="A27" s="13">
        <f t="shared" si="0"/>
        <v>14</v>
      </c>
      <c r="B27" s="6" t="s">
        <v>44</v>
      </c>
      <c r="D27" s="21">
        <v>0</v>
      </c>
      <c r="F27" s="22"/>
      <c r="G27" s="20"/>
      <c r="H27" s="22">
        <f>'D.2.1'!D55</f>
        <v>0</v>
      </c>
      <c r="I27" s="20"/>
      <c r="J27" s="22"/>
      <c r="K27" s="20"/>
      <c r="L27" s="22"/>
      <c r="M27" s="20"/>
      <c r="N27" s="22"/>
      <c r="O27" s="20"/>
      <c r="P27" s="22">
        <f>SUM(F27:O27)</f>
        <v>0</v>
      </c>
    </row>
    <row r="28" spans="1:16" ht="15.75" customHeight="1">
      <c r="A28" s="13">
        <f t="shared" si="0"/>
        <v>15</v>
      </c>
      <c r="D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5.75" customHeight="1">
      <c r="A29" s="13">
        <f t="shared" si="0"/>
        <v>16</v>
      </c>
      <c r="B29" s="6" t="s">
        <v>45</v>
      </c>
      <c r="D29" s="22">
        <f>SUM(D24:D27)</f>
        <v>22005109.763798449</v>
      </c>
      <c r="F29" s="22">
        <f>SUM(F25:F27)</f>
        <v>0</v>
      </c>
      <c r="G29" s="20"/>
      <c r="H29" s="22">
        <f>SUM(H24:H27)</f>
        <v>-1007815.1085726016</v>
      </c>
      <c r="I29" s="20"/>
      <c r="J29" s="22">
        <f>SUM(J25:J27)</f>
        <v>0</v>
      </c>
      <c r="L29" s="22">
        <f>SUM(L25:L27)</f>
        <v>0</v>
      </c>
      <c r="M29" s="20"/>
      <c r="N29" s="22">
        <f>SUM(N25:N27)</f>
        <v>0</v>
      </c>
      <c r="O29" s="20"/>
      <c r="P29" s="22">
        <f>SUM(F29:O29)</f>
        <v>-1007815.1085726016</v>
      </c>
    </row>
    <row r="30" spans="1:16" ht="15.75" customHeight="1">
      <c r="A30" s="13">
        <f t="shared" si="0"/>
        <v>17</v>
      </c>
      <c r="D30" s="20"/>
      <c r="F30" s="20"/>
      <c r="G30" s="20"/>
      <c r="H30" s="20"/>
      <c r="I30" s="20"/>
      <c r="J30" s="20"/>
      <c r="L30" s="20"/>
      <c r="M30" s="20"/>
      <c r="N30" s="20"/>
      <c r="O30" s="20"/>
      <c r="P30" s="20"/>
    </row>
    <row r="31" spans="1:16" ht="15.75" customHeight="1">
      <c r="A31" s="13">
        <f t="shared" si="0"/>
        <v>18</v>
      </c>
      <c r="B31" s="6" t="s">
        <v>46</v>
      </c>
      <c r="D31" s="24">
        <f>D21+D29</f>
        <v>161470139.81077349</v>
      </c>
      <c r="F31" s="24">
        <f>F21+F29</f>
        <v>27359688.516810223</v>
      </c>
      <c r="G31" s="20"/>
      <c r="H31" s="24">
        <f>H21+H29</f>
        <v>-1007815.1085726016</v>
      </c>
      <c r="I31" s="20"/>
      <c r="J31" s="24">
        <f>J21+J29</f>
        <v>0</v>
      </c>
      <c r="L31" s="24">
        <f>L21+L29</f>
        <v>0</v>
      </c>
      <c r="M31" s="20"/>
      <c r="N31" s="24">
        <f>N21+N29</f>
        <v>0</v>
      </c>
      <c r="O31" s="20"/>
      <c r="P31" s="24">
        <f>SUM(F31:O31)</f>
        <v>26351873.408237621</v>
      </c>
    </row>
    <row r="32" spans="1:16" ht="15.75" customHeight="1">
      <c r="A32" s="13">
        <f t="shared" si="0"/>
        <v>19</v>
      </c>
      <c r="D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20" ht="15.75" customHeight="1">
      <c r="A33" s="13">
        <f t="shared" si="0"/>
        <v>20</v>
      </c>
      <c r="B33" s="6" t="s">
        <v>47</v>
      </c>
      <c r="D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0" ht="15.75" customHeight="1">
      <c r="A34" s="13">
        <f t="shared" si="0"/>
        <v>21</v>
      </c>
      <c r="B34" s="6" t="s">
        <v>48</v>
      </c>
      <c r="D34" s="22">
        <v>52986727.226981685</v>
      </c>
      <c r="F34" s="22"/>
      <c r="G34" s="20"/>
      <c r="H34" s="22"/>
      <c r="I34" s="20"/>
      <c r="J34" s="22">
        <f>'D.2.1'!D60</f>
        <v>34654170.844917715</v>
      </c>
      <c r="K34" s="20"/>
      <c r="L34" s="22"/>
      <c r="M34" s="20"/>
      <c r="N34" s="22"/>
      <c r="O34" s="20"/>
      <c r="P34" s="22">
        <f>SUM(F34:O34)</f>
        <v>34654170.844917715</v>
      </c>
    </row>
    <row r="35" spans="1:20" ht="15.75" customHeight="1">
      <c r="A35" s="13">
        <f t="shared" si="0"/>
        <v>22</v>
      </c>
      <c r="D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20" ht="15.75" customHeight="1">
      <c r="A36" s="13">
        <f t="shared" si="0"/>
        <v>23</v>
      </c>
      <c r="B36" s="6" t="s">
        <v>49</v>
      </c>
      <c r="D36" s="22">
        <f>SUM(D34:D34)</f>
        <v>52986727.226981685</v>
      </c>
      <c r="F36" s="22">
        <f>SUM(F34:F34)</f>
        <v>0</v>
      </c>
      <c r="G36" s="20"/>
      <c r="H36" s="22">
        <f>SUM(H34:H34)</f>
        <v>0</v>
      </c>
      <c r="I36" s="20"/>
      <c r="J36" s="22">
        <f>SUM(J34:J34)</f>
        <v>34654170.844917715</v>
      </c>
      <c r="K36" s="20"/>
      <c r="L36" s="22">
        <f>SUM(L34:L34)</f>
        <v>0</v>
      </c>
      <c r="N36" s="22">
        <f>SUM(N34:N34)</f>
        <v>0</v>
      </c>
      <c r="O36" s="20"/>
      <c r="P36" s="22">
        <f>SUM(F36:O36)</f>
        <v>34654170.844917715</v>
      </c>
    </row>
    <row r="37" spans="1:20" ht="15.75" customHeight="1">
      <c r="A37" s="13">
        <f t="shared" si="0"/>
        <v>24</v>
      </c>
      <c r="D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20" ht="15.75" customHeight="1">
      <c r="A38" s="13">
        <f t="shared" si="0"/>
        <v>25</v>
      </c>
      <c r="B38" s="6" t="s">
        <v>50</v>
      </c>
      <c r="D38" s="24">
        <f>D31-D36</f>
        <v>108483412.58379181</v>
      </c>
      <c r="F38" s="24">
        <f>F31-F36</f>
        <v>27359688.516810223</v>
      </c>
      <c r="G38" s="20"/>
      <c r="H38" s="24">
        <f>H31-H36</f>
        <v>-1007815.1085726016</v>
      </c>
      <c r="I38" s="20"/>
      <c r="J38" s="24">
        <f>J31-J36</f>
        <v>-34654170.844917715</v>
      </c>
      <c r="K38" s="20"/>
      <c r="L38" s="24">
        <f>L31-L36</f>
        <v>0</v>
      </c>
      <c r="N38" s="24">
        <f>N31-N36</f>
        <v>0</v>
      </c>
      <c r="O38" s="20"/>
      <c r="P38" s="24">
        <f>SUM(F38:O38)</f>
        <v>-8302297.4366800934</v>
      </c>
    </row>
    <row r="39" spans="1:20" ht="15.75" customHeight="1">
      <c r="A39" s="13">
        <f t="shared" si="0"/>
        <v>26</v>
      </c>
      <c r="D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20" ht="15.75" customHeight="1">
      <c r="A40" s="13">
        <f t="shared" si="0"/>
        <v>27</v>
      </c>
      <c r="B40" s="6" t="s">
        <v>51</v>
      </c>
      <c r="D40" s="23">
        <v>0.2495</v>
      </c>
      <c r="F40" s="24">
        <f>F38*$D$40</f>
        <v>6826242.2849441506</v>
      </c>
      <c r="G40" s="20"/>
      <c r="H40" s="24">
        <f>H38*$D$40</f>
        <v>-251449.86958886409</v>
      </c>
      <c r="I40" s="20"/>
      <c r="J40" s="24">
        <f>J38*$D$40</f>
        <v>-8646215.6258069705</v>
      </c>
      <c r="K40" s="20"/>
      <c r="L40" s="24">
        <f>L38*$D$40</f>
        <v>0</v>
      </c>
      <c r="M40" s="20"/>
      <c r="N40" s="24">
        <f>N38*$D$40</f>
        <v>0</v>
      </c>
      <c r="O40" s="20"/>
      <c r="P40" s="24">
        <f>P38*$D$40</f>
        <v>-2071423.2104516833</v>
      </c>
    </row>
    <row r="41" spans="1:20" ht="15.75" customHeight="1">
      <c r="A41" s="13">
        <f t="shared" si="0"/>
        <v>28</v>
      </c>
      <c r="D41" s="23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20" ht="15.75" customHeight="1">
      <c r="A42" s="13">
        <f t="shared" si="0"/>
        <v>29</v>
      </c>
      <c r="B42" s="6" t="s">
        <v>52</v>
      </c>
      <c r="D42" s="20"/>
      <c r="F42" s="24">
        <f>F38-F40</f>
        <v>20533446.231866073</v>
      </c>
      <c r="G42" s="20"/>
      <c r="H42" s="24">
        <f>H38-H40</f>
        <v>-756365.23898373754</v>
      </c>
      <c r="I42" s="20"/>
      <c r="J42" s="24">
        <f>J38-J40</f>
        <v>-26007955.219110742</v>
      </c>
      <c r="K42" s="20"/>
      <c r="L42" s="24">
        <f>L38-L40</f>
        <v>0</v>
      </c>
      <c r="M42" s="20"/>
      <c r="N42" s="24">
        <f>N38-N40</f>
        <v>0</v>
      </c>
      <c r="O42" s="20"/>
      <c r="P42" s="24">
        <f>P38-P40</f>
        <v>-6230874.2262284104</v>
      </c>
    </row>
    <row r="43" spans="1:20" ht="15.75" customHeight="1">
      <c r="A43" s="13"/>
      <c r="B43" s="6"/>
      <c r="D43" s="20"/>
      <c r="F43" s="24"/>
      <c r="G43" s="20"/>
      <c r="H43" s="24"/>
      <c r="I43" s="20"/>
      <c r="J43" s="24"/>
      <c r="K43" s="20"/>
      <c r="L43" s="24"/>
      <c r="M43" s="20"/>
      <c r="N43" s="24"/>
      <c r="O43" s="20"/>
      <c r="P43" s="24"/>
    </row>
    <row r="44" spans="1:20" ht="15.75" customHeight="1">
      <c r="H44" s="13" t="s">
        <v>19</v>
      </c>
      <c r="P44" s="13" t="s">
        <v>53</v>
      </c>
    </row>
    <row r="45" spans="1:20" ht="15.75" customHeight="1">
      <c r="A45" s="13" t="s">
        <v>20</v>
      </c>
      <c r="B45" s="14" t="s">
        <v>54</v>
      </c>
      <c r="D45" s="13" t="s">
        <v>22</v>
      </c>
      <c r="F45" s="15" t="s">
        <v>9</v>
      </c>
      <c r="G45" s="16"/>
      <c r="H45" s="15" t="s">
        <v>9</v>
      </c>
      <c r="I45" s="17"/>
      <c r="J45" s="15" t="s">
        <v>9</v>
      </c>
      <c r="K45" s="17"/>
      <c r="L45" s="15" t="s">
        <v>9</v>
      </c>
      <c r="M45" s="17"/>
      <c r="N45" s="15" t="s">
        <v>9</v>
      </c>
      <c r="O45" s="17"/>
      <c r="P45" s="13" t="s">
        <v>23</v>
      </c>
    </row>
    <row r="46" spans="1:20" ht="15.75" customHeight="1">
      <c r="A46" s="18" t="s">
        <v>24</v>
      </c>
      <c r="B46" s="19" t="s">
        <v>25</v>
      </c>
      <c r="C46" s="10"/>
      <c r="D46" s="18" t="s">
        <v>26</v>
      </c>
      <c r="E46" s="10"/>
      <c r="F46" s="18" t="s">
        <v>27</v>
      </c>
      <c r="G46" s="9" t="s">
        <v>28</v>
      </c>
      <c r="H46" s="18" t="s">
        <v>29</v>
      </c>
      <c r="I46" s="9" t="s">
        <v>28</v>
      </c>
      <c r="J46" s="18" t="s">
        <v>30</v>
      </c>
      <c r="K46" s="9" t="s">
        <v>28</v>
      </c>
      <c r="L46" s="18" t="s">
        <v>31</v>
      </c>
      <c r="M46" s="9" t="s">
        <v>28</v>
      </c>
      <c r="N46" s="18" t="s">
        <v>32</v>
      </c>
      <c r="O46" s="9" t="s">
        <v>28</v>
      </c>
      <c r="P46" s="18" t="s">
        <v>33</v>
      </c>
    </row>
    <row r="48" spans="1:20" ht="15.75" customHeight="1">
      <c r="A48" s="13">
        <f>A42+1</f>
        <v>30</v>
      </c>
      <c r="B48" s="25">
        <v>7590</v>
      </c>
      <c r="C48" s="2" t="s">
        <v>55</v>
      </c>
      <c r="D48" s="26">
        <v>0</v>
      </c>
      <c r="E48" s="26"/>
      <c r="F48" s="26">
        <v>0</v>
      </c>
      <c r="G48" s="27"/>
      <c r="H48" s="26">
        <v>0</v>
      </c>
      <c r="I48" s="26"/>
      <c r="J48" s="26">
        <v>0</v>
      </c>
      <c r="K48" s="26"/>
      <c r="L48" s="26">
        <v>0</v>
      </c>
      <c r="M48" s="26"/>
      <c r="N48" s="26">
        <v>0</v>
      </c>
      <c r="O48" s="28"/>
      <c r="P48" s="26">
        <f t="shared" ref="P48:P93" si="1">SUM(F48:O48)</f>
        <v>0</v>
      </c>
      <c r="T48" s="25"/>
    </row>
    <row r="49" spans="1:21" ht="15.75" customHeight="1">
      <c r="A49" s="13">
        <f t="shared" ref="A49:A93" si="2">A48+1</f>
        <v>31</v>
      </c>
      <c r="B49" s="25">
        <v>8140</v>
      </c>
      <c r="C49" s="2" t="s">
        <v>55</v>
      </c>
      <c r="D49" s="26">
        <v>0</v>
      </c>
      <c r="E49" s="26"/>
      <c r="F49" s="26">
        <v>0</v>
      </c>
      <c r="G49" s="27"/>
      <c r="H49" s="26">
        <v>0</v>
      </c>
      <c r="I49" s="26"/>
      <c r="J49" s="26">
        <v>0</v>
      </c>
      <c r="K49" s="26"/>
      <c r="L49" s="26">
        <v>0</v>
      </c>
      <c r="M49" s="26"/>
      <c r="N49" s="26">
        <v>0</v>
      </c>
      <c r="O49" s="28"/>
      <c r="P49" s="26">
        <f t="shared" si="1"/>
        <v>0</v>
      </c>
      <c r="T49" s="25"/>
    </row>
    <row r="50" spans="1:21" ht="15.75" customHeight="1">
      <c r="A50" s="13">
        <f t="shared" si="2"/>
        <v>32</v>
      </c>
      <c r="B50" s="25">
        <v>8150</v>
      </c>
      <c r="C50" s="2" t="s">
        <v>56</v>
      </c>
      <c r="D50" s="26">
        <v>0</v>
      </c>
      <c r="E50" s="26"/>
      <c r="F50" s="26">
        <v>0</v>
      </c>
      <c r="G50" s="27"/>
      <c r="H50" s="26">
        <v>0</v>
      </c>
      <c r="I50" s="26"/>
      <c r="J50" s="26">
        <v>0</v>
      </c>
      <c r="K50" s="26"/>
      <c r="L50" s="26">
        <v>0</v>
      </c>
      <c r="M50" s="26"/>
      <c r="N50" s="26">
        <v>0</v>
      </c>
      <c r="O50" s="28"/>
      <c r="P50" s="26">
        <f t="shared" si="1"/>
        <v>0</v>
      </c>
      <c r="T50" s="25"/>
    </row>
    <row r="51" spans="1:21" ht="15.75" customHeight="1">
      <c r="A51" s="13">
        <f t="shared" si="2"/>
        <v>33</v>
      </c>
      <c r="B51" s="25">
        <v>8160</v>
      </c>
      <c r="C51" s="2" t="s">
        <v>57</v>
      </c>
      <c r="D51" s="26">
        <v>33549.474566406876</v>
      </c>
      <c r="E51" s="26"/>
      <c r="F51" s="26">
        <v>1949.8195021561007</v>
      </c>
      <c r="G51" s="27"/>
      <c r="H51" s="26">
        <v>0</v>
      </c>
      <c r="I51" s="26"/>
      <c r="J51" s="26">
        <v>-335.73795715184724</v>
      </c>
      <c r="K51" s="26"/>
      <c r="L51" s="26">
        <v>0</v>
      </c>
      <c r="M51" s="26"/>
      <c r="N51" s="26">
        <v>0</v>
      </c>
      <c r="O51" s="26"/>
      <c r="P51" s="26">
        <f t="shared" si="1"/>
        <v>1614.0815450042535</v>
      </c>
      <c r="T51" s="25"/>
      <c r="U51" s="25"/>
    </row>
    <row r="52" spans="1:21" ht="15.75" customHeight="1">
      <c r="A52" s="13">
        <f t="shared" si="2"/>
        <v>34</v>
      </c>
      <c r="B52" s="25">
        <v>8170</v>
      </c>
      <c r="C52" s="2" t="s">
        <v>58</v>
      </c>
      <c r="D52" s="26">
        <v>21362.49709374841</v>
      </c>
      <c r="E52" s="26"/>
      <c r="F52" s="26">
        <v>1517.1046510221558</v>
      </c>
      <c r="G52" s="27"/>
      <c r="H52" s="26">
        <v>113.9788172109794</v>
      </c>
      <c r="I52" s="26"/>
      <c r="J52" s="26">
        <v>-212.00608244654723</v>
      </c>
      <c r="K52" s="26"/>
      <c r="L52" s="26">
        <v>0</v>
      </c>
      <c r="M52" s="26"/>
      <c r="N52" s="26">
        <v>0</v>
      </c>
      <c r="O52" s="26"/>
      <c r="P52" s="26">
        <f t="shared" si="1"/>
        <v>1419.0773857865879</v>
      </c>
      <c r="T52" s="25"/>
      <c r="U52" s="25"/>
    </row>
    <row r="53" spans="1:21" ht="15.75" customHeight="1">
      <c r="A53" s="13">
        <f t="shared" si="2"/>
        <v>35</v>
      </c>
      <c r="B53" s="25">
        <v>8180</v>
      </c>
      <c r="C53" s="2" t="s">
        <v>59</v>
      </c>
      <c r="D53" s="26">
        <v>39826.50315490854</v>
      </c>
      <c r="E53" s="26"/>
      <c r="F53" s="26">
        <v>4997.6537212884195</v>
      </c>
      <c r="G53" s="27"/>
      <c r="H53" s="26">
        <v>5.7542890993413494</v>
      </c>
      <c r="I53" s="26"/>
      <c r="J53" s="26">
        <v>-53.482254504011507</v>
      </c>
      <c r="K53" s="26"/>
      <c r="L53" s="26">
        <v>0</v>
      </c>
      <c r="M53" s="26"/>
      <c r="N53" s="26">
        <v>0</v>
      </c>
      <c r="O53" s="26"/>
      <c r="P53" s="26">
        <f t="shared" si="1"/>
        <v>4949.9257558837489</v>
      </c>
      <c r="T53" s="25"/>
      <c r="U53" s="25"/>
    </row>
    <row r="54" spans="1:21" ht="15.75" customHeight="1">
      <c r="A54" s="13">
        <f t="shared" si="2"/>
        <v>36</v>
      </c>
      <c r="B54" s="25">
        <v>8190</v>
      </c>
      <c r="C54" s="2" t="s">
        <v>60</v>
      </c>
      <c r="D54" s="26">
        <v>0</v>
      </c>
      <c r="E54" s="26"/>
      <c r="F54" s="26">
        <v>0</v>
      </c>
      <c r="G54" s="27"/>
      <c r="H54" s="26">
        <v>0</v>
      </c>
      <c r="I54" s="26"/>
      <c r="J54" s="26">
        <v>0</v>
      </c>
      <c r="K54" s="26"/>
      <c r="L54" s="26">
        <v>0</v>
      </c>
      <c r="M54" s="26"/>
      <c r="N54" s="26">
        <v>0</v>
      </c>
      <c r="O54" s="26"/>
      <c r="P54" s="26">
        <f t="shared" si="1"/>
        <v>0</v>
      </c>
      <c r="T54" s="25"/>
      <c r="U54" s="25"/>
    </row>
    <row r="55" spans="1:21" ht="15.75" customHeight="1">
      <c r="A55" s="13">
        <f t="shared" si="2"/>
        <v>37</v>
      </c>
      <c r="B55" s="25">
        <v>8200</v>
      </c>
      <c r="C55" s="2" t="s">
        <v>61</v>
      </c>
      <c r="D55" s="26">
        <v>8836.0304460746102</v>
      </c>
      <c r="E55" s="26"/>
      <c r="F55" s="26">
        <v>50.907127583346835</v>
      </c>
      <c r="G55" s="27"/>
      <c r="H55" s="26">
        <v>69.317644915152869</v>
      </c>
      <c r="I55" s="26"/>
      <c r="J55" s="26">
        <v>579.77044954942471</v>
      </c>
      <c r="K55" s="26"/>
      <c r="L55" s="26">
        <v>0</v>
      </c>
      <c r="M55" s="26"/>
      <c r="N55" s="26">
        <v>0</v>
      </c>
      <c r="O55" s="26"/>
      <c r="P55" s="26">
        <f t="shared" si="1"/>
        <v>699.99522204792447</v>
      </c>
      <c r="T55" s="25"/>
      <c r="U55" s="25"/>
    </row>
    <row r="56" spans="1:21" ht="15.75" customHeight="1">
      <c r="A56" s="13">
        <f t="shared" si="2"/>
        <v>38</v>
      </c>
      <c r="B56" s="25">
        <v>8210</v>
      </c>
      <c r="C56" s="2" t="s">
        <v>62</v>
      </c>
      <c r="D56" s="26">
        <v>76520.962523018723</v>
      </c>
      <c r="E56" s="26"/>
      <c r="F56" s="26">
        <v>7779.130766926186</v>
      </c>
      <c r="G56" s="27"/>
      <c r="H56" s="26">
        <v>101.38551733308896</v>
      </c>
      <c r="I56" s="28"/>
      <c r="J56" s="26">
        <v>-461.53319443753026</v>
      </c>
      <c r="K56" s="26"/>
      <c r="L56" s="26">
        <v>0</v>
      </c>
      <c r="M56" s="26"/>
      <c r="N56" s="26">
        <v>0</v>
      </c>
      <c r="O56" s="26"/>
      <c r="P56" s="26">
        <f t="shared" si="1"/>
        <v>7418.9830898217442</v>
      </c>
      <c r="T56" s="25"/>
      <c r="U56" s="25"/>
    </row>
    <row r="57" spans="1:21" ht="15.75" customHeight="1">
      <c r="A57" s="13">
        <f t="shared" si="2"/>
        <v>39</v>
      </c>
      <c r="B57" s="25">
        <v>8240</v>
      </c>
      <c r="C57" s="2" t="s">
        <v>63</v>
      </c>
      <c r="D57" s="26">
        <v>0</v>
      </c>
      <c r="E57" s="26"/>
      <c r="F57" s="26">
        <v>0</v>
      </c>
      <c r="G57" s="27"/>
      <c r="H57" s="26">
        <v>0</v>
      </c>
      <c r="I57" s="28"/>
      <c r="J57" s="26">
        <v>0</v>
      </c>
      <c r="K57" s="28"/>
      <c r="L57" s="26">
        <v>0</v>
      </c>
      <c r="M57" s="28"/>
      <c r="N57" s="26">
        <v>0</v>
      </c>
      <c r="O57" s="26"/>
      <c r="P57" s="26">
        <f t="shared" si="1"/>
        <v>0</v>
      </c>
      <c r="T57" s="25"/>
      <c r="U57" s="25"/>
    </row>
    <row r="58" spans="1:21" ht="15.75" customHeight="1">
      <c r="A58" s="13">
        <f t="shared" si="2"/>
        <v>40</v>
      </c>
      <c r="B58" s="25">
        <v>8250</v>
      </c>
      <c r="C58" s="2" t="s">
        <v>64</v>
      </c>
      <c r="D58" s="26">
        <v>10110.669291810842</v>
      </c>
      <c r="E58" s="26"/>
      <c r="F58" s="26">
        <v>0</v>
      </c>
      <c r="G58" s="27"/>
      <c r="H58" s="26">
        <v>371.28176902281325</v>
      </c>
      <c r="I58" s="28"/>
      <c r="J58" s="26">
        <v>0</v>
      </c>
      <c r="K58" s="28"/>
      <c r="L58" s="26">
        <v>0</v>
      </c>
      <c r="M58" s="28"/>
      <c r="N58" s="26">
        <v>0</v>
      </c>
      <c r="O58" s="28"/>
      <c r="P58" s="26">
        <f t="shared" si="1"/>
        <v>371.28176902281325</v>
      </c>
      <c r="T58" s="25"/>
      <c r="U58" s="25"/>
    </row>
    <row r="59" spans="1:21" ht="15.75" customHeight="1">
      <c r="A59" s="13">
        <f t="shared" si="2"/>
        <v>41</v>
      </c>
      <c r="B59" s="25">
        <v>8310</v>
      </c>
      <c r="C59" s="2" t="s">
        <v>65</v>
      </c>
      <c r="D59" s="26">
        <v>0</v>
      </c>
      <c r="E59" s="26"/>
      <c r="F59" s="26">
        <v>0</v>
      </c>
      <c r="G59" s="27"/>
      <c r="H59" s="26">
        <v>0</v>
      </c>
      <c r="I59" s="28"/>
      <c r="J59" s="26">
        <v>0</v>
      </c>
      <c r="K59" s="28"/>
      <c r="L59" s="26">
        <v>0</v>
      </c>
      <c r="M59" s="28"/>
      <c r="N59" s="26">
        <v>0</v>
      </c>
      <c r="O59" s="26"/>
      <c r="P59" s="26">
        <f t="shared" si="1"/>
        <v>0</v>
      </c>
      <c r="T59" s="25"/>
      <c r="U59" s="25"/>
    </row>
    <row r="60" spans="1:21" ht="15.75" customHeight="1">
      <c r="A60" s="13">
        <f t="shared" si="2"/>
        <v>42</v>
      </c>
      <c r="B60" s="25">
        <v>8320</v>
      </c>
      <c r="C60" s="2" t="s">
        <v>66</v>
      </c>
      <c r="D60" s="26">
        <v>0</v>
      </c>
      <c r="E60" s="26"/>
      <c r="F60" s="26">
        <v>0</v>
      </c>
      <c r="G60" s="27"/>
      <c r="H60" s="26">
        <v>0</v>
      </c>
      <c r="I60" s="28"/>
      <c r="J60" s="26">
        <v>0</v>
      </c>
      <c r="K60" s="28"/>
      <c r="L60" s="26">
        <v>0</v>
      </c>
      <c r="M60" s="28"/>
      <c r="N60" s="26">
        <v>0</v>
      </c>
      <c r="O60" s="28"/>
      <c r="P60" s="26">
        <f t="shared" si="1"/>
        <v>0</v>
      </c>
      <c r="T60" s="25"/>
      <c r="U60" s="25"/>
    </row>
    <row r="61" spans="1:21" ht="15.75" customHeight="1">
      <c r="A61" s="13">
        <f t="shared" si="2"/>
        <v>43</v>
      </c>
      <c r="B61" s="25">
        <v>8340</v>
      </c>
      <c r="C61" s="2" t="s">
        <v>67</v>
      </c>
      <c r="D61" s="26">
        <v>41017.471971377607</v>
      </c>
      <c r="E61" s="26"/>
      <c r="F61" s="26">
        <v>5398.5420176629004</v>
      </c>
      <c r="G61" s="27"/>
      <c r="H61" s="26">
        <v>0</v>
      </c>
      <c r="I61" s="28"/>
      <c r="J61" s="26">
        <v>0</v>
      </c>
      <c r="K61" s="28"/>
      <c r="L61" s="26">
        <v>0</v>
      </c>
      <c r="M61" s="28"/>
      <c r="N61" s="26">
        <v>0</v>
      </c>
      <c r="O61" s="26"/>
      <c r="P61" s="26">
        <f t="shared" si="1"/>
        <v>5398.5420176629004</v>
      </c>
      <c r="T61" s="25"/>
      <c r="U61" s="25"/>
    </row>
    <row r="62" spans="1:21" ht="15.75" customHeight="1">
      <c r="A62" s="13">
        <f t="shared" si="2"/>
        <v>44</v>
      </c>
      <c r="B62" s="25">
        <v>8350</v>
      </c>
      <c r="C62" s="2" t="s">
        <v>68</v>
      </c>
      <c r="D62" s="26">
        <v>0</v>
      </c>
      <c r="E62" s="26"/>
      <c r="F62" s="26">
        <v>0</v>
      </c>
      <c r="G62" s="27"/>
      <c r="H62" s="26">
        <v>0</v>
      </c>
      <c r="I62" s="28"/>
      <c r="J62" s="26">
        <v>0</v>
      </c>
      <c r="K62" s="26"/>
      <c r="L62" s="26">
        <v>0</v>
      </c>
      <c r="M62" s="28"/>
      <c r="N62" s="26">
        <v>0</v>
      </c>
      <c r="O62" s="28"/>
      <c r="P62" s="26">
        <f t="shared" si="1"/>
        <v>0</v>
      </c>
      <c r="T62" s="25"/>
      <c r="U62" s="25"/>
    </row>
    <row r="63" spans="1:21" ht="15.75" customHeight="1">
      <c r="A63" s="13">
        <f t="shared" si="2"/>
        <v>45</v>
      </c>
      <c r="B63" s="25">
        <v>8360</v>
      </c>
      <c r="C63" s="2" t="s">
        <v>69</v>
      </c>
      <c r="D63" s="26">
        <v>0</v>
      </c>
      <c r="E63" s="26"/>
      <c r="F63" s="26">
        <v>0</v>
      </c>
      <c r="G63" s="27"/>
      <c r="H63" s="26">
        <v>0</v>
      </c>
      <c r="I63" s="28"/>
      <c r="J63" s="26">
        <v>0</v>
      </c>
      <c r="K63" s="26"/>
      <c r="L63" s="26">
        <v>0</v>
      </c>
      <c r="M63" s="28"/>
      <c r="N63" s="26">
        <v>0</v>
      </c>
      <c r="O63" s="28"/>
      <c r="P63" s="26">
        <f t="shared" si="1"/>
        <v>0</v>
      </c>
      <c r="T63" s="25"/>
      <c r="U63" s="25"/>
    </row>
    <row r="64" spans="1:21" ht="15.75" customHeight="1">
      <c r="A64" s="13">
        <f t="shared" si="2"/>
        <v>46</v>
      </c>
      <c r="B64" s="25">
        <v>8370</v>
      </c>
      <c r="C64" s="6" t="s">
        <v>70</v>
      </c>
      <c r="D64" s="26">
        <v>0</v>
      </c>
      <c r="E64" s="26"/>
      <c r="F64" s="26">
        <v>0</v>
      </c>
      <c r="G64" s="27"/>
      <c r="H64" s="26">
        <v>0</v>
      </c>
      <c r="I64" s="28"/>
      <c r="J64" s="26">
        <v>0</v>
      </c>
      <c r="K64" s="26"/>
      <c r="L64" s="26">
        <v>0</v>
      </c>
      <c r="M64" s="28"/>
      <c r="N64" s="26">
        <v>0</v>
      </c>
      <c r="O64" s="28"/>
      <c r="P64" s="26">
        <f t="shared" si="1"/>
        <v>0</v>
      </c>
      <c r="T64" s="25"/>
      <c r="U64" s="25"/>
    </row>
    <row r="65" spans="1:21" ht="15.75" customHeight="1">
      <c r="A65" s="13">
        <f t="shared" si="2"/>
        <v>47</v>
      </c>
      <c r="B65" s="25">
        <v>8400</v>
      </c>
      <c r="C65" s="2" t="s">
        <v>71</v>
      </c>
      <c r="D65" s="26">
        <v>0</v>
      </c>
      <c r="E65" s="26"/>
      <c r="F65" s="26">
        <v>0</v>
      </c>
      <c r="G65" s="27"/>
      <c r="H65" s="26">
        <v>0</v>
      </c>
      <c r="I65" s="28"/>
      <c r="J65" s="26">
        <v>0</v>
      </c>
      <c r="K65" s="26"/>
      <c r="L65" s="26">
        <v>0</v>
      </c>
      <c r="M65" s="28"/>
      <c r="N65" s="26">
        <v>0</v>
      </c>
      <c r="O65" s="28"/>
      <c r="P65" s="26">
        <f t="shared" si="1"/>
        <v>0</v>
      </c>
      <c r="T65" s="25"/>
      <c r="U65" s="25"/>
    </row>
    <row r="66" spans="1:21" ht="15.75" customHeight="1">
      <c r="A66" s="13">
        <f t="shared" si="2"/>
        <v>48</v>
      </c>
      <c r="B66" s="25">
        <v>8410</v>
      </c>
      <c r="C66" s="2" t="s">
        <v>72</v>
      </c>
      <c r="D66" s="26">
        <v>206958.12650182965</v>
      </c>
      <c r="E66" s="26"/>
      <c r="F66" s="26">
        <v>26227.766282908502</v>
      </c>
      <c r="G66" s="27"/>
      <c r="H66" s="26">
        <v>0</v>
      </c>
      <c r="I66" s="28"/>
      <c r="J66" s="26">
        <v>56.944920989892289</v>
      </c>
      <c r="K66" s="26"/>
      <c r="L66" s="26">
        <v>0</v>
      </c>
      <c r="M66" s="28"/>
      <c r="N66" s="26">
        <v>0</v>
      </c>
      <c r="O66" s="28"/>
      <c r="P66" s="26">
        <f t="shared" si="1"/>
        <v>26284.711203898394</v>
      </c>
      <c r="T66" s="25"/>
      <c r="U66" s="25"/>
    </row>
    <row r="67" spans="1:21" ht="15.75" customHeight="1">
      <c r="A67" s="13">
        <f t="shared" si="2"/>
        <v>49</v>
      </c>
      <c r="B67" s="25">
        <v>8470</v>
      </c>
      <c r="C67" s="2" t="s">
        <v>73</v>
      </c>
      <c r="D67" s="26">
        <v>0</v>
      </c>
      <c r="E67" s="26"/>
      <c r="F67" s="26">
        <v>0</v>
      </c>
      <c r="G67" s="27"/>
      <c r="H67" s="26">
        <v>0</v>
      </c>
      <c r="I67" s="28"/>
      <c r="J67" s="26">
        <v>0</v>
      </c>
      <c r="K67" s="26"/>
      <c r="L67" s="26">
        <v>0</v>
      </c>
      <c r="M67" s="28"/>
      <c r="N67" s="26">
        <v>0</v>
      </c>
      <c r="O67" s="28"/>
      <c r="P67" s="26">
        <f t="shared" si="1"/>
        <v>0</v>
      </c>
      <c r="T67" s="25"/>
      <c r="U67" s="25"/>
    </row>
    <row r="68" spans="1:21" ht="15.75" customHeight="1">
      <c r="A68" s="13">
        <f t="shared" si="2"/>
        <v>50</v>
      </c>
      <c r="B68" s="25">
        <v>8500</v>
      </c>
      <c r="C68" s="2" t="s">
        <v>74</v>
      </c>
      <c r="D68" s="26">
        <v>0</v>
      </c>
      <c r="E68" s="26"/>
      <c r="F68" s="26">
        <v>0</v>
      </c>
      <c r="G68" s="27"/>
      <c r="H68" s="26">
        <v>0</v>
      </c>
      <c r="I68" s="28"/>
      <c r="J68" s="26">
        <v>0</v>
      </c>
      <c r="K68" s="26"/>
      <c r="L68" s="26">
        <v>0</v>
      </c>
      <c r="M68" s="28"/>
      <c r="N68" s="26">
        <v>0</v>
      </c>
      <c r="O68" s="28"/>
      <c r="P68" s="26">
        <f t="shared" si="1"/>
        <v>0</v>
      </c>
      <c r="T68" s="25"/>
      <c r="U68" s="25"/>
    </row>
    <row r="69" spans="1:21" ht="15.75" customHeight="1">
      <c r="A69" s="13">
        <f t="shared" si="2"/>
        <v>51</v>
      </c>
      <c r="B69" s="25">
        <v>8520</v>
      </c>
      <c r="C69" s="2" t="s">
        <v>75</v>
      </c>
      <c r="D69" s="26">
        <v>0</v>
      </c>
      <c r="E69" s="26"/>
      <c r="F69" s="26">
        <v>0</v>
      </c>
      <c r="G69" s="27"/>
      <c r="H69" s="26">
        <v>0</v>
      </c>
      <c r="I69" s="28"/>
      <c r="J69" s="26">
        <v>0</v>
      </c>
      <c r="K69" s="26"/>
      <c r="L69" s="26">
        <v>0</v>
      </c>
      <c r="M69" s="28"/>
      <c r="N69" s="26">
        <v>0</v>
      </c>
      <c r="O69" s="28"/>
      <c r="P69" s="26">
        <f t="shared" si="1"/>
        <v>0</v>
      </c>
      <c r="T69" s="25"/>
      <c r="U69" s="25"/>
    </row>
    <row r="70" spans="1:21" ht="15.75" customHeight="1">
      <c r="A70" s="13">
        <f t="shared" si="2"/>
        <v>52</v>
      </c>
      <c r="B70" s="25">
        <v>8550</v>
      </c>
      <c r="C70" s="2" t="s">
        <v>76</v>
      </c>
      <c r="D70" s="26">
        <v>471.06802709329565</v>
      </c>
      <c r="E70" s="26"/>
      <c r="F70" s="26">
        <v>0</v>
      </c>
      <c r="G70" s="27"/>
      <c r="H70" s="26">
        <v>17.298456252638459</v>
      </c>
      <c r="I70" s="28"/>
      <c r="J70" s="26">
        <v>0</v>
      </c>
      <c r="K70" s="26"/>
      <c r="L70" s="26">
        <v>0</v>
      </c>
      <c r="M70" s="28"/>
      <c r="N70" s="26">
        <v>0</v>
      </c>
      <c r="O70" s="28"/>
      <c r="P70" s="26">
        <f t="shared" si="1"/>
        <v>17.298456252638459</v>
      </c>
      <c r="T70" s="25"/>
      <c r="U70" s="25"/>
    </row>
    <row r="71" spans="1:21" ht="15.75" customHeight="1">
      <c r="A71" s="13">
        <f t="shared" si="2"/>
        <v>53</v>
      </c>
      <c r="B71" s="25">
        <v>8560</v>
      </c>
      <c r="C71" s="2" t="s">
        <v>77</v>
      </c>
      <c r="D71" s="26">
        <v>131469.5837375955</v>
      </c>
      <c r="E71" s="26"/>
      <c r="F71" s="26">
        <v>14166.841765179102</v>
      </c>
      <c r="G71" s="27"/>
      <c r="H71" s="26">
        <v>127.08148400180164</v>
      </c>
      <c r="I71" s="28"/>
      <c r="J71" s="26">
        <v>-264.77256132931859</v>
      </c>
      <c r="K71" s="26"/>
      <c r="L71" s="26">
        <v>0</v>
      </c>
      <c r="M71" s="28"/>
      <c r="N71" s="26">
        <v>0</v>
      </c>
      <c r="O71" s="28"/>
      <c r="P71" s="26">
        <f t="shared" si="1"/>
        <v>14029.150687851585</v>
      </c>
      <c r="T71" s="25"/>
      <c r="U71" s="25"/>
    </row>
    <row r="72" spans="1:21" ht="15.75" customHeight="1">
      <c r="A72" s="13">
        <f t="shared" si="2"/>
        <v>54</v>
      </c>
      <c r="B72" s="25">
        <v>8570</v>
      </c>
      <c r="C72" s="2" t="s">
        <v>78</v>
      </c>
      <c r="D72" s="26">
        <v>11353.078366342539</v>
      </c>
      <c r="E72" s="26"/>
      <c r="F72" s="26">
        <v>230.30376554245186</v>
      </c>
      <c r="G72" s="27"/>
      <c r="H72" s="26">
        <v>352.64872697210558</v>
      </c>
      <c r="I72" s="26"/>
      <c r="J72" s="26">
        <v>0</v>
      </c>
      <c r="K72" s="26"/>
      <c r="L72" s="26">
        <v>0</v>
      </c>
      <c r="M72" s="28"/>
      <c r="N72" s="26">
        <v>0</v>
      </c>
      <c r="O72" s="28"/>
      <c r="P72" s="26">
        <f t="shared" si="1"/>
        <v>582.95249251455743</v>
      </c>
      <c r="T72" s="25"/>
      <c r="U72" s="25"/>
    </row>
    <row r="73" spans="1:21" ht="15.75" customHeight="1">
      <c r="A73" s="13">
        <f t="shared" si="2"/>
        <v>55</v>
      </c>
      <c r="B73" s="25">
        <v>8590</v>
      </c>
      <c r="C73" s="2" t="s">
        <v>79</v>
      </c>
      <c r="D73" s="26">
        <v>0</v>
      </c>
      <c r="E73" s="26"/>
      <c r="F73" s="26">
        <v>0</v>
      </c>
      <c r="G73" s="27"/>
      <c r="H73" s="26">
        <v>0</v>
      </c>
      <c r="I73" s="26"/>
      <c r="J73" s="26">
        <v>0</v>
      </c>
      <c r="K73" s="26"/>
      <c r="L73" s="26">
        <v>0</v>
      </c>
      <c r="M73" s="28"/>
      <c r="N73" s="26">
        <v>0</v>
      </c>
      <c r="O73" s="26"/>
      <c r="P73" s="26">
        <f t="shared" si="1"/>
        <v>0</v>
      </c>
      <c r="T73" s="25"/>
      <c r="U73" s="25"/>
    </row>
    <row r="74" spans="1:21" ht="15.75" customHeight="1">
      <c r="A74" s="13">
        <f t="shared" si="2"/>
        <v>56</v>
      </c>
      <c r="B74" s="25">
        <v>8600</v>
      </c>
      <c r="C74" s="2" t="s">
        <v>80</v>
      </c>
      <c r="D74" s="26">
        <v>0</v>
      </c>
      <c r="E74" s="26"/>
      <c r="F74" s="26">
        <v>0</v>
      </c>
      <c r="G74" s="27"/>
      <c r="H74" s="26">
        <v>0</v>
      </c>
      <c r="I74" s="26"/>
      <c r="J74" s="26">
        <v>0</v>
      </c>
      <c r="K74" s="26"/>
      <c r="L74" s="26">
        <v>0</v>
      </c>
      <c r="M74" s="28"/>
      <c r="N74" s="26">
        <v>0</v>
      </c>
      <c r="O74" s="26"/>
      <c r="P74" s="26">
        <f t="shared" si="1"/>
        <v>0</v>
      </c>
      <c r="T74" s="25"/>
      <c r="U74" s="25"/>
    </row>
    <row r="75" spans="1:21" ht="15.75" customHeight="1">
      <c r="A75" s="13">
        <f t="shared" si="2"/>
        <v>57</v>
      </c>
      <c r="B75" s="25">
        <v>8620</v>
      </c>
      <c r="C75" s="2" t="s">
        <v>81</v>
      </c>
      <c r="D75" s="26">
        <v>0</v>
      </c>
      <c r="E75" s="26"/>
      <c r="F75" s="26">
        <v>0</v>
      </c>
      <c r="G75" s="27"/>
      <c r="H75" s="26">
        <v>0</v>
      </c>
      <c r="I75" s="26"/>
      <c r="J75" s="26">
        <v>0</v>
      </c>
      <c r="K75" s="26"/>
      <c r="L75" s="26">
        <v>0</v>
      </c>
      <c r="M75" s="28"/>
      <c r="N75" s="26">
        <v>0</v>
      </c>
      <c r="O75" s="26"/>
      <c r="P75" s="26">
        <f t="shared" si="1"/>
        <v>0</v>
      </c>
      <c r="T75" s="25"/>
      <c r="U75" s="25"/>
    </row>
    <row r="76" spans="1:21" ht="15.75" customHeight="1">
      <c r="A76" s="13">
        <f t="shared" si="2"/>
        <v>58</v>
      </c>
      <c r="B76" s="25">
        <v>8630</v>
      </c>
      <c r="C76" s="2" t="s">
        <v>82</v>
      </c>
      <c r="D76" s="26">
        <v>20250.075265200732</v>
      </c>
      <c r="E76" s="26"/>
      <c r="F76" s="26">
        <v>2665.2272050385718</v>
      </c>
      <c r="G76" s="27"/>
      <c r="H76" s="26">
        <v>0</v>
      </c>
      <c r="I76" s="28"/>
      <c r="J76" s="26">
        <v>0</v>
      </c>
      <c r="K76" s="26"/>
      <c r="L76" s="26">
        <v>0</v>
      </c>
      <c r="M76" s="28"/>
      <c r="N76" s="26">
        <v>0</v>
      </c>
      <c r="O76" s="28"/>
      <c r="P76" s="26">
        <f t="shared" si="1"/>
        <v>2665.2272050385718</v>
      </c>
      <c r="T76" s="25"/>
      <c r="U76" s="25"/>
    </row>
    <row r="77" spans="1:21" ht="15.75" customHeight="1">
      <c r="A77" s="13">
        <f t="shared" si="2"/>
        <v>59</v>
      </c>
      <c r="B77" s="25">
        <v>8640</v>
      </c>
      <c r="C77" s="2" t="s">
        <v>83</v>
      </c>
      <c r="D77" s="26">
        <v>0</v>
      </c>
      <c r="E77" s="26"/>
      <c r="F77" s="26">
        <v>0</v>
      </c>
      <c r="G77" s="27"/>
      <c r="H77" s="26">
        <v>0</v>
      </c>
      <c r="I77" s="28"/>
      <c r="J77" s="26">
        <v>0</v>
      </c>
      <c r="K77" s="26"/>
      <c r="L77" s="26">
        <v>0</v>
      </c>
      <c r="M77" s="28"/>
      <c r="N77" s="26">
        <v>0</v>
      </c>
      <c r="O77" s="28"/>
      <c r="P77" s="26">
        <f t="shared" si="1"/>
        <v>0</v>
      </c>
      <c r="T77" s="25"/>
      <c r="U77" s="25"/>
    </row>
    <row r="78" spans="1:21" ht="15.75" customHeight="1">
      <c r="A78" s="13">
        <f t="shared" si="2"/>
        <v>60</v>
      </c>
      <c r="B78" s="25">
        <v>8650</v>
      </c>
      <c r="C78" s="2" t="s">
        <v>84</v>
      </c>
      <c r="D78" s="26">
        <v>0</v>
      </c>
      <c r="E78" s="26"/>
      <c r="F78" s="26">
        <v>0</v>
      </c>
      <c r="G78" s="27"/>
      <c r="H78" s="26">
        <v>0</v>
      </c>
      <c r="I78" s="28"/>
      <c r="J78" s="26">
        <v>0</v>
      </c>
      <c r="K78" s="26"/>
      <c r="L78" s="26">
        <v>0</v>
      </c>
      <c r="M78" s="28"/>
      <c r="N78" s="26">
        <v>0</v>
      </c>
      <c r="O78" s="28"/>
      <c r="P78" s="26">
        <f t="shared" si="1"/>
        <v>0</v>
      </c>
      <c r="T78" s="25"/>
      <c r="U78" s="25"/>
    </row>
    <row r="79" spans="1:21" ht="15.75" customHeight="1">
      <c r="A79" s="13">
        <f t="shared" si="2"/>
        <v>61</v>
      </c>
      <c r="B79" s="25">
        <v>8670</v>
      </c>
      <c r="C79" s="2" t="s">
        <v>85</v>
      </c>
      <c r="D79" s="26">
        <v>0</v>
      </c>
      <c r="E79" s="26"/>
      <c r="F79" s="26">
        <v>0</v>
      </c>
      <c r="G79" s="27"/>
      <c r="H79" s="26">
        <v>0</v>
      </c>
      <c r="I79" s="28"/>
      <c r="J79" s="26">
        <v>0</v>
      </c>
      <c r="K79" s="26"/>
      <c r="L79" s="26">
        <v>0</v>
      </c>
      <c r="M79" s="28"/>
      <c r="N79" s="26">
        <v>0</v>
      </c>
      <c r="O79" s="28"/>
      <c r="P79" s="26">
        <f t="shared" si="1"/>
        <v>0</v>
      </c>
      <c r="T79" s="25"/>
      <c r="U79" s="25"/>
    </row>
    <row r="80" spans="1:21" ht="15.75" customHeight="1">
      <c r="A80" s="13">
        <f t="shared" si="2"/>
        <v>62</v>
      </c>
      <c r="B80" s="25">
        <v>8700</v>
      </c>
      <c r="C80" s="2" t="s">
        <v>86</v>
      </c>
      <c r="D80" s="26">
        <v>2267606.0370536172</v>
      </c>
      <c r="E80" s="26"/>
      <c r="F80" s="26">
        <v>100873.60397540283</v>
      </c>
      <c r="G80" s="27"/>
      <c r="H80" s="26">
        <v>2611.0874564599362</v>
      </c>
      <c r="I80" s="28"/>
      <c r="J80" s="26">
        <v>-230385.25619422531</v>
      </c>
      <c r="K80" s="26"/>
      <c r="L80" s="26">
        <v>0</v>
      </c>
      <c r="M80" s="28"/>
      <c r="N80" s="26">
        <v>0</v>
      </c>
      <c r="O80" s="28"/>
      <c r="P80" s="26">
        <f t="shared" si="1"/>
        <v>-126900.56476236254</v>
      </c>
      <c r="T80" s="25"/>
      <c r="U80" s="25"/>
    </row>
    <row r="81" spans="1:21" ht="15.75" customHeight="1">
      <c r="A81" s="13">
        <f t="shared" si="2"/>
        <v>63</v>
      </c>
      <c r="B81" s="25">
        <v>8710</v>
      </c>
      <c r="C81" s="2" t="s">
        <v>87</v>
      </c>
      <c r="D81" s="26">
        <v>-40.017865916545027</v>
      </c>
      <c r="E81" s="26"/>
      <c r="F81" s="26">
        <v>0</v>
      </c>
      <c r="G81" s="27"/>
      <c r="H81" s="26">
        <v>-1.4695272509849318</v>
      </c>
      <c r="I81" s="28"/>
      <c r="J81" s="26">
        <v>0</v>
      </c>
      <c r="K81" s="26"/>
      <c r="L81" s="26">
        <v>0</v>
      </c>
      <c r="M81" s="28"/>
      <c r="N81" s="26">
        <v>0</v>
      </c>
      <c r="O81" s="28"/>
      <c r="P81" s="26">
        <f t="shared" si="1"/>
        <v>-1.4695272509849318</v>
      </c>
      <c r="T81" s="25"/>
      <c r="U81" s="25"/>
    </row>
    <row r="82" spans="1:21" ht="15.75" customHeight="1">
      <c r="A82" s="13">
        <f t="shared" si="2"/>
        <v>64</v>
      </c>
      <c r="B82" s="25">
        <v>8711</v>
      </c>
      <c r="C82" s="2" t="s">
        <v>88</v>
      </c>
      <c r="D82" s="26">
        <v>137138.35666538301</v>
      </c>
      <c r="E82" s="26"/>
      <c r="F82" s="26">
        <v>0</v>
      </c>
      <c r="G82" s="27"/>
      <c r="H82" s="26">
        <v>0</v>
      </c>
      <c r="I82" s="28"/>
      <c r="J82" s="26">
        <v>-4318.8834850231397</v>
      </c>
      <c r="K82" s="26"/>
      <c r="L82" s="26">
        <v>0</v>
      </c>
      <c r="M82" s="28"/>
      <c r="N82" s="26">
        <v>0</v>
      </c>
      <c r="O82" s="28"/>
      <c r="P82" s="26">
        <f t="shared" si="1"/>
        <v>-4318.8834850231397</v>
      </c>
      <c r="T82" s="25"/>
      <c r="U82" s="25"/>
    </row>
    <row r="83" spans="1:21" ht="15.75" customHeight="1">
      <c r="A83" s="13">
        <f t="shared" si="2"/>
        <v>65</v>
      </c>
      <c r="B83" s="25">
        <v>8720</v>
      </c>
      <c r="C83" s="2" t="s">
        <v>89</v>
      </c>
      <c r="D83" s="26">
        <v>0</v>
      </c>
      <c r="E83" s="26"/>
      <c r="F83" s="26">
        <v>0</v>
      </c>
      <c r="G83" s="27"/>
      <c r="H83" s="26">
        <v>0</v>
      </c>
      <c r="I83" s="28"/>
      <c r="J83" s="26">
        <v>0</v>
      </c>
      <c r="K83" s="26"/>
      <c r="L83" s="26">
        <v>0</v>
      </c>
      <c r="M83" s="28"/>
      <c r="N83" s="26">
        <v>0</v>
      </c>
      <c r="O83" s="28"/>
      <c r="P83" s="26">
        <f t="shared" si="1"/>
        <v>0</v>
      </c>
      <c r="T83" s="25"/>
      <c r="U83" s="25"/>
    </row>
    <row r="84" spans="1:21" ht="15.75" customHeight="1">
      <c r="A84" s="13">
        <f t="shared" si="2"/>
        <v>66</v>
      </c>
      <c r="B84" s="25">
        <v>8740</v>
      </c>
      <c r="C84" s="2" t="s">
        <v>90</v>
      </c>
      <c r="D84" s="26">
        <v>6959626.696582621</v>
      </c>
      <c r="E84" s="26"/>
      <c r="F84" s="26">
        <v>298627.14961620385</v>
      </c>
      <c r="G84" s="27"/>
      <c r="H84" s="26">
        <v>5843.8820682751284</v>
      </c>
      <c r="I84" s="28"/>
      <c r="J84" s="26">
        <v>-461113.34100769332</v>
      </c>
      <c r="K84" s="26"/>
      <c r="L84" s="26">
        <v>0</v>
      </c>
      <c r="M84" s="28"/>
      <c r="N84" s="26">
        <v>0</v>
      </c>
      <c r="O84" s="28"/>
      <c r="P84" s="26">
        <f t="shared" si="1"/>
        <v>-156642.30932321434</v>
      </c>
      <c r="T84" s="25"/>
      <c r="U84" s="25"/>
    </row>
    <row r="85" spans="1:21" ht="15.75" customHeight="1">
      <c r="A85" s="13">
        <f t="shared" si="2"/>
        <v>67</v>
      </c>
      <c r="B85" s="25">
        <v>8750</v>
      </c>
      <c r="C85" s="2" t="s">
        <v>91</v>
      </c>
      <c r="D85" s="26">
        <v>1231731.0873517669</v>
      </c>
      <c r="E85" s="26"/>
      <c r="F85" s="26">
        <v>141482.99362357942</v>
      </c>
      <c r="G85" s="27"/>
      <c r="H85" s="26">
        <v>232.05926144135719</v>
      </c>
      <c r="I85" s="28"/>
      <c r="J85" s="26">
        <v>-11911.097725473453</v>
      </c>
      <c r="K85" s="26"/>
      <c r="L85" s="26">
        <v>0</v>
      </c>
      <c r="M85" s="28"/>
      <c r="N85" s="26">
        <v>0</v>
      </c>
      <c r="O85" s="28"/>
      <c r="P85" s="26">
        <f t="shared" si="1"/>
        <v>129803.9551595473</v>
      </c>
      <c r="T85" s="25"/>
      <c r="U85" s="25"/>
    </row>
    <row r="86" spans="1:21" ht="15.75" customHeight="1">
      <c r="A86" s="13">
        <f t="shared" si="2"/>
        <v>68</v>
      </c>
      <c r="B86" s="25">
        <v>8760</v>
      </c>
      <c r="C86" s="2" t="s">
        <v>92</v>
      </c>
      <c r="D86" s="26">
        <v>540.07041731509321</v>
      </c>
      <c r="E86" s="26"/>
      <c r="F86" s="26">
        <v>0</v>
      </c>
      <c r="G86" s="27"/>
      <c r="H86" s="26">
        <v>0</v>
      </c>
      <c r="I86" s="26"/>
      <c r="J86" s="26">
        <v>-17.008379441085253</v>
      </c>
      <c r="K86" s="26"/>
      <c r="L86" s="26">
        <v>0</v>
      </c>
      <c r="M86" s="28"/>
      <c r="N86" s="26">
        <v>0</v>
      </c>
      <c r="O86" s="28"/>
      <c r="P86" s="26">
        <f t="shared" si="1"/>
        <v>-17.008379441085253</v>
      </c>
      <c r="T86" s="25"/>
      <c r="U86" s="25"/>
    </row>
    <row r="87" spans="1:21" ht="15.75" customHeight="1">
      <c r="A87" s="13">
        <f t="shared" si="2"/>
        <v>69</v>
      </c>
      <c r="B87" s="25">
        <v>8770</v>
      </c>
      <c r="C87" s="2" t="s">
        <v>93</v>
      </c>
      <c r="D87" s="26">
        <v>5297.9441351836495</v>
      </c>
      <c r="E87" s="26"/>
      <c r="F87" s="26">
        <v>0</v>
      </c>
      <c r="G87" s="27"/>
      <c r="H87" s="26">
        <v>192.29453615133707</v>
      </c>
      <c r="I87" s="26"/>
      <c r="J87" s="26">
        <v>-3.0035293784639592</v>
      </c>
      <c r="K87" s="28"/>
      <c r="L87" s="26">
        <v>0</v>
      </c>
      <c r="M87" s="28"/>
      <c r="N87" s="26">
        <v>0</v>
      </c>
      <c r="O87" s="28"/>
      <c r="P87" s="26">
        <f t="shared" si="1"/>
        <v>189.29100677287312</v>
      </c>
      <c r="T87" s="25"/>
      <c r="U87" s="25"/>
    </row>
    <row r="88" spans="1:21" ht="15.75" customHeight="1">
      <c r="A88" s="13">
        <f t="shared" si="2"/>
        <v>70</v>
      </c>
      <c r="B88" s="25">
        <v>8780</v>
      </c>
      <c r="C88" s="2" t="s">
        <v>94</v>
      </c>
      <c r="D88" s="26">
        <v>833460.57177074486</v>
      </c>
      <c r="E88" s="26"/>
      <c r="F88" s="26">
        <v>104428.12582099653</v>
      </c>
      <c r="G88" s="27"/>
      <c r="H88" s="26">
        <v>525.02382865070285</v>
      </c>
      <c r="I88" s="28"/>
      <c r="J88" s="26">
        <v>57.208653766082236</v>
      </c>
      <c r="K88" s="28"/>
      <c r="L88" s="26">
        <v>0</v>
      </c>
      <c r="M88" s="28"/>
      <c r="N88" s="26">
        <v>0</v>
      </c>
      <c r="O88" s="28"/>
      <c r="P88" s="26">
        <f t="shared" si="1"/>
        <v>105010.35830341332</v>
      </c>
      <c r="T88" s="25"/>
    </row>
    <row r="89" spans="1:21" ht="15.75" customHeight="1">
      <c r="A89" s="13">
        <f t="shared" si="2"/>
        <v>71</v>
      </c>
      <c r="B89" s="25">
        <v>8790</v>
      </c>
      <c r="C89" s="2" t="s">
        <v>95</v>
      </c>
      <c r="D89" s="26">
        <v>265.76742389392768</v>
      </c>
      <c r="E89" s="26"/>
      <c r="F89" s="26">
        <v>0</v>
      </c>
      <c r="G89" s="27"/>
      <c r="H89" s="26">
        <v>0</v>
      </c>
      <c r="I89" s="28"/>
      <c r="J89" s="26">
        <v>-8.3697848349844435</v>
      </c>
      <c r="K89" s="26"/>
      <c r="L89" s="26">
        <v>0</v>
      </c>
      <c r="M89" s="28"/>
      <c r="N89" s="26">
        <v>0</v>
      </c>
      <c r="O89" s="28"/>
      <c r="P89" s="26">
        <f t="shared" si="1"/>
        <v>-8.3697848349844435</v>
      </c>
      <c r="T89" s="25"/>
    </row>
    <row r="90" spans="1:21" ht="15.75" customHeight="1">
      <c r="A90" s="13">
        <f t="shared" si="2"/>
        <v>72</v>
      </c>
      <c r="B90" s="25">
        <v>8800</v>
      </c>
      <c r="C90" s="2" t="s">
        <v>96</v>
      </c>
      <c r="D90" s="26">
        <v>3157.0878232647892</v>
      </c>
      <c r="E90" s="26"/>
      <c r="F90" s="26">
        <v>0</v>
      </c>
      <c r="G90" s="27"/>
      <c r="H90" s="26">
        <v>0</v>
      </c>
      <c r="I90" s="28"/>
      <c r="J90" s="26">
        <v>-71.896092984811105</v>
      </c>
      <c r="K90" s="26"/>
      <c r="L90" s="26">
        <v>0</v>
      </c>
      <c r="M90" s="28"/>
      <c r="N90" s="26">
        <v>0</v>
      </c>
      <c r="O90" s="28"/>
      <c r="P90" s="26">
        <f t="shared" si="1"/>
        <v>-71.896092984811105</v>
      </c>
      <c r="T90" s="25"/>
    </row>
    <row r="91" spans="1:21" ht="15.75" customHeight="1">
      <c r="A91" s="13">
        <f t="shared" si="2"/>
        <v>73</v>
      </c>
      <c r="B91" s="25">
        <v>8810</v>
      </c>
      <c r="C91" s="2" t="s">
        <v>97</v>
      </c>
      <c r="D91" s="26">
        <v>99414.162673842657</v>
      </c>
      <c r="E91" s="26"/>
      <c r="F91" s="26">
        <v>0</v>
      </c>
      <c r="G91" s="27"/>
      <c r="H91" s="26">
        <v>13441.552231031508</v>
      </c>
      <c r="I91" s="28"/>
      <c r="J91" s="26">
        <v>-37833.123533090402</v>
      </c>
      <c r="K91" s="26"/>
      <c r="L91" s="26">
        <v>0</v>
      </c>
      <c r="M91" s="28"/>
      <c r="N91" s="26">
        <v>0</v>
      </c>
      <c r="O91" s="28"/>
      <c r="P91" s="26">
        <f t="shared" si="1"/>
        <v>-24391.571302058896</v>
      </c>
      <c r="T91" s="25"/>
    </row>
    <row r="92" spans="1:21" ht="15.75" customHeight="1">
      <c r="A92" s="13">
        <f t="shared" si="2"/>
        <v>74</v>
      </c>
      <c r="B92" s="25">
        <v>8850</v>
      </c>
      <c r="C92" s="2" t="s">
        <v>98</v>
      </c>
      <c r="D92" s="26">
        <v>0</v>
      </c>
      <c r="E92" s="26"/>
      <c r="F92" s="26">
        <v>0</v>
      </c>
      <c r="G92" s="27"/>
      <c r="H92" s="26">
        <v>0</v>
      </c>
      <c r="I92" s="28"/>
      <c r="J92" s="26">
        <v>0</v>
      </c>
      <c r="K92" s="26"/>
      <c r="L92" s="26">
        <v>0</v>
      </c>
      <c r="M92" s="28"/>
      <c r="N92" s="26">
        <v>0</v>
      </c>
      <c r="O92" s="28"/>
      <c r="P92" s="26">
        <f t="shared" si="1"/>
        <v>0</v>
      </c>
      <c r="T92" s="25"/>
    </row>
    <row r="93" spans="1:21" ht="15.75" customHeight="1">
      <c r="A93" s="13">
        <f t="shared" si="2"/>
        <v>75</v>
      </c>
      <c r="B93" s="25">
        <v>8860</v>
      </c>
      <c r="C93" s="2" t="s">
        <v>99</v>
      </c>
      <c r="D93" s="26">
        <v>0</v>
      </c>
      <c r="E93" s="26"/>
      <c r="F93" s="26">
        <v>0</v>
      </c>
      <c r="G93" s="27"/>
      <c r="H93" s="26">
        <v>0</v>
      </c>
      <c r="I93" s="28"/>
      <c r="J93" s="26">
        <v>0</v>
      </c>
      <c r="K93" s="26"/>
      <c r="L93" s="26">
        <v>0</v>
      </c>
      <c r="M93" s="28"/>
      <c r="N93" s="26">
        <v>0</v>
      </c>
      <c r="O93" s="28"/>
      <c r="P93" s="26">
        <f t="shared" si="1"/>
        <v>0</v>
      </c>
      <c r="T93" s="25"/>
    </row>
    <row r="94" spans="1:21" ht="15.75" customHeight="1">
      <c r="A94" s="13"/>
      <c r="B94" s="14"/>
      <c r="D94" s="20"/>
      <c r="E94" s="20"/>
      <c r="F94" s="20"/>
      <c r="H94" s="20"/>
      <c r="I94" s="29"/>
      <c r="J94" s="20"/>
      <c r="K94" s="20"/>
      <c r="L94" s="20"/>
      <c r="M94" s="29"/>
      <c r="N94" s="20"/>
      <c r="O94" s="29"/>
      <c r="P94" s="20"/>
    </row>
    <row r="95" spans="1:21" ht="15.75" customHeight="1">
      <c r="H95" s="13" t="s">
        <v>19</v>
      </c>
      <c r="P95" s="13" t="s">
        <v>53</v>
      </c>
    </row>
    <row r="96" spans="1:21" ht="15.75" customHeight="1">
      <c r="A96" s="13" t="s">
        <v>20</v>
      </c>
      <c r="B96" s="14" t="s">
        <v>21</v>
      </c>
      <c r="D96" s="13" t="s">
        <v>22</v>
      </c>
      <c r="F96" s="15" t="s">
        <v>9</v>
      </c>
      <c r="G96" s="16"/>
      <c r="H96" s="15" t="s">
        <v>9</v>
      </c>
      <c r="I96" s="17"/>
      <c r="J96" s="15" t="s">
        <v>9</v>
      </c>
      <c r="K96" s="17"/>
      <c r="L96" s="15" t="s">
        <v>9</v>
      </c>
      <c r="M96" s="17"/>
      <c r="N96" s="15" t="s">
        <v>9</v>
      </c>
      <c r="O96" s="17"/>
      <c r="P96" s="13" t="s">
        <v>23</v>
      </c>
    </row>
    <row r="97" spans="1:21" ht="15.75" customHeight="1">
      <c r="A97" s="18" t="s">
        <v>24</v>
      </c>
      <c r="B97" s="19" t="s">
        <v>25</v>
      </c>
      <c r="C97" s="10"/>
      <c r="D97" s="18" t="s">
        <v>26</v>
      </c>
      <c r="E97" s="10"/>
      <c r="F97" s="18" t="s">
        <v>27</v>
      </c>
      <c r="G97" s="9" t="s">
        <v>28</v>
      </c>
      <c r="H97" s="18" t="s">
        <v>29</v>
      </c>
      <c r="I97" s="9" t="s">
        <v>28</v>
      </c>
      <c r="J97" s="18" t="s">
        <v>30</v>
      </c>
      <c r="K97" s="9" t="s">
        <v>28</v>
      </c>
      <c r="L97" s="18" t="s">
        <v>31</v>
      </c>
      <c r="M97" s="9" t="s">
        <v>28</v>
      </c>
      <c r="N97" s="18" t="s">
        <v>32</v>
      </c>
      <c r="O97" s="9" t="s">
        <v>28</v>
      </c>
      <c r="P97" s="18" t="s">
        <v>33</v>
      </c>
    </row>
    <row r="99" spans="1:21" ht="15.75" customHeight="1">
      <c r="A99" s="13">
        <f>A93+1</f>
        <v>76</v>
      </c>
      <c r="B99" s="30">
        <v>8870</v>
      </c>
      <c r="C99" s="14" t="s">
        <v>100</v>
      </c>
      <c r="D99" s="26">
        <v>145969.86264548459</v>
      </c>
      <c r="E99" s="26"/>
      <c r="F99" s="26">
        <v>9719.2478490014473</v>
      </c>
      <c r="G99" s="27"/>
      <c r="H99" s="26">
        <v>0</v>
      </c>
      <c r="I99" s="28"/>
      <c r="J99" s="26">
        <v>-11209.239486379651</v>
      </c>
      <c r="K99" s="26"/>
      <c r="L99" s="26">
        <v>0</v>
      </c>
      <c r="M99" s="28"/>
      <c r="N99" s="26">
        <v>0</v>
      </c>
      <c r="O99" s="28"/>
      <c r="P99" s="26">
        <f t="shared" ref="P99:P132" si="3">SUM(F99:O99)</f>
        <v>-1489.9916373782034</v>
      </c>
      <c r="T99" s="25"/>
    </row>
    <row r="100" spans="1:21" ht="15.75" customHeight="1">
      <c r="A100" s="13">
        <f t="shared" ref="A100:A148" si="4">A99+1</f>
        <v>77</v>
      </c>
      <c r="B100" s="25">
        <v>8890</v>
      </c>
      <c r="C100" s="14" t="s">
        <v>101</v>
      </c>
      <c r="D100" s="26">
        <v>188075.1258516442</v>
      </c>
      <c r="E100" s="26"/>
      <c r="F100" s="26">
        <v>69.67196642043325</v>
      </c>
      <c r="G100" s="27"/>
      <c r="H100" s="26">
        <v>0</v>
      </c>
      <c r="I100" s="28"/>
      <c r="J100" s="26">
        <v>-47555.01566134936</v>
      </c>
      <c r="K100" s="26"/>
      <c r="L100" s="26">
        <v>0</v>
      </c>
      <c r="M100" s="28"/>
      <c r="N100" s="26">
        <v>0</v>
      </c>
      <c r="O100" s="28"/>
      <c r="P100" s="26">
        <f t="shared" si="3"/>
        <v>-47485.343694928924</v>
      </c>
      <c r="T100" s="25"/>
    </row>
    <row r="101" spans="1:21" ht="15.75" customHeight="1">
      <c r="A101" s="13">
        <f t="shared" si="4"/>
        <v>78</v>
      </c>
      <c r="B101" s="25">
        <v>8900</v>
      </c>
      <c r="C101" s="14" t="s">
        <v>102</v>
      </c>
      <c r="D101" s="26">
        <v>0</v>
      </c>
      <c r="E101" s="26"/>
      <c r="F101" s="26">
        <v>0</v>
      </c>
      <c r="G101" s="27"/>
      <c r="H101" s="26">
        <v>0</v>
      </c>
      <c r="I101" s="28"/>
      <c r="J101" s="26">
        <v>0</v>
      </c>
      <c r="K101" s="26"/>
      <c r="L101" s="26">
        <v>0</v>
      </c>
      <c r="M101" s="28"/>
      <c r="N101" s="26">
        <v>0</v>
      </c>
      <c r="O101" s="28"/>
      <c r="P101" s="26">
        <f t="shared" si="3"/>
        <v>0</v>
      </c>
      <c r="T101" s="25"/>
    </row>
    <row r="102" spans="1:21" ht="15.75" customHeight="1">
      <c r="A102" s="13">
        <f t="shared" si="4"/>
        <v>79</v>
      </c>
      <c r="B102" s="25">
        <v>8910</v>
      </c>
      <c r="C102" s="14" t="s">
        <v>103</v>
      </c>
      <c r="D102" s="26">
        <v>118.90807403812885</v>
      </c>
      <c r="E102" s="26"/>
      <c r="F102" s="26">
        <v>15.650165724064053</v>
      </c>
      <c r="G102" s="27"/>
      <c r="H102" s="26">
        <v>0</v>
      </c>
      <c r="I102" s="28"/>
      <c r="J102" s="26">
        <v>0</v>
      </c>
      <c r="K102" s="26"/>
      <c r="L102" s="26">
        <v>0</v>
      </c>
      <c r="M102" s="28"/>
      <c r="N102" s="26">
        <v>0</v>
      </c>
      <c r="O102" s="28"/>
      <c r="P102" s="26">
        <f t="shared" si="3"/>
        <v>15.650165724064053</v>
      </c>
      <c r="T102" s="25"/>
    </row>
    <row r="103" spans="1:21" ht="15.75" customHeight="1">
      <c r="A103" s="13">
        <f t="shared" si="4"/>
        <v>80</v>
      </c>
      <c r="B103" s="25">
        <v>8920</v>
      </c>
      <c r="C103" s="14" t="s">
        <v>104</v>
      </c>
      <c r="D103" s="26">
        <v>157.05288513905532</v>
      </c>
      <c r="E103" s="26"/>
      <c r="F103" s="26">
        <v>20.670620559209965</v>
      </c>
      <c r="G103" s="27"/>
      <c r="H103" s="26">
        <v>0</v>
      </c>
      <c r="I103" s="28"/>
      <c r="J103" s="26">
        <v>0</v>
      </c>
      <c r="K103" s="26"/>
      <c r="L103" s="26">
        <v>0</v>
      </c>
      <c r="M103" s="28"/>
      <c r="N103" s="26">
        <v>0</v>
      </c>
      <c r="O103" s="28"/>
      <c r="P103" s="26">
        <f t="shared" si="3"/>
        <v>20.670620559209965</v>
      </c>
      <c r="T103" s="25"/>
    </row>
    <row r="104" spans="1:21" ht="15.75" customHeight="1">
      <c r="A104" s="13">
        <f t="shared" si="4"/>
        <v>81</v>
      </c>
      <c r="B104" s="25">
        <v>8930</v>
      </c>
      <c r="C104" s="14" t="s">
        <v>105</v>
      </c>
      <c r="D104" s="26">
        <v>0</v>
      </c>
      <c r="E104" s="26"/>
      <c r="F104" s="26">
        <v>0</v>
      </c>
      <c r="G104" s="27"/>
      <c r="H104" s="26">
        <v>0</v>
      </c>
      <c r="I104" s="28"/>
      <c r="J104" s="26">
        <v>0</v>
      </c>
      <c r="K104" s="26"/>
      <c r="L104" s="26">
        <v>0</v>
      </c>
      <c r="M104" s="28"/>
      <c r="N104" s="26">
        <v>0</v>
      </c>
      <c r="O104" s="28"/>
      <c r="P104" s="26">
        <f t="shared" si="3"/>
        <v>0</v>
      </c>
      <c r="T104" s="25"/>
    </row>
    <row r="105" spans="1:21" ht="15.75" customHeight="1">
      <c r="A105" s="13">
        <f t="shared" si="4"/>
        <v>82</v>
      </c>
      <c r="B105" s="25">
        <v>8940</v>
      </c>
      <c r="C105" s="14" t="s">
        <v>106</v>
      </c>
      <c r="D105" s="26">
        <v>0</v>
      </c>
      <c r="E105" s="26"/>
      <c r="F105" s="26">
        <v>0</v>
      </c>
      <c r="G105" s="27"/>
      <c r="H105" s="26">
        <v>0</v>
      </c>
      <c r="I105" s="28"/>
      <c r="J105" s="26">
        <v>0</v>
      </c>
      <c r="K105" s="26"/>
      <c r="L105" s="26">
        <v>0</v>
      </c>
      <c r="M105" s="26"/>
      <c r="N105" s="26">
        <v>0</v>
      </c>
      <c r="O105" s="28"/>
      <c r="P105" s="26">
        <f t="shared" si="3"/>
        <v>0</v>
      </c>
      <c r="T105" s="25"/>
    </row>
    <row r="106" spans="1:21" ht="15.75" customHeight="1">
      <c r="A106" s="13">
        <f t="shared" si="4"/>
        <v>83</v>
      </c>
      <c r="B106" s="25">
        <v>8950</v>
      </c>
      <c r="C106" s="14" t="s">
        <v>107</v>
      </c>
      <c r="D106" s="26">
        <v>0</v>
      </c>
      <c r="E106" s="26"/>
      <c r="F106" s="26">
        <v>0</v>
      </c>
      <c r="G106" s="27"/>
      <c r="H106" s="26">
        <v>0</v>
      </c>
      <c r="I106" s="28"/>
      <c r="J106" s="26">
        <v>0</v>
      </c>
      <c r="K106" s="26"/>
      <c r="L106" s="26">
        <v>0</v>
      </c>
      <c r="M106" s="26"/>
      <c r="N106" s="26">
        <v>0</v>
      </c>
      <c r="O106" s="28"/>
      <c r="P106" s="26">
        <f t="shared" si="3"/>
        <v>0</v>
      </c>
      <c r="T106" s="25"/>
    </row>
    <row r="107" spans="1:21" ht="15.75" customHeight="1">
      <c r="A107" s="13">
        <f t="shared" si="4"/>
        <v>84</v>
      </c>
      <c r="B107" s="25">
        <v>9010</v>
      </c>
      <c r="C107" s="14" t="s">
        <v>108</v>
      </c>
      <c r="D107" s="26">
        <v>0</v>
      </c>
      <c r="E107" s="26"/>
      <c r="F107" s="26">
        <v>0</v>
      </c>
      <c r="G107" s="27"/>
      <c r="H107" s="26">
        <v>0</v>
      </c>
      <c r="I107" s="28"/>
      <c r="J107" s="26">
        <v>0</v>
      </c>
      <c r="K107" s="26"/>
      <c r="L107" s="26">
        <v>0</v>
      </c>
      <c r="M107" s="26"/>
      <c r="N107" s="26">
        <v>0</v>
      </c>
      <c r="O107" s="28"/>
      <c r="P107" s="26">
        <f t="shared" si="3"/>
        <v>0</v>
      </c>
      <c r="T107" s="25"/>
    </row>
    <row r="108" spans="1:21" ht="15.75" customHeight="1">
      <c r="A108" s="13">
        <f t="shared" si="4"/>
        <v>85</v>
      </c>
      <c r="B108" s="25">
        <v>9020</v>
      </c>
      <c r="C108" s="14" t="s">
        <v>109</v>
      </c>
      <c r="D108" s="26">
        <v>691927.99959628459</v>
      </c>
      <c r="E108" s="26"/>
      <c r="F108" s="26">
        <v>39553.834041293354</v>
      </c>
      <c r="G108" s="27"/>
      <c r="H108" s="26">
        <v>13132.859570191984</v>
      </c>
      <c r="I108" s="28"/>
      <c r="J108" s="26">
        <v>-9326.3599399581053</v>
      </c>
      <c r="K108" s="26"/>
      <c r="L108" s="26">
        <v>0</v>
      </c>
      <c r="M108" s="26"/>
      <c r="N108" s="26">
        <v>0</v>
      </c>
      <c r="O108" s="28"/>
      <c r="P108" s="26">
        <f t="shared" si="3"/>
        <v>43360.333671527231</v>
      </c>
      <c r="T108" s="25"/>
      <c r="U108" s="25"/>
    </row>
    <row r="109" spans="1:21" ht="15.75" customHeight="1">
      <c r="A109" s="13">
        <f t="shared" si="4"/>
        <v>86</v>
      </c>
      <c r="B109" s="25">
        <v>9030</v>
      </c>
      <c r="C109" s="14" t="s">
        <v>110</v>
      </c>
      <c r="D109" s="26">
        <v>1301394.8289674281</v>
      </c>
      <c r="E109" s="26"/>
      <c r="F109" s="26">
        <v>36777.349005987475</v>
      </c>
      <c r="G109" s="27"/>
      <c r="H109" s="26">
        <v>0</v>
      </c>
      <c r="I109" s="28"/>
      <c r="J109" s="26">
        <v>-270368.73866432055</v>
      </c>
      <c r="K109" s="26"/>
      <c r="L109" s="26">
        <v>0</v>
      </c>
      <c r="M109" s="26"/>
      <c r="N109" s="26">
        <v>0</v>
      </c>
      <c r="O109" s="28"/>
      <c r="P109" s="26">
        <f t="shared" si="3"/>
        <v>-233591.38965833309</v>
      </c>
      <c r="T109" s="25"/>
    </row>
    <row r="110" spans="1:21" ht="15.75" customHeight="1">
      <c r="A110" s="13">
        <f t="shared" si="4"/>
        <v>87</v>
      </c>
      <c r="B110" s="25">
        <v>9040</v>
      </c>
      <c r="C110" s="14" t="s">
        <v>111</v>
      </c>
      <c r="D110" s="26">
        <v>1603608.033025</v>
      </c>
      <c r="E110" s="26"/>
      <c r="F110" s="26">
        <v>0</v>
      </c>
      <c r="G110" s="27"/>
      <c r="H110" s="26">
        <v>0</v>
      </c>
      <c r="I110" s="28"/>
      <c r="J110" s="26">
        <v>0</v>
      </c>
      <c r="K110" s="26"/>
      <c r="L110" s="26">
        <v>-872076.19214684772</v>
      </c>
      <c r="M110" s="26"/>
      <c r="N110" s="26">
        <v>0</v>
      </c>
      <c r="O110" s="28"/>
      <c r="P110" s="26">
        <f t="shared" si="3"/>
        <v>-872076.19214684772</v>
      </c>
      <c r="T110" s="25"/>
    </row>
    <row r="111" spans="1:21" ht="15.75" customHeight="1">
      <c r="A111" s="13">
        <f t="shared" si="4"/>
        <v>88</v>
      </c>
      <c r="B111" s="25">
        <v>9070</v>
      </c>
      <c r="C111" s="14" t="s">
        <v>112</v>
      </c>
      <c r="D111" s="26">
        <v>0</v>
      </c>
      <c r="E111" s="26"/>
      <c r="F111" s="26">
        <v>0</v>
      </c>
      <c r="G111" s="27"/>
      <c r="H111" s="26">
        <v>0</v>
      </c>
      <c r="I111" s="28"/>
      <c r="J111" s="26">
        <v>0</v>
      </c>
      <c r="K111" s="26"/>
      <c r="L111" s="26">
        <v>0</v>
      </c>
      <c r="M111" s="26"/>
      <c r="N111" s="26">
        <v>0</v>
      </c>
      <c r="O111" s="28"/>
      <c r="P111" s="26">
        <f t="shared" si="3"/>
        <v>0</v>
      </c>
      <c r="T111" s="25"/>
    </row>
    <row r="112" spans="1:21" ht="15.75" customHeight="1">
      <c r="A112" s="13">
        <f t="shared" si="4"/>
        <v>89</v>
      </c>
      <c r="B112" s="25">
        <v>9080</v>
      </c>
      <c r="C112" s="14" t="s">
        <v>113</v>
      </c>
      <c r="D112" s="26">
        <v>0</v>
      </c>
      <c r="E112" s="26"/>
      <c r="F112" s="26">
        <v>0</v>
      </c>
      <c r="G112" s="27"/>
      <c r="H112" s="26">
        <v>0</v>
      </c>
      <c r="I112" s="28"/>
      <c r="J112" s="26">
        <v>0</v>
      </c>
      <c r="K112" s="26"/>
      <c r="L112" s="26">
        <v>0</v>
      </c>
      <c r="M112" s="26"/>
      <c r="N112" s="26">
        <v>0</v>
      </c>
      <c r="O112" s="28"/>
      <c r="P112" s="26">
        <f t="shared" si="3"/>
        <v>0</v>
      </c>
      <c r="T112" s="25"/>
    </row>
    <row r="113" spans="1:20" ht="15.75" customHeight="1">
      <c r="A113" s="13">
        <f t="shared" si="4"/>
        <v>90</v>
      </c>
      <c r="B113" s="25">
        <v>9090</v>
      </c>
      <c r="C113" s="14" t="s">
        <v>114</v>
      </c>
      <c r="D113" s="26">
        <v>198663.24391409353</v>
      </c>
      <c r="E113" s="26"/>
      <c r="F113" s="26">
        <v>18848.098742740738</v>
      </c>
      <c r="G113" s="27"/>
      <c r="H113" s="26">
        <v>0</v>
      </c>
      <c r="I113" s="28"/>
      <c r="J113" s="26">
        <v>-3050.5229686387793</v>
      </c>
      <c r="K113" s="26"/>
      <c r="L113" s="26">
        <v>0</v>
      </c>
      <c r="M113" s="26"/>
      <c r="N113" s="26">
        <v>0</v>
      </c>
      <c r="O113" s="28"/>
      <c r="P113" s="26">
        <f t="shared" si="3"/>
        <v>15797.575774101959</v>
      </c>
      <c r="T113" s="25"/>
    </row>
    <row r="114" spans="1:20" ht="15.75" customHeight="1">
      <c r="A114" s="13">
        <f t="shared" si="4"/>
        <v>91</v>
      </c>
      <c r="B114" s="25">
        <v>9100</v>
      </c>
      <c r="C114" s="14" t="s">
        <v>115</v>
      </c>
      <c r="D114" s="26">
        <v>0</v>
      </c>
      <c r="E114" s="26"/>
      <c r="F114" s="26">
        <v>0</v>
      </c>
      <c r="G114" s="27"/>
      <c r="H114" s="26">
        <v>0</v>
      </c>
      <c r="I114" s="28"/>
      <c r="J114" s="26">
        <v>0</v>
      </c>
      <c r="K114" s="26"/>
      <c r="L114" s="26">
        <v>0</v>
      </c>
      <c r="M114" s="26"/>
      <c r="N114" s="26">
        <v>0</v>
      </c>
      <c r="O114" s="28"/>
      <c r="P114" s="26">
        <f t="shared" si="3"/>
        <v>0</v>
      </c>
      <c r="T114" s="25"/>
    </row>
    <row r="115" spans="1:20" ht="15.75" customHeight="1">
      <c r="A115" s="13">
        <f t="shared" si="4"/>
        <v>92</v>
      </c>
      <c r="B115" s="25">
        <v>9110</v>
      </c>
      <c r="C115" s="14" t="s">
        <v>116</v>
      </c>
      <c r="D115" s="26">
        <v>143620.08528522789</v>
      </c>
      <c r="E115" s="26"/>
      <c r="F115" s="26">
        <v>15069.121321491923</v>
      </c>
      <c r="G115" s="27"/>
      <c r="H115" s="26">
        <v>0</v>
      </c>
      <c r="I115" s="28"/>
      <c r="J115" s="26">
        <v>-140.32086655232092</v>
      </c>
      <c r="K115" s="26"/>
      <c r="L115" s="26">
        <v>0</v>
      </c>
      <c r="M115" s="26"/>
      <c r="N115" s="26">
        <v>0</v>
      </c>
      <c r="O115" s="28"/>
      <c r="P115" s="26">
        <f t="shared" si="3"/>
        <v>14928.800454939601</v>
      </c>
      <c r="T115" s="25"/>
    </row>
    <row r="116" spans="1:20" ht="15.75" customHeight="1">
      <c r="A116" s="13">
        <f t="shared" si="4"/>
        <v>93</v>
      </c>
      <c r="B116" s="25">
        <v>9120</v>
      </c>
      <c r="C116" s="14" t="s">
        <v>117</v>
      </c>
      <c r="D116" s="26">
        <v>88415.442438524173</v>
      </c>
      <c r="E116" s="26"/>
      <c r="F116" s="26">
        <v>0</v>
      </c>
      <c r="G116" s="27"/>
      <c r="H116" s="26">
        <v>0</v>
      </c>
      <c r="I116" s="28"/>
      <c r="J116" s="26">
        <v>-11337.076970530445</v>
      </c>
      <c r="K116" s="26"/>
      <c r="L116" s="26">
        <v>0</v>
      </c>
      <c r="M116" s="26"/>
      <c r="N116" s="26">
        <v>0</v>
      </c>
      <c r="O116" s="28"/>
      <c r="P116" s="26">
        <f t="shared" si="3"/>
        <v>-11337.076970530445</v>
      </c>
      <c r="T116" s="25"/>
    </row>
    <row r="117" spans="1:20" ht="15.75" customHeight="1">
      <c r="A117" s="13">
        <f t="shared" si="4"/>
        <v>94</v>
      </c>
      <c r="B117" s="25">
        <v>9130</v>
      </c>
      <c r="C117" s="14" t="s">
        <v>118</v>
      </c>
      <c r="D117" s="26">
        <v>69534.95513628998</v>
      </c>
      <c r="E117" s="26"/>
      <c r="F117" s="26">
        <v>0</v>
      </c>
      <c r="G117" s="27"/>
      <c r="H117" s="26">
        <v>0</v>
      </c>
      <c r="I117" s="28"/>
      <c r="J117" s="26">
        <v>-32713.520091124621</v>
      </c>
      <c r="K117" s="26"/>
      <c r="L117" s="26">
        <v>0</v>
      </c>
      <c r="M117" s="26"/>
      <c r="N117" s="26">
        <v>0</v>
      </c>
      <c r="O117" s="28"/>
      <c r="P117" s="26">
        <f t="shared" si="3"/>
        <v>-32713.520091124621</v>
      </c>
      <c r="T117" s="25"/>
    </row>
    <row r="118" spans="1:20" ht="15.75" customHeight="1">
      <c r="A118" s="13">
        <f t="shared" si="4"/>
        <v>95</v>
      </c>
      <c r="B118" s="25">
        <v>9160</v>
      </c>
      <c r="C118" s="14" t="s">
        <v>119</v>
      </c>
      <c r="D118" s="26">
        <v>2601.188787837048</v>
      </c>
      <c r="E118" s="26"/>
      <c r="F118" s="26">
        <v>0</v>
      </c>
      <c r="G118" s="27"/>
      <c r="H118" s="26">
        <v>0</v>
      </c>
      <c r="I118" s="28"/>
      <c r="J118" s="26">
        <v>-2600.759208658857</v>
      </c>
      <c r="K118" s="26"/>
      <c r="L118" s="26">
        <v>0</v>
      </c>
      <c r="M118" s="26"/>
      <c r="N118" s="26">
        <v>0</v>
      </c>
      <c r="O118" s="28"/>
      <c r="P118" s="26">
        <f t="shared" si="3"/>
        <v>-2600.759208658857</v>
      </c>
      <c r="T118" s="25"/>
    </row>
    <row r="119" spans="1:20" ht="15.75" customHeight="1">
      <c r="A119" s="13">
        <f t="shared" si="4"/>
        <v>96</v>
      </c>
      <c r="B119" s="25">
        <v>9200</v>
      </c>
      <c r="C119" s="14" t="s">
        <v>120</v>
      </c>
      <c r="D119" s="26">
        <v>0</v>
      </c>
      <c r="E119" s="26"/>
      <c r="F119" s="26">
        <v>0</v>
      </c>
      <c r="G119" s="27"/>
      <c r="H119" s="26">
        <v>0</v>
      </c>
      <c r="I119" s="28"/>
      <c r="J119" s="26">
        <v>0</v>
      </c>
      <c r="K119" s="26"/>
      <c r="L119" s="26">
        <v>0</v>
      </c>
      <c r="M119" s="26"/>
      <c r="N119" s="26">
        <v>0</v>
      </c>
      <c r="O119" s="28"/>
      <c r="P119" s="26">
        <f t="shared" si="3"/>
        <v>0</v>
      </c>
      <c r="T119" s="25"/>
    </row>
    <row r="120" spans="1:20" ht="15.75" customHeight="1">
      <c r="A120" s="13">
        <f t="shared" si="4"/>
        <v>97</v>
      </c>
      <c r="B120" s="25">
        <v>9210</v>
      </c>
      <c r="C120" s="14" t="s">
        <v>121</v>
      </c>
      <c r="D120" s="26">
        <v>49458.461520724071</v>
      </c>
      <c r="E120" s="26"/>
      <c r="F120" s="26">
        <v>0</v>
      </c>
      <c r="G120" s="27"/>
      <c r="H120" s="26">
        <v>0</v>
      </c>
      <c r="I120" s="28"/>
      <c r="J120" s="26">
        <v>19610.275226477312</v>
      </c>
      <c r="K120" s="26"/>
      <c r="L120" s="26">
        <v>0</v>
      </c>
      <c r="M120" s="26"/>
      <c r="N120" s="26">
        <v>0</v>
      </c>
      <c r="O120" s="28"/>
      <c r="P120" s="26">
        <f t="shared" si="3"/>
        <v>19610.275226477312</v>
      </c>
      <c r="T120" s="25"/>
    </row>
    <row r="121" spans="1:20" ht="15">
      <c r="A121" s="13">
        <f t="shared" si="4"/>
        <v>98</v>
      </c>
      <c r="B121" s="25">
        <v>9220</v>
      </c>
      <c r="C121" s="14" t="s">
        <v>122</v>
      </c>
      <c r="D121" s="26">
        <v>15853827.764478171</v>
      </c>
      <c r="E121" s="26"/>
      <c r="F121" s="26">
        <v>0</v>
      </c>
      <c r="G121" s="27"/>
      <c r="H121" s="26">
        <v>0</v>
      </c>
      <c r="I121" s="28"/>
      <c r="J121" s="26">
        <v>0</v>
      </c>
      <c r="K121" s="26"/>
      <c r="L121" s="26">
        <v>0</v>
      </c>
      <c r="M121" s="26"/>
      <c r="N121" s="26">
        <v>2397481.6352709886</v>
      </c>
      <c r="O121" s="28"/>
      <c r="P121" s="26">
        <f t="shared" si="3"/>
        <v>2397481.6352709886</v>
      </c>
      <c r="S121" s="26"/>
      <c r="T121" s="31"/>
    </row>
    <row r="122" spans="1:20" ht="15.75" customHeight="1">
      <c r="A122" s="13">
        <f t="shared" si="4"/>
        <v>99</v>
      </c>
      <c r="B122" s="25">
        <v>9230</v>
      </c>
      <c r="C122" s="14" t="s">
        <v>123</v>
      </c>
      <c r="D122" s="26">
        <v>96909.051195151013</v>
      </c>
      <c r="E122" s="26"/>
      <c r="F122" s="26">
        <v>0</v>
      </c>
      <c r="G122" s="27"/>
      <c r="H122" s="26">
        <v>0</v>
      </c>
      <c r="I122" s="28"/>
      <c r="J122" s="26">
        <v>-26916.277837398025</v>
      </c>
      <c r="K122" s="26"/>
      <c r="L122" s="26">
        <v>0</v>
      </c>
      <c r="M122" s="26"/>
      <c r="N122" s="26">
        <v>0</v>
      </c>
      <c r="O122" s="28"/>
      <c r="P122" s="26">
        <f t="shared" si="3"/>
        <v>-26916.277837398025</v>
      </c>
      <c r="T122" s="25"/>
    </row>
    <row r="123" spans="1:20" ht="15.75" customHeight="1">
      <c r="A123" s="13">
        <f t="shared" si="4"/>
        <v>100</v>
      </c>
      <c r="B123" s="25">
        <v>9240</v>
      </c>
      <c r="C123" s="14" t="s">
        <v>124</v>
      </c>
      <c r="D123" s="26">
        <v>5555.3937063118419</v>
      </c>
      <c r="E123" s="26"/>
      <c r="F123" s="26">
        <v>0</v>
      </c>
      <c r="G123" s="27"/>
      <c r="H123" s="26">
        <v>0</v>
      </c>
      <c r="I123" s="28"/>
      <c r="J123" s="26">
        <v>-5555.393706311821</v>
      </c>
      <c r="K123" s="26"/>
      <c r="L123" s="26">
        <v>0</v>
      </c>
      <c r="M123" s="26"/>
      <c r="N123" s="26">
        <v>0</v>
      </c>
      <c r="O123" s="28"/>
      <c r="P123" s="26">
        <f t="shared" si="3"/>
        <v>-5555.393706311821</v>
      </c>
      <c r="T123" s="25"/>
    </row>
    <row r="124" spans="1:20" ht="15.75" customHeight="1">
      <c r="A124" s="13">
        <f t="shared" si="4"/>
        <v>101</v>
      </c>
      <c r="B124" s="25">
        <v>9250</v>
      </c>
      <c r="C124" s="14" t="s">
        <v>125</v>
      </c>
      <c r="D124" s="26">
        <v>58037.119126408179</v>
      </c>
      <c r="E124" s="26"/>
      <c r="F124" s="26">
        <v>0</v>
      </c>
      <c r="G124" s="27"/>
      <c r="H124" s="26">
        <v>0</v>
      </c>
      <c r="I124" s="28"/>
      <c r="J124" s="26">
        <v>-34779.846608642794</v>
      </c>
      <c r="K124" s="26"/>
      <c r="L124" s="26">
        <v>0</v>
      </c>
      <c r="M124" s="26"/>
      <c r="N124" s="26">
        <v>0</v>
      </c>
      <c r="O124" s="28"/>
      <c r="P124" s="26">
        <f t="shared" si="3"/>
        <v>-34779.846608642794</v>
      </c>
      <c r="T124" s="25"/>
    </row>
    <row r="125" spans="1:20" ht="15.75" customHeight="1">
      <c r="A125" s="13">
        <f t="shared" si="4"/>
        <v>102</v>
      </c>
      <c r="B125" s="25">
        <v>9260</v>
      </c>
      <c r="C125" s="14" t="s">
        <v>126</v>
      </c>
      <c r="D125" s="26">
        <v>767058.87110375497</v>
      </c>
      <c r="E125" s="26"/>
      <c r="F125" s="26">
        <v>106721.56841205145</v>
      </c>
      <c r="G125" s="27"/>
      <c r="H125" s="26">
        <v>0</v>
      </c>
      <c r="I125" s="28"/>
      <c r="J125" s="26">
        <v>-1021.6545980015317</v>
      </c>
      <c r="K125" s="26"/>
      <c r="L125" s="26">
        <v>0</v>
      </c>
      <c r="M125" s="26"/>
      <c r="N125" s="26">
        <v>0</v>
      </c>
      <c r="O125" s="28"/>
      <c r="P125" s="26">
        <f t="shared" si="3"/>
        <v>105699.91381404991</v>
      </c>
      <c r="T125" s="25"/>
    </row>
    <row r="126" spans="1:20" ht="15.75" customHeight="1">
      <c r="A126" s="13">
        <f t="shared" si="4"/>
        <v>103</v>
      </c>
      <c r="B126" s="25">
        <v>9270</v>
      </c>
      <c r="C126" s="14" t="s">
        <v>127</v>
      </c>
      <c r="D126" s="26">
        <v>474.3635801120983</v>
      </c>
      <c r="E126" s="26"/>
      <c r="F126" s="26">
        <v>0</v>
      </c>
      <c r="G126" s="27"/>
      <c r="H126" s="26">
        <v>0</v>
      </c>
      <c r="I126" s="28"/>
      <c r="J126" s="26">
        <v>161.10261913831621</v>
      </c>
      <c r="K126" s="26"/>
      <c r="L126" s="26">
        <v>0</v>
      </c>
      <c r="M126" s="26"/>
      <c r="N126" s="26">
        <v>0</v>
      </c>
      <c r="O126" s="28"/>
      <c r="P126" s="26">
        <f t="shared" si="3"/>
        <v>161.10261913831621</v>
      </c>
      <c r="T126" s="25"/>
    </row>
    <row r="127" spans="1:20" ht="15.75" customHeight="1">
      <c r="A127" s="13">
        <f t="shared" si="4"/>
        <v>104</v>
      </c>
      <c r="B127" s="25">
        <v>9280</v>
      </c>
      <c r="C127" s="14" t="s">
        <v>128</v>
      </c>
      <c r="D127" s="26">
        <v>106317.29050083317</v>
      </c>
      <c r="E127" s="26"/>
      <c r="F127" s="26">
        <v>0</v>
      </c>
      <c r="G127" s="27"/>
      <c r="H127" s="26">
        <v>0</v>
      </c>
      <c r="I127" s="28"/>
      <c r="J127" s="26">
        <v>59074.328949058356</v>
      </c>
      <c r="K127" s="26"/>
      <c r="L127" s="26">
        <v>0</v>
      </c>
      <c r="M127" s="26"/>
      <c r="N127" s="26">
        <v>0</v>
      </c>
      <c r="O127" s="28"/>
      <c r="P127" s="26">
        <f t="shared" si="3"/>
        <v>59074.328949058356</v>
      </c>
      <c r="T127" s="25"/>
    </row>
    <row r="128" spans="1:20" ht="15.75" customHeight="1">
      <c r="A128" s="13">
        <f t="shared" si="4"/>
        <v>105</v>
      </c>
      <c r="B128" s="25">
        <v>9290</v>
      </c>
      <c r="C128" s="14" t="s">
        <v>129</v>
      </c>
      <c r="D128" s="26">
        <v>0</v>
      </c>
      <c r="E128" s="26"/>
      <c r="F128" s="26">
        <v>0</v>
      </c>
      <c r="G128" s="27"/>
      <c r="H128" s="26">
        <v>0</v>
      </c>
      <c r="I128" s="28"/>
      <c r="J128" s="26">
        <v>0</v>
      </c>
      <c r="K128" s="26"/>
      <c r="L128" s="26">
        <v>0</v>
      </c>
      <c r="M128" s="26"/>
      <c r="N128" s="26">
        <v>0</v>
      </c>
      <c r="O128" s="28"/>
      <c r="P128" s="26">
        <f t="shared" si="3"/>
        <v>0</v>
      </c>
      <c r="T128" s="25"/>
    </row>
    <row r="129" spans="1:20" ht="15.75" customHeight="1">
      <c r="A129" s="13">
        <f t="shared" si="4"/>
        <v>106</v>
      </c>
      <c r="B129" s="25">
        <v>9301</v>
      </c>
      <c r="C129" s="14" t="s">
        <v>130</v>
      </c>
      <c r="D129" s="27">
        <v>0</v>
      </c>
      <c r="E129" s="26"/>
      <c r="F129" s="26">
        <v>0</v>
      </c>
      <c r="G129" s="27"/>
      <c r="H129" s="26">
        <v>0</v>
      </c>
      <c r="I129" s="28"/>
      <c r="J129" s="26">
        <v>0</v>
      </c>
      <c r="K129" s="26"/>
      <c r="L129" s="26">
        <v>0</v>
      </c>
      <c r="M129" s="26"/>
      <c r="N129" s="26">
        <v>0</v>
      </c>
      <c r="O129" s="28"/>
      <c r="P129" s="26">
        <f t="shared" si="3"/>
        <v>0</v>
      </c>
      <c r="T129" s="25"/>
    </row>
    <row r="130" spans="1:20" ht="15.75" customHeight="1">
      <c r="A130" s="13">
        <f t="shared" si="4"/>
        <v>107</v>
      </c>
      <c r="B130" s="25">
        <v>9302</v>
      </c>
      <c r="C130" s="14" t="s">
        <v>131</v>
      </c>
      <c r="D130" s="27">
        <v>25278.433254311007</v>
      </c>
      <c r="E130" s="26"/>
      <c r="F130" s="26">
        <v>0</v>
      </c>
      <c r="G130" s="27"/>
      <c r="H130" s="26">
        <v>0</v>
      </c>
      <c r="I130" s="28"/>
      <c r="J130" s="26">
        <v>-867.62370097793155</v>
      </c>
      <c r="K130" s="26"/>
      <c r="L130" s="26">
        <v>0</v>
      </c>
      <c r="M130" s="26"/>
      <c r="N130" s="26">
        <v>0</v>
      </c>
      <c r="O130" s="28"/>
      <c r="P130" s="26">
        <f t="shared" si="3"/>
        <v>-867.62370097793155</v>
      </c>
      <c r="T130" s="25"/>
    </row>
    <row r="131" spans="1:20" ht="15.75" customHeight="1">
      <c r="A131" s="13">
        <f t="shared" si="4"/>
        <v>108</v>
      </c>
      <c r="B131" s="25">
        <v>9310</v>
      </c>
      <c r="C131" s="14" t="s">
        <v>132</v>
      </c>
      <c r="D131" s="27">
        <v>0</v>
      </c>
      <c r="E131" s="26"/>
      <c r="F131" s="26">
        <v>0</v>
      </c>
      <c r="G131" s="27"/>
      <c r="H131" s="26">
        <v>0</v>
      </c>
      <c r="I131" s="28"/>
      <c r="J131" s="26">
        <v>0</v>
      </c>
      <c r="K131" s="26"/>
      <c r="L131" s="26">
        <v>0</v>
      </c>
      <c r="M131" s="26"/>
      <c r="N131" s="26">
        <v>0</v>
      </c>
      <c r="O131" s="28"/>
      <c r="P131" s="26">
        <f t="shared" si="3"/>
        <v>0</v>
      </c>
      <c r="T131" s="25"/>
    </row>
    <row r="132" spans="1:20" ht="15.75" customHeight="1">
      <c r="A132" s="13">
        <f t="shared" si="4"/>
        <v>109</v>
      </c>
      <c r="B132" s="25">
        <v>9320</v>
      </c>
      <c r="C132" s="14" t="s">
        <v>133</v>
      </c>
      <c r="D132" s="46">
        <v>0</v>
      </c>
      <c r="E132" s="26"/>
      <c r="F132" s="26">
        <v>0</v>
      </c>
      <c r="G132" s="27"/>
      <c r="H132" s="26">
        <v>0</v>
      </c>
      <c r="I132" s="28"/>
      <c r="J132" s="26">
        <v>0</v>
      </c>
      <c r="K132" s="26"/>
      <c r="L132" s="46">
        <v>0</v>
      </c>
      <c r="M132" s="26"/>
      <c r="N132" s="46">
        <v>0</v>
      </c>
      <c r="O132" s="26"/>
      <c r="P132" s="46">
        <f t="shared" si="3"/>
        <v>0</v>
      </c>
      <c r="T132" s="25"/>
    </row>
    <row r="133" spans="1:20" ht="15.75" customHeight="1">
      <c r="A133" s="13">
        <f t="shared" si="4"/>
        <v>110</v>
      </c>
      <c r="F133" s="32"/>
      <c r="H133" s="32"/>
      <c r="J133" s="32"/>
    </row>
    <row r="134" spans="1:20" ht="15.75" customHeight="1">
      <c r="A134" s="13">
        <f t="shared" si="4"/>
        <v>111</v>
      </c>
      <c r="B134" s="6" t="s">
        <v>23</v>
      </c>
      <c r="D134" s="24">
        <f>SUM(D48:D93)+SUM(D99:D132)</f>
        <v>33536926.780049898</v>
      </c>
      <c r="F134" s="24">
        <f>SUM(F48:F93)+SUM(F99:F132)</f>
        <v>937190.38196676061</v>
      </c>
      <c r="H134" s="24">
        <f>SUM(H48:H93)+SUM(H99:H132)</f>
        <v>37136.03612975889</v>
      </c>
      <c r="J134" s="24">
        <f>SUM(J48:J93)+SUM(J99:J132)</f>
        <v>-1124892.2312718797</v>
      </c>
      <c r="L134" s="24">
        <f>SUM(L48:L93)+SUM(L99:L132)</f>
        <v>-872076.19214684772</v>
      </c>
      <c r="N134" s="24">
        <f>SUM(N48:N93)+SUM(N99:N132)</f>
        <v>2397481.6352709886</v>
      </c>
      <c r="P134" s="24">
        <f>SUM(P48:P93)+SUM(P99:P132)</f>
        <v>1374839.6299487806</v>
      </c>
    </row>
    <row r="135" spans="1:20" ht="15.75" customHeight="1">
      <c r="A135" s="13">
        <f t="shared" si="4"/>
        <v>112</v>
      </c>
    </row>
    <row r="136" spans="1:20" ht="15.75" customHeight="1">
      <c r="A136" s="13">
        <f t="shared" si="4"/>
        <v>113</v>
      </c>
    </row>
    <row r="137" spans="1:20" ht="15.75" customHeight="1">
      <c r="A137" s="13">
        <f t="shared" si="4"/>
        <v>114</v>
      </c>
    </row>
    <row r="138" spans="1:20" ht="15.75" customHeight="1">
      <c r="A138" s="13">
        <f t="shared" si="4"/>
        <v>115</v>
      </c>
      <c r="B138" s="6" t="s">
        <v>134</v>
      </c>
      <c r="D138" s="20">
        <v>7055733.4481347874</v>
      </c>
      <c r="F138" s="20">
        <f>SUM(F122:F132,F99:F119,F48:F93)</f>
        <v>937190.38196676038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>
        <f>SUM(F138:O138)</f>
        <v>937190.38196676038</v>
      </c>
    </row>
    <row r="139" spans="1:20" ht="15.75" customHeight="1">
      <c r="A139" s="13">
        <f t="shared" si="4"/>
        <v>116</v>
      </c>
      <c r="B139" s="6" t="s">
        <v>135</v>
      </c>
      <c r="D139" s="20">
        <v>1011280.9500583373</v>
      </c>
      <c r="F139" s="20"/>
      <c r="G139" s="20"/>
      <c r="H139" s="20">
        <f>SUM(H$122:H$132,H$99:H$119,H$48:H$93)</f>
        <v>37136.03612975889</v>
      </c>
      <c r="I139" s="20"/>
      <c r="J139" s="20"/>
      <c r="K139" s="20"/>
      <c r="L139" s="20"/>
      <c r="M139" s="20"/>
      <c r="N139" s="20"/>
      <c r="O139" s="20"/>
      <c r="P139" s="20">
        <f>SUM(F139:O139)</f>
        <v>37136.03612975889</v>
      </c>
    </row>
    <row r="140" spans="1:20" ht="15.75" customHeight="1">
      <c r="A140" s="13">
        <f t="shared" si="4"/>
        <v>117</v>
      </c>
      <c r="B140" s="6" t="s">
        <v>136</v>
      </c>
      <c r="D140" s="20">
        <v>17683099.015571725</v>
      </c>
      <c r="F140" s="20"/>
      <c r="G140" s="20"/>
      <c r="H140" s="20"/>
      <c r="I140" s="20"/>
      <c r="J140" s="20">
        <f>SUM(J$122:J$132,J$99:J$120,J$48:J$93)</f>
        <v>-1124892.2312718793</v>
      </c>
      <c r="K140" s="20"/>
      <c r="L140" s="20"/>
      <c r="M140" s="20"/>
      <c r="N140" s="20"/>
      <c r="O140" s="20"/>
      <c r="P140" s="20">
        <f>SUM(F140:O140)</f>
        <v>-1124892.2312718793</v>
      </c>
    </row>
    <row r="141" spans="1:20" ht="15.75" customHeight="1">
      <c r="A141" s="13">
        <f t="shared" si="4"/>
        <v>118</v>
      </c>
      <c r="B141" s="6" t="s">
        <v>137</v>
      </c>
      <c r="D141" s="20">
        <v>1603608.033025</v>
      </c>
      <c r="F141" s="20"/>
      <c r="G141" s="20"/>
      <c r="H141" s="20"/>
      <c r="I141" s="20"/>
      <c r="J141" s="20"/>
      <c r="K141" s="20"/>
      <c r="L141" s="20">
        <f>L134</f>
        <v>-872076.19214684772</v>
      </c>
      <c r="M141" s="20"/>
      <c r="N141" s="20"/>
      <c r="O141" s="20"/>
      <c r="P141" s="20">
        <f>SUM(F141:O141)</f>
        <v>-872076.19214684772</v>
      </c>
    </row>
    <row r="142" spans="1:20" ht="15.75" customHeight="1">
      <c r="A142" s="13">
        <f t="shared" si="4"/>
        <v>119</v>
      </c>
      <c r="B142" s="6" t="s">
        <v>138</v>
      </c>
      <c r="D142" s="22">
        <f>D121</f>
        <v>15853827.764478171</v>
      </c>
      <c r="F142" s="22">
        <f>F144-F138</f>
        <v>8.3819031715393066E-9</v>
      </c>
      <c r="G142" s="20"/>
      <c r="H142" s="22">
        <f>H144-H139</f>
        <v>3.8562575355172157E-10</v>
      </c>
      <c r="I142" s="20"/>
      <c r="J142" s="22">
        <f>J144-J140</f>
        <v>0</v>
      </c>
      <c r="K142" s="20"/>
      <c r="L142" s="22"/>
      <c r="M142" s="20"/>
      <c r="N142" s="22">
        <f>N121</f>
        <v>2397481.6352709886</v>
      </c>
      <c r="O142" s="20"/>
      <c r="P142" s="21">
        <f>SUM(F142:O142)</f>
        <v>2397481.6352709974</v>
      </c>
    </row>
    <row r="143" spans="1:20" ht="15.75" customHeight="1">
      <c r="A143" s="13">
        <f t="shared" si="4"/>
        <v>120</v>
      </c>
    </row>
    <row r="144" spans="1:20" ht="15.75" customHeight="1">
      <c r="A144" s="13">
        <f t="shared" si="4"/>
        <v>121</v>
      </c>
      <c r="B144" s="6" t="s">
        <v>23</v>
      </c>
      <c r="D144" s="24">
        <f>SUM(D138:D142)</f>
        <v>43207549.211268023</v>
      </c>
      <c r="F144" s="24">
        <f>'D.2.2'!D15</f>
        <v>937190.38196676876</v>
      </c>
      <c r="G144" s="20"/>
      <c r="H144" s="24">
        <f>'D.2.2'!$D$21</f>
        <v>37136.036129759275</v>
      </c>
      <c r="I144" s="20"/>
      <c r="J144" s="24">
        <f>'D.2.2'!$D$28</f>
        <v>-1124892.2312718807</v>
      </c>
      <c r="K144" s="20"/>
      <c r="L144" s="24">
        <f>'D.2.2'!$D$34</f>
        <v>-872076.19214684772</v>
      </c>
      <c r="M144" s="20"/>
      <c r="N144" s="24">
        <f>'D.2.2'!$D$39</f>
        <v>2397487.8320337534</v>
      </c>
      <c r="O144" s="20"/>
      <c r="P144" s="24">
        <f>SUM(P138:P142)</f>
        <v>1374839.6299487897</v>
      </c>
    </row>
    <row r="145" spans="1:21" ht="15.75" customHeight="1">
      <c r="A145" s="13">
        <f t="shared" si="4"/>
        <v>122</v>
      </c>
    </row>
    <row r="146" spans="1:21" ht="15.75" customHeight="1">
      <c r="A146" s="13">
        <f t="shared" si="4"/>
        <v>123</v>
      </c>
      <c r="B146" s="6" t="s">
        <v>51</v>
      </c>
      <c r="D146" s="23">
        <f>D40</f>
        <v>0.2495</v>
      </c>
      <c r="F146" s="24">
        <f>F144*$D$146*-1</f>
        <v>-233829.00030070881</v>
      </c>
      <c r="H146" s="24">
        <f>H144*$D$146*-1</f>
        <v>-9265.4410143749392</v>
      </c>
      <c r="I146" s="20"/>
      <c r="J146" s="24">
        <f>J144*$D$146*-1</f>
        <v>280660.61170233425</v>
      </c>
      <c r="K146" s="20"/>
      <c r="L146" s="24">
        <f>L144*$D$146*-1</f>
        <v>217583.0099406385</v>
      </c>
      <c r="M146" s="20"/>
      <c r="N146" s="24">
        <f>N144*$D$146*-1</f>
        <v>-598173.21409242146</v>
      </c>
      <c r="O146" s="20"/>
      <c r="P146" s="24">
        <f>P144*$D$146*-1</f>
        <v>-343022.48767222301</v>
      </c>
    </row>
    <row r="147" spans="1:21" ht="15.75" customHeight="1">
      <c r="A147" s="13">
        <f t="shared" si="4"/>
        <v>124</v>
      </c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21" ht="15.75" customHeight="1">
      <c r="A148" s="13">
        <f t="shared" si="4"/>
        <v>125</v>
      </c>
      <c r="B148" s="6" t="s">
        <v>52</v>
      </c>
      <c r="F148" s="24">
        <f>F144+F146</f>
        <v>703361.38166605996</v>
      </c>
      <c r="H148" s="24">
        <f>H144+H146</f>
        <v>27870.595115384334</v>
      </c>
      <c r="J148" s="24">
        <f>J144+J146</f>
        <v>-844231.61956954643</v>
      </c>
      <c r="L148" s="24">
        <f>L144+L146</f>
        <v>-654493.18220620928</v>
      </c>
      <c r="N148" s="24">
        <f>N144+N146</f>
        <v>1799314.617941332</v>
      </c>
      <c r="P148" s="24">
        <f>P144+P146</f>
        <v>1031817.1422765667</v>
      </c>
    </row>
    <row r="149" spans="1:21" ht="15.75" customHeight="1">
      <c r="A149" s="13"/>
      <c r="B149" s="6"/>
      <c r="F149" s="24"/>
      <c r="H149" s="24"/>
      <c r="J149" s="24"/>
      <c r="L149" s="24"/>
      <c r="N149" s="24"/>
      <c r="P149" s="24"/>
    </row>
    <row r="150" spans="1:21" ht="15.75" customHeight="1">
      <c r="H150" s="13" t="s">
        <v>19</v>
      </c>
    </row>
    <row r="151" spans="1:21" ht="15.75" customHeight="1">
      <c r="A151" s="13" t="s">
        <v>20</v>
      </c>
      <c r="B151" s="14" t="s">
        <v>21</v>
      </c>
      <c r="D151" s="13" t="s">
        <v>22</v>
      </c>
      <c r="F151" s="15" t="s">
        <v>10</v>
      </c>
      <c r="G151" s="16"/>
      <c r="H151" s="15" t="s">
        <v>10</v>
      </c>
      <c r="I151" s="17"/>
      <c r="J151" s="15" t="s">
        <v>7</v>
      </c>
      <c r="K151" s="16"/>
      <c r="L151" s="15" t="s">
        <v>9</v>
      </c>
      <c r="M151" s="17"/>
      <c r="N151" s="15" t="s">
        <v>9</v>
      </c>
      <c r="O151" s="16"/>
      <c r="P151" s="13" t="s">
        <v>23</v>
      </c>
    </row>
    <row r="152" spans="1:21" ht="15.75" customHeight="1">
      <c r="A152" s="18" t="s">
        <v>24</v>
      </c>
      <c r="B152" s="19" t="s">
        <v>25</v>
      </c>
      <c r="C152" s="10"/>
      <c r="D152" s="18" t="s">
        <v>26</v>
      </c>
      <c r="E152" s="10"/>
      <c r="F152" s="18" t="s">
        <v>27</v>
      </c>
      <c r="G152" s="9" t="s">
        <v>28</v>
      </c>
      <c r="H152" s="18" t="s">
        <v>29</v>
      </c>
      <c r="I152" s="9"/>
      <c r="J152" s="18" t="s">
        <v>30</v>
      </c>
      <c r="K152" s="9" t="s">
        <v>28</v>
      </c>
      <c r="L152" s="18" t="s">
        <v>31</v>
      </c>
      <c r="M152" s="9" t="s">
        <v>28</v>
      </c>
      <c r="N152" s="18" t="s">
        <v>32</v>
      </c>
      <c r="O152" s="10"/>
      <c r="P152" s="18" t="s">
        <v>33</v>
      </c>
      <c r="U152" s="24"/>
    </row>
    <row r="153" spans="1:21" ht="15.75" customHeight="1">
      <c r="B153" s="29"/>
      <c r="D153" s="29"/>
      <c r="G153" s="29"/>
      <c r="I153" s="29"/>
      <c r="K153" s="33"/>
      <c r="M153" s="29"/>
      <c r="O153" s="29"/>
    </row>
    <row r="154" spans="1:21" ht="15.75" customHeight="1">
      <c r="B154" s="29"/>
      <c r="D154" s="29"/>
      <c r="G154" s="29"/>
      <c r="I154" s="29"/>
      <c r="K154" s="33"/>
      <c r="M154" s="29"/>
      <c r="O154" s="29"/>
    </row>
    <row r="155" spans="1:21" ht="15.75" customHeight="1">
      <c r="A155" s="13">
        <f>A148+1</f>
        <v>126</v>
      </c>
      <c r="B155" s="6" t="s">
        <v>139</v>
      </c>
      <c r="D155" s="26">
        <v>19915761.448384304</v>
      </c>
      <c r="F155" s="20">
        <f>'D.2.3'!D15</f>
        <v>2063308.6869721711</v>
      </c>
      <c r="G155" s="29"/>
      <c r="H155" s="20"/>
      <c r="I155" s="20"/>
      <c r="J155" s="20"/>
      <c r="K155" s="33"/>
      <c r="M155" s="20"/>
      <c r="O155" s="29"/>
      <c r="P155" s="20">
        <f>SUM(F155:O155)</f>
        <v>2063308.6869721711</v>
      </c>
    </row>
    <row r="156" spans="1:21" ht="15.75" customHeight="1">
      <c r="A156" s="13">
        <f>A155+1</f>
        <v>127</v>
      </c>
      <c r="B156" s="14" t="s">
        <v>140</v>
      </c>
      <c r="D156" s="20">
        <v>0</v>
      </c>
      <c r="F156" s="20"/>
      <c r="G156" s="20"/>
      <c r="H156" s="20"/>
      <c r="I156" s="29"/>
      <c r="K156" s="34"/>
      <c r="M156" s="29"/>
      <c r="O156" s="29"/>
      <c r="P156" s="20">
        <f>SUM(F156:O156)</f>
        <v>0</v>
      </c>
    </row>
    <row r="157" spans="1:21" ht="15.75" customHeight="1">
      <c r="A157" s="13">
        <f t="shared" ref="A157:A172" si="5">A156+1</f>
        <v>128</v>
      </c>
      <c r="B157" s="6" t="s">
        <v>141</v>
      </c>
      <c r="D157" s="55">
        <v>49304.75999999998</v>
      </c>
      <c r="F157" s="22"/>
      <c r="G157" s="29"/>
      <c r="H157" s="22"/>
      <c r="I157" s="29"/>
      <c r="J157" s="10"/>
      <c r="K157" s="34"/>
      <c r="L157" s="10"/>
      <c r="M157" s="29"/>
      <c r="N157" s="10"/>
      <c r="O157" s="29"/>
      <c r="P157" s="22">
        <f>SUM(F157:O157)</f>
        <v>0</v>
      </c>
    </row>
    <row r="158" spans="1:21" ht="15.75" customHeight="1">
      <c r="A158" s="13">
        <f t="shared" si="5"/>
        <v>129</v>
      </c>
      <c r="D158" s="29"/>
      <c r="F158" s="20"/>
      <c r="G158" s="29"/>
      <c r="H158" s="20"/>
      <c r="I158" s="29"/>
      <c r="J158" s="29"/>
      <c r="K158" s="33"/>
      <c r="M158" s="29"/>
      <c r="O158" s="29"/>
      <c r="P158" s="20"/>
    </row>
    <row r="159" spans="1:21" ht="15.75" customHeight="1">
      <c r="A159" s="13">
        <f t="shared" si="5"/>
        <v>130</v>
      </c>
      <c r="B159" s="6" t="s">
        <v>142</v>
      </c>
      <c r="D159" s="35">
        <f>SUM(D155:D157)</f>
        <v>19965066.208384305</v>
      </c>
      <c r="F159" s="35">
        <f>SUM(F155:F157)</f>
        <v>2063308.6869721711</v>
      </c>
      <c r="G159" s="29"/>
      <c r="H159" s="35"/>
      <c r="J159" s="35"/>
      <c r="K159" s="33"/>
      <c r="L159" s="35"/>
      <c r="N159" s="35"/>
      <c r="O159" s="29"/>
      <c r="P159" s="24">
        <f>SUM(F159:O159)</f>
        <v>2063308.6869721711</v>
      </c>
    </row>
    <row r="160" spans="1:21" ht="15.75" customHeight="1">
      <c r="A160" s="13">
        <f t="shared" si="5"/>
        <v>131</v>
      </c>
      <c r="D160" s="29"/>
      <c r="F160" s="20"/>
      <c r="G160" s="29"/>
      <c r="H160" s="20"/>
      <c r="I160" s="29"/>
      <c r="K160" s="33"/>
      <c r="M160" s="29"/>
      <c r="O160" s="29"/>
    </row>
    <row r="161" spans="1:16" ht="15.75" customHeight="1">
      <c r="A161" s="13">
        <f t="shared" si="5"/>
        <v>132</v>
      </c>
      <c r="B161" s="14" t="s">
        <v>51</v>
      </c>
      <c r="D161" s="23">
        <f>D40</f>
        <v>0.2495</v>
      </c>
      <c r="F161" s="24">
        <f>F159*$D$161</f>
        <v>514795.5173995567</v>
      </c>
      <c r="G161" s="29"/>
      <c r="H161" s="24"/>
      <c r="I161" s="29"/>
      <c r="J161" s="24"/>
      <c r="K161" s="29"/>
      <c r="L161" s="24"/>
      <c r="M161" s="20"/>
      <c r="N161" s="24"/>
      <c r="O161" s="29"/>
      <c r="P161" s="24">
        <f>P159*$D$161</f>
        <v>514795.5173995567</v>
      </c>
    </row>
    <row r="162" spans="1:16" ht="15.75" customHeight="1">
      <c r="A162" s="13">
        <f t="shared" si="5"/>
        <v>133</v>
      </c>
      <c r="B162" s="29"/>
      <c r="D162" s="36"/>
      <c r="F162" s="20"/>
      <c r="G162" s="29"/>
      <c r="H162" s="20"/>
      <c r="I162" s="29"/>
      <c r="K162" s="33"/>
      <c r="M162" s="29"/>
      <c r="O162" s="29"/>
    </row>
    <row r="163" spans="1:16" ht="15.75" customHeight="1">
      <c r="A163" s="13">
        <f t="shared" si="5"/>
        <v>134</v>
      </c>
      <c r="B163" s="14" t="s">
        <v>52</v>
      </c>
      <c r="D163" s="29"/>
      <c r="F163" s="24">
        <f>F159-F161</f>
        <v>1548513.1695726144</v>
      </c>
      <c r="G163" s="29"/>
      <c r="H163" s="24"/>
      <c r="I163" s="29"/>
      <c r="J163" s="24"/>
      <c r="K163" s="29"/>
      <c r="L163" s="24"/>
      <c r="M163" s="29"/>
      <c r="N163" s="24"/>
      <c r="O163" s="29"/>
      <c r="P163" s="24">
        <f>P159-P161</f>
        <v>1548513.1695726144</v>
      </c>
    </row>
    <row r="164" spans="1:16" ht="15.75" customHeight="1">
      <c r="A164" s="13">
        <f t="shared" si="5"/>
        <v>135</v>
      </c>
      <c r="B164" s="29"/>
      <c r="D164" s="29"/>
      <c r="F164" s="20"/>
      <c r="G164" s="29"/>
      <c r="H164" s="20"/>
      <c r="I164" s="29"/>
      <c r="K164" s="33"/>
      <c r="M164" s="29"/>
      <c r="O164" s="29"/>
    </row>
    <row r="165" spans="1:16" ht="15.75" customHeight="1">
      <c r="A165" s="13">
        <f t="shared" si="5"/>
        <v>136</v>
      </c>
      <c r="F165" s="20"/>
      <c r="G165" s="29"/>
      <c r="H165" s="20"/>
      <c r="I165" s="20"/>
      <c r="K165" s="33"/>
      <c r="M165" s="20"/>
      <c r="N165" s="29"/>
      <c r="O165" s="29"/>
    </row>
    <row r="166" spans="1:16" ht="15.75" customHeight="1">
      <c r="A166" s="13">
        <f t="shared" si="5"/>
        <v>137</v>
      </c>
      <c r="B166" s="29"/>
      <c r="D166" s="20"/>
      <c r="F166" s="20"/>
      <c r="G166" s="20"/>
      <c r="H166" s="29"/>
    </row>
    <row r="167" spans="1:16" ht="15.75" customHeight="1">
      <c r="A167" s="13">
        <f t="shared" si="5"/>
        <v>138</v>
      </c>
      <c r="D167" s="20"/>
      <c r="F167" s="20"/>
      <c r="G167" s="20"/>
      <c r="H167" s="29"/>
    </row>
    <row r="168" spans="1:16" ht="15.75" customHeight="1">
      <c r="A168" s="13">
        <f t="shared" si="5"/>
        <v>139</v>
      </c>
      <c r="B168" s="14" t="s">
        <v>143</v>
      </c>
      <c r="D168" s="35">
        <v>12842194.805499708</v>
      </c>
      <c r="F168" s="24"/>
      <c r="G168" s="20"/>
      <c r="H168" s="35">
        <f>'D.2.3'!D20</f>
        <v>961347.76760993712</v>
      </c>
      <c r="J168" s="37"/>
      <c r="L168" s="37"/>
      <c r="N168" s="37"/>
      <c r="P168" s="24">
        <f>SUM(F168:O168)</f>
        <v>961347.76760993712</v>
      </c>
    </row>
    <row r="169" spans="1:16" ht="15.75" customHeight="1">
      <c r="A169" s="13">
        <f t="shared" si="5"/>
        <v>140</v>
      </c>
      <c r="D169" s="20"/>
      <c r="F169" s="20"/>
      <c r="G169" s="20"/>
      <c r="H169" s="29"/>
    </row>
    <row r="170" spans="1:16" ht="15.75" customHeight="1">
      <c r="A170" s="13">
        <f t="shared" si="5"/>
        <v>141</v>
      </c>
      <c r="B170" s="14" t="s">
        <v>51</v>
      </c>
      <c r="D170" s="23">
        <f>D40</f>
        <v>0.2495</v>
      </c>
      <c r="F170" s="24"/>
      <c r="G170" s="20"/>
      <c r="H170" s="24">
        <f>H168*$D$170</f>
        <v>239856.26801867931</v>
      </c>
      <c r="J170" s="24"/>
      <c r="K170" s="20"/>
      <c r="L170" s="24"/>
      <c r="N170" s="24"/>
      <c r="O170" s="20"/>
      <c r="P170" s="24">
        <f>P168*$D$170</f>
        <v>239856.26801867931</v>
      </c>
    </row>
    <row r="171" spans="1:16" ht="15.75" customHeight="1">
      <c r="A171" s="13">
        <f t="shared" si="5"/>
        <v>142</v>
      </c>
      <c r="B171" s="29"/>
      <c r="D171" s="36"/>
      <c r="F171" s="20"/>
      <c r="G171" s="20"/>
      <c r="H171" s="20"/>
      <c r="J171" s="20"/>
      <c r="K171" s="20"/>
      <c r="L171" s="20"/>
      <c r="N171" s="20"/>
      <c r="O171" s="20"/>
      <c r="P171" s="20"/>
    </row>
    <row r="172" spans="1:16" ht="15.75" customHeight="1">
      <c r="A172" s="13">
        <f t="shared" si="5"/>
        <v>143</v>
      </c>
      <c r="B172" s="14" t="s">
        <v>52</v>
      </c>
      <c r="D172" s="29"/>
      <c r="F172" s="24"/>
      <c r="G172" s="29"/>
      <c r="H172" s="24">
        <f>H168-H170</f>
        <v>721491.49959125777</v>
      </c>
      <c r="I172" s="29"/>
      <c r="J172" s="24"/>
      <c r="K172" s="29"/>
      <c r="L172" s="24"/>
      <c r="M172" s="29"/>
      <c r="N172" s="24"/>
      <c r="O172" s="29"/>
      <c r="P172" s="24">
        <f>P168-P170</f>
        <v>721491.49959125777</v>
      </c>
    </row>
    <row r="173" spans="1:16" ht="15.75" customHeight="1">
      <c r="A173" s="13"/>
      <c r="B173" s="29"/>
      <c r="D173" s="20"/>
      <c r="F173" s="20"/>
      <c r="G173" s="29"/>
      <c r="H173" s="20"/>
      <c r="I173" s="29"/>
      <c r="K173" s="29"/>
      <c r="M173" s="29"/>
      <c r="O173" s="29"/>
    </row>
    <row r="174" spans="1:16" ht="15.75" customHeight="1">
      <c r="A174" s="13"/>
      <c r="D174" s="29"/>
      <c r="F174" s="20"/>
      <c r="G174" s="20"/>
      <c r="H174" s="20"/>
      <c r="I174" s="29"/>
      <c r="K174" s="29"/>
      <c r="M174" s="29"/>
      <c r="O174" s="29"/>
    </row>
    <row r="175" spans="1:16" ht="15.75" customHeight="1">
      <c r="A175" s="13"/>
      <c r="D175" s="20"/>
      <c r="F175" s="20"/>
      <c r="G175" s="29"/>
      <c r="H175" s="20"/>
      <c r="I175" s="29"/>
      <c r="K175" s="29"/>
      <c r="M175" s="29"/>
    </row>
    <row r="176" spans="1:16" ht="15.75" customHeight="1">
      <c r="A176" s="13"/>
      <c r="D176" s="29"/>
      <c r="F176" s="20"/>
      <c r="G176" s="29"/>
      <c r="H176" s="20"/>
    </row>
    <row r="177" spans="1:15" ht="15.75" customHeight="1">
      <c r="A177" s="13"/>
      <c r="B177" s="2" t="s">
        <v>144</v>
      </c>
      <c r="D177" s="29"/>
      <c r="G177" s="29"/>
      <c r="I177" s="29"/>
      <c r="K177" s="34"/>
      <c r="M177" s="29"/>
      <c r="O177" s="29"/>
    </row>
    <row r="178" spans="1:15" ht="15.75" customHeight="1">
      <c r="B178" s="2" t="s">
        <v>220</v>
      </c>
    </row>
  </sheetData>
  <printOptions horizontalCentered="1"/>
  <pageMargins left="0.64" right="0.5" top="1" bottom="0.5" header="0.25" footer="0.5"/>
  <pageSetup scale="47" fitToHeight="0" orientation="portrait" r:id="rId1"/>
  <headerFooter alignWithMargins="0">
    <oddHeader>&amp;R&amp;9CASE NO. 2024-00276 
FR 16(8)(d)
ATTACHMENT 1</oddHeader>
    <oddFooter>&amp;RSchedule &amp;A
Page &amp;P of &amp;N</oddFooter>
  </headerFooter>
  <rowBreaks count="5" manualBreakCount="5">
    <brk id="42" max="15" man="1"/>
    <brk id="93" max="15" man="1"/>
    <brk id="148" max="15" man="1"/>
    <brk id="185" max="25" man="1"/>
    <brk id="239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ED3C-1EE5-40DE-A8A5-791ACAC832B0}">
  <sheetPr>
    <tabColor rgb="FF92D050"/>
    <pageSetUpPr fitToPage="1"/>
  </sheetPr>
  <dimension ref="A1:O112"/>
  <sheetViews>
    <sheetView view="pageBreakPreview" zoomScale="80" zoomScaleNormal="100" zoomScaleSheetLayoutView="80" workbookViewId="0">
      <selection sqref="A1:D1"/>
    </sheetView>
  </sheetViews>
  <sheetFormatPr defaultColWidth="7.109375" defaultRowHeight="15.75" customHeight="1"/>
  <cols>
    <col min="1" max="1" width="3.77734375" style="2" customWidth="1"/>
    <col min="2" max="2" width="82.33203125" style="2" bestFit="1" customWidth="1"/>
    <col min="3" max="3" width="11.88671875" style="2" customWidth="1"/>
    <col min="4" max="4" width="12.44140625" style="2" customWidth="1"/>
    <col min="5" max="5" width="11.44140625" style="2" bestFit="1" customWidth="1"/>
    <col min="6" max="6" width="9.44140625" style="2" bestFit="1" customWidth="1"/>
    <col min="7" max="11" width="7.109375" style="2"/>
    <col min="12" max="12" width="7.88671875" style="2" customWidth="1"/>
    <col min="13" max="13" width="8.5546875" style="2" customWidth="1"/>
    <col min="14" max="16384" width="7.109375" style="2"/>
  </cols>
  <sheetData>
    <row r="1" spans="1:5" ht="15.75" customHeight="1">
      <c r="A1" s="56" t="s">
        <v>216</v>
      </c>
      <c r="B1" s="56"/>
      <c r="C1" s="56"/>
      <c r="D1" s="56"/>
      <c r="E1" s="1"/>
    </row>
    <row r="2" spans="1:5" ht="15.75" customHeight="1">
      <c r="A2" s="56" t="s">
        <v>217</v>
      </c>
      <c r="B2" s="56"/>
      <c r="C2" s="56"/>
      <c r="D2" s="56"/>
      <c r="E2" s="1"/>
    </row>
    <row r="3" spans="1:5" ht="15.75" customHeight="1">
      <c r="A3" s="56" t="s">
        <v>8</v>
      </c>
      <c r="B3" s="56"/>
      <c r="C3" s="56"/>
      <c r="D3" s="56"/>
      <c r="E3" s="1"/>
    </row>
    <row r="4" spans="1:5" ht="15.75" customHeight="1">
      <c r="A4" s="56" t="s">
        <v>219</v>
      </c>
      <c r="B4" s="56"/>
      <c r="C4" s="56"/>
      <c r="D4" s="56"/>
      <c r="E4" s="1"/>
    </row>
    <row r="5" spans="1:5" ht="15.75" customHeight="1">
      <c r="B5" s="4"/>
      <c r="C5" s="1"/>
      <c r="D5" s="1"/>
      <c r="E5" s="1"/>
    </row>
    <row r="7" spans="1:5" ht="15.75" customHeight="1">
      <c r="B7" s="6" t="s">
        <v>145</v>
      </c>
      <c r="D7" s="7" t="s">
        <v>146</v>
      </c>
    </row>
    <row r="8" spans="1:5" ht="15.75" customHeight="1">
      <c r="B8" s="6" t="s">
        <v>147</v>
      </c>
      <c r="D8" s="38" t="s">
        <v>148</v>
      </c>
    </row>
    <row r="9" spans="1:5" ht="15.75" customHeight="1">
      <c r="A9" s="11"/>
      <c r="B9" s="6" t="s">
        <v>17</v>
      </c>
      <c r="C9" s="11"/>
      <c r="D9" s="38" t="str">
        <f>D.1!P9</f>
        <v>Witness: Waller, Wiebe, Troup</v>
      </c>
    </row>
    <row r="10" spans="1:5" ht="15.75" customHeight="1">
      <c r="A10" s="2" t="s">
        <v>149</v>
      </c>
      <c r="B10" s="16"/>
      <c r="D10" s="32"/>
    </row>
    <row r="11" spans="1:5" ht="15.75" customHeight="1">
      <c r="A11" s="11" t="s">
        <v>150</v>
      </c>
      <c r="B11" s="19" t="s">
        <v>151</v>
      </c>
      <c r="C11" s="10"/>
      <c r="D11" s="18" t="s">
        <v>152</v>
      </c>
    </row>
    <row r="12" spans="1:5" ht="15.75" customHeight="1">
      <c r="A12" s="40">
        <v>1</v>
      </c>
      <c r="B12" s="39" t="s">
        <v>153</v>
      </c>
    </row>
    <row r="13" spans="1:5" ht="15.75" customHeight="1">
      <c r="A13" s="40">
        <f>A12+1</f>
        <v>2</v>
      </c>
      <c r="B13" s="6" t="s">
        <v>154</v>
      </c>
      <c r="C13" s="6" t="s">
        <v>155</v>
      </c>
      <c r="D13" s="43">
        <v>103051755.40043777</v>
      </c>
    </row>
    <row r="14" spans="1:5" ht="15.75" customHeight="1">
      <c r="A14" s="40">
        <f t="shared" ref="A14:A72" si="0">A13+1</f>
        <v>3</v>
      </c>
      <c r="B14" s="6" t="s">
        <v>156</v>
      </c>
      <c r="C14" s="6" t="s">
        <v>22</v>
      </c>
      <c r="D14" s="21">
        <v>87647010.4563988</v>
      </c>
    </row>
    <row r="15" spans="1:5" ht="15.75" customHeight="1">
      <c r="A15" s="40">
        <f t="shared" si="0"/>
        <v>4</v>
      </c>
      <c r="C15" s="6" t="s">
        <v>157</v>
      </c>
      <c r="D15" s="43">
        <f>D13-D14</f>
        <v>15404744.944038972</v>
      </c>
    </row>
    <row r="16" spans="1:5" ht="15.75" customHeight="1">
      <c r="A16" s="40">
        <f t="shared" si="0"/>
        <v>5</v>
      </c>
      <c r="D16" s="44">
        <f>D15/D14</f>
        <v>0.17575893192275249</v>
      </c>
    </row>
    <row r="17" spans="1:4" ht="15.75" customHeight="1">
      <c r="A17" s="40">
        <f t="shared" si="0"/>
        <v>6</v>
      </c>
      <c r="D17" s="44"/>
    </row>
    <row r="18" spans="1:4" ht="15.75" customHeight="1">
      <c r="A18" s="40">
        <f t="shared" si="0"/>
        <v>7</v>
      </c>
      <c r="B18" s="6" t="s">
        <v>158</v>
      </c>
      <c r="C18" s="6" t="s">
        <v>155</v>
      </c>
      <c r="D18" s="43">
        <v>51443822.090331733</v>
      </c>
    </row>
    <row r="19" spans="1:4" ht="15.75" customHeight="1">
      <c r="A19" s="40">
        <f t="shared" si="0"/>
        <v>8</v>
      </c>
      <c r="B19" s="6" t="s">
        <v>156</v>
      </c>
      <c r="C19" s="6" t="s">
        <v>22</v>
      </c>
      <c r="D19" s="21">
        <v>41998643.1162287</v>
      </c>
    </row>
    <row r="20" spans="1:4" ht="15.75" customHeight="1">
      <c r="A20" s="40">
        <f t="shared" si="0"/>
        <v>9</v>
      </c>
      <c r="C20" s="6" t="s">
        <v>157</v>
      </c>
      <c r="D20" s="43">
        <f>D18-D19</f>
        <v>9445178.9741030335</v>
      </c>
    </row>
    <row r="21" spans="1:4" ht="15.75" customHeight="1">
      <c r="A21" s="40">
        <f t="shared" si="0"/>
        <v>10</v>
      </c>
      <c r="D21" s="44">
        <f>D20/D19</f>
        <v>0.22489247921567546</v>
      </c>
    </row>
    <row r="22" spans="1:4" ht="15.75" customHeight="1">
      <c r="A22" s="40">
        <f t="shared" si="0"/>
        <v>11</v>
      </c>
      <c r="D22" s="44"/>
    </row>
    <row r="23" spans="1:4" ht="15.75" customHeight="1">
      <c r="A23" s="40">
        <f t="shared" si="0"/>
        <v>12</v>
      </c>
      <c r="B23" s="6" t="s">
        <v>159</v>
      </c>
      <c r="C23" s="6" t="s">
        <v>155</v>
      </c>
      <c r="D23" s="43">
        <v>5130632.042026856</v>
      </c>
    </row>
    <row r="24" spans="1:4" ht="15.75" customHeight="1">
      <c r="A24" s="40">
        <f t="shared" si="0"/>
        <v>13</v>
      </c>
      <c r="B24" s="6" t="s">
        <v>160</v>
      </c>
      <c r="C24" s="6" t="s">
        <v>22</v>
      </c>
      <c r="D24" s="21">
        <v>4073458.9587275949</v>
      </c>
    </row>
    <row r="25" spans="1:4" ht="15.75" customHeight="1">
      <c r="A25" s="40">
        <f t="shared" si="0"/>
        <v>14</v>
      </c>
      <c r="B25" s="2" t="s">
        <v>161</v>
      </c>
      <c r="C25" s="6" t="s">
        <v>157</v>
      </c>
      <c r="D25" s="43">
        <f>D23-D24</f>
        <v>1057173.0832992611</v>
      </c>
    </row>
    <row r="26" spans="1:4" ht="15.75" customHeight="1">
      <c r="A26" s="40">
        <f t="shared" si="0"/>
        <v>15</v>
      </c>
      <c r="D26" s="44">
        <f>D25/D24</f>
        <v>0.25952712277466633</v>
      </c>
    </row>
    <row r="27" spans="1:4" ht="15.75" customHeight="1">
      <c r="A27" s="40">
        <f t="shared" si="0"/>
        <v>16</v>
      </c>
      <c r="D27" s="44"/>
    </row>
    <row r="28" spans="1:4" ht="15.75" customHeight="1">
      <c r="A28" s="40">
        <f t="shared" si="0"/>
        <v>17</v>
      </c>
      <c r="B28" s="6" t="s">
        <v>162</v>
      </c>
      <c r="C28" s="6" t="s">
        <v>155</v>
      </c>
      <c r="D28" s="43">
        <v>7198509.0309889168</v>
      </c>
    </row>
    <row r="29" spans="1:4" ht="15.75" customHeight="1">
      <c r="A29" s="40">
        <f t="shared" si="0"/>
        <v>18</v>
      </c>
      <c r="B29" s="6" t="s">
        <v>163</v>
      </c>
      <c r="C29" s="6" t="s">
        <v>22</v>
      </c>
      <c r="D29" s="21">
        <v>5745917.5156199615</v>
      </c>
    </row>
    <row r="30" spans="1:4" ht="15.75" customHeight="1">
      <c r="A30" s="40">
        <f t="shared" si="0"/>
        <v>19</v>
      </c>
      <c r="C30" s="6" t="s">
        <v>157</v>
      </c>
      <c r="D30" s="43">
        <f>D28-D29</f>
        <v>1452591.5153689552</v>
      </c>
    </row>
    <row r="31" spans="1:4" ht="15.75" customHeight="1">
      <c r="A31" s="40">
        <f t="shared" si="0"/>
        <v>20</v>
      </c>
      <c r="D31" s="44">
        <f>D30/D29</f>
        <v>0.25280410159389949</v>
      </c>
    </row>
    <row r="32" spans="1:4" ht="15.75" customHeight="1">
      <c r="A32" s="40">
        <f t="shared" si="0"/>
        <v>21</v>
      </c>
      <c r="D32" s="44"/>
    </row>
    <row r="33" spans="1:4" ht="15.75" customHeight="1">
      <c r="A33" s="40">
        <f t="shared" si="0"/>
        <v>22</v>
      </c>
      <c r="B33" s="2" t="s">
        <v>164</v>
      </c>
      <c r="C33" s="6" t="s">
        <v>155</v>
      </c>
      <c r="D33" s="43">
        <v>0</v>
      </c>
    </row>
    <row r="34" spans="1:4" ht="15.75" customHeight="1">
      <c r="A34" s="40">
        <f t="shared" si="0"/>
        <v>23</v>
      </c>
      <c r="C34" s="6" t="s">
        <v>22</v>
      </c>
      <c r="D34" s="21">
        <v>0</v>
      </c>
    </row>
    <row r="35" spans="1:4" ht="15.75" customHeight="1">
      <c r="A35" s="40">
        <f t="shared" si="0"/>
        <v>24</v>
      </c>
      <c r="C35" s="6" t="s">
        <v>157</v>
      </c>
      <c r="D35" s="43">
        <f>D33-D34</f>
        <v>0</v>
      </c>
    </row>
    <row r="36" spans="1:4" ht="15.75" customHeight="1">
      <c r="A36" s="40">
        <f t="shared" si="0"/>
        <v>25</v>
      </c>
      <c r="D36" s="53">
        <f>IF(D34=0,0,D35/D34)</f>
        <v>0</v>
      </c>
    </row>
    <row r="37" spans="1:4" ht="15.75" customHeight="1">
      <c r="A37" s="40">
        <f t="shared" si="0"/>
        <v>26</v>
      </c>
      <c r="B37" s="39" t="s">
        <v>165</v>
      </c>
    </row>
    <row r="38" spans="1:4" ht="15.75" customHeight="1">
      <c r="A38" s="40">
        <f t="shared" si="0"/>
        <v>27</v>
      </c>
      <c r="B38" s="2" t="s">
        <v>166</v>
      </c>
      <c r="C38" s="6" t="s">
        <v>155</v>
      </c>
      <c r="D38" s="43">
        <v>367461.89996584691</v>
      </c>
    </row>
    <row r="39" spans="1:4" ht="15.75" customHeight="1">
      <c r="A39" s="40">
        <f t="shared" si="0"/>
        <v>28</v>
      </c>
      <c r="B39" s="2" t="s">
        <v>167</v>
      </c>
      <c r="C39" s="6" t="s">
        <v>22</v>
      </c>
      <c r="D39" s="21">
        <v>197310.00629602867</v>
      </c>
    </row>
    <row r="40" spans="1:4" ht="15.75" customHeight="1">
      <c r="A40" s="40">
        <f t="shared" si="0"/>
        <v>29</v>
      </c>
      <c r="C40" s="6" t="s">
        <v>157</v>
      </c>
      <c r="D40" s="43">
        <f>D38-D39</f>
        <v>170151.89366981824</v>
      </c>
    </row>
    <row r="41" spans="1:4" ht="15.75" customHeight="1">
      <c r="A41" s="40">
        <f t="shared" si="0"/>
        <v>30</v>
      </c>
      <c r="D41" s="44">
        <f>D40/D39</f>
        <v>0.86235815843285457</v>
      </c>
    </row>
    <row r="42" spans="1:4" ht="15.75" customHeight="1">
      <c r="A42" s="40">
        <f t="shared" si="0"/>
        <v>31</v>
      </c>
      <c r="D42" s="44"/>
    </row>
    <row r="43" spans="1:4" ht="15.75" customHeight="1">
      <c r="A43" s="40">
        <f t="shared" si="0"/>
        <v>32</v>
      </c>
      <c r="B43" s="6" t="s">
        <v>168</v>
      </c>
      <c r="C43" s="6" t="s">
        <v>155</v>
      </c>
      <c r="D43" s="43">
        <v>58912</v>
      </c>
    </row>
    <row r="44" spans="1:4" ht="15.75" customHeight="1">
      <c r="A44" s="40">
        <f t="shared" si="0"/>
        <v>33</v>
      </c>
      <c r="B44" s="6" t="s">
        <v>169</v>
      </c>
      <c r="C44" s="6" t="s">
        <v>22</v>
      </c>
      <c r="D44" s="21">
        <v>58913</v>
      </c>
    </row>
    <row r="45" spans="1:4" ht="15.75" customHeight="1">
      <c r="A45" s="40">
        <f t="shared" si="0"/>
        <v>34</v>
      </c>
      <c r="C45" s="6" t="s">
        <v>157</v>
      </c>
      <c r="D45" s="43">
        <f>D43-D44</f>
        <v>-1</v>
      </c>
    </row>
    <row r="46" spans="1:4" ht="15.75" customHeight="1">
      <c r="A46" s="40">
        <f t="shared" si="0"/>
        <v>35</v>
      </c>
      <c r="D46" s="44">
        <f>D45/D44</f>
        <v>-1.69741822687692E-5</v>
      </c>
    </row>
    <row r="47" spans="1:4" ht="15.75" customHeight="1">
      <c r="A47" s="40">
        <f t="shared" si="0"/>
        <v>36</v>
      </c>
      <c r="D47" s="44"/>
    </row>
    <row r="48" spans="1:4" ht="15.75" customHeight="1">
      <c r="A48" s="40">
        <f t="shared" si="0"/>
        <v>37</v>
      </c>
      <c r="B48" s="6" t="s">
        <v>170</v>
      </c>
      <c r="C48" s="6" t="s">
        <v>155</v>
      </c>
      <c r="D48" s="43">
        <v>20570920.755260002</v>
      </c>
    </row>
    <row r="49" spans="1:11" ht="15.75" customHeight="1">
      <c r="A49" s="40">
        <f t="shared" si="0"/>
        <v>38</v>
      </c>
      <c r="B49" s="6" t="s">
        <v>171</v>
      </c>
      <c r="C49" s="6" t="s">
        <v>22</v>
      </c>
      <c r="D49" s="21">
        <v>21748886.757502422</v>
      </c>
    </row>
    <row r="50" spans="1:11" ht="15.75" customHeight="1">
      <c r="A50" s="40">
        <f t="shared" si="0"/>
        <v>39</v>
      </c>
      <c r="C50" s="6" t="s">
        <v>157</v>
      </c>
      <c r="D50" s="43">
        <f>D48-D49</f>
        <v>-1177966.0022424199</v>
      </c>
    </row>
    <row r="51" spans="1:11" ht="15.75" customHeight="1">
      <c r="A51" s="40">
        <f t="shared" si="0"/>
        <v>40</v>
      </c>
      <c r="D51" s="44">
        <f>D50/D49</f>
        <v>-5.4162128635667883E-2</v>
      </c>
    </row>
    <row r="52" spans="1:11" ht="15.75" customHeight="1">
      <c r="A52" s="40">
        <f t="shared" si="0"/>
        <v>41</v>
      </c>
      <c r="D52" s="44"/>
    </row>
    <row r="53" spans="1:11" ht="15.75" customHeight="1">
      <c r="A53" s="40">
        <f t="shared" si="0"/>
        <v>42</v>
      </c>
      <c r="B53" s="2" t="s">
        <v>172</v>
      </c>
      <c r="C53" s="6" t="s">
        <v>155</v>
      </c>
      <c r="D53" s="43">
        <v>0</v>
      </c>
    </row>
    <row r="54" spans="1:11" ht="15.75" customHeight="1">
      <c r="A54" s="40">
        <f t="shared" si="0"/>
        <v>43</v>
      </c>
      <c r="B54" s="2" t="s">
        <v>173</v>
      </c>
      <c r="C54" s="6" t="s">
        <v>22</v>
      </c>
      <c r="D54" s="21">
        <v>0</v>
      </c>
    </row>
    <row r="55" spans="1:11" ht="15.75" customHeight="1">
      <c r="A55" s="40">
        <f t="shared" si="0"/>
        <v>44</v>
      </c>
      <c r="C55" s="6" t="s">
        <v>157</v>
      </c>
      <c r="D55" s="43">
        <f>D53-D54</f>
        <v>0</v>
      </c>
    </row>
    <row r="56" spans="1:11" ht="15.75" customHeight="1">
      <c r="A56" s="40">
        <f t="shared" si="0"/>
        <v>45</v>
      </c>
      <c r="D56" s="53">
        <f>IF(D54=0,0,D55/D54)</f>
        <v>0</v>
      </c>
    </row>
    <row r="57" spans="1:11" ht="15.75" customHeight="1">
      <c r="A57" s="40">
        <f t="shared" si="0"/>
        <v>46</v>
      </c>
      <c r="B57" s="39" t="s">
        <v>174</v>
      </c>
    </row>
    <row r="58" spans="1:11" ht="15.75" customHeight="1">
      <c r="A58" s="40">
        <f t="shared" si="0"/>
        <v>47</v>
      </c>
      <c r="B58" s="6" t="s">
        <v>175</v>
      </c>
      <c r="C58" s="6" t="s">
        <v>155</v>
      </c>
      <c r="D58" s="43">
        <v>87640898.071899399</v>
      </c>
    </row>
    <row r="59" spans="1:11" ht="15.75" customHeight="1">
      <c r="A59" s="40">
        <f t="shared" si="0"/>
        <v>48</v>
      </c>
      <c r="B59" s="6" t="s">
        <v>176</v>
      </c>
      <c r="C59" s="6" t="s">
        <v>22</v>
      </c>
      <c r="D59" s="21">
        <v>52986727.226981685</v>
      </c>
    </row>
    <row r="60" spans="1:11" ht="15.75" customHeight="1">
      <c r="A60" s="40">
        <f t="shared" si="0"/>
        <v>49</v>
      </c>
      <c r="B60" s="2" t="s">
        <v>177</v>
      </c>
      <c r="C60" s="6" t="s">
        <v>157</v>
      </c>
      <c r="D60" s="43">
        <f>D58-D59</f>
        <v>34654170.844917715</v>
      </c>
      <c r="G60" s="20"/>
      <c r="H60" s="20"/>
      <c r="I60" s="20"/>
      <c r="J60" s="20"/>
      <c r="K60" s="20"/>
    </row>
    <row r="61" spans="1:11" ht="15.75" customHeight="1">
      <c r="A61" s="40">
        <f t="shared" si="0"/>
        <v>50</v>
      </c>
      <c r="B61" s="2" t="s">
        <v>178</v>
      </c>
      <c r="D61" s="44">
        <f>D60/D59</f>
        <v>0.65401606512642396</v>
      </c>
      <c r="G61" s="20"/>
      <c r="H61" s="20"/>
      <c r="I61" s="20"/>
      <c r="J61" s="20"/>
      <c r="K61" s="20"/>
    </row>
    <row r="62" spans="1:11" ht="15.75" customHeight="1">
      <c r="A62" s="40">
        <f t="shared" si="0"/>
        <v>51</v>
      </c>
      <c r="D62" s="44"/>
      <c r="G62" s="20"/>
      <c r="H62" s="20"/>
      <c r="I62" s="20"/>
      <c r="J62" s="20"/>
      <c r="K62" s="20"/>
    </row>
    <row r="63" spans="1:11" ht="15.75" customHeight="1">
      <c r="A63" s="40">
        <f t="shared" si="0"/>
        <v>52</v>
      </c>
      <c r="D63" s="44"/>
      <c r="G63" s="20"/>
      <c r="H63" s="20"/>
      <c r="I63" s="20"/>
      <c r="J63" s="20"/>
      <c r="K63" s="20"/>
    </row>
    <row r="64" spans="1:11" ht="15.75" customHeight="1">
      <c r="A64" s="40">
        <f t="shared" si="0"/>
        <v>53</v>
      </c>
      <c r="D64" s="44"/>
      <c r="G64" s="20"/>
      <c r="H64" s="20"/>
      <c r="I64" s="20"/>
      <c r="J64" s="20"/>
      <c r="K64" s="20"/>
    </row>
    <row r="65" spans="1:15" ht="15.75" customHeight="1">
      <c r="A65" s="40">
        <f t="shared" si="0"/>
        <v>54</v>
      </c>
      <c r="B65" s="2" t="s">
        <v>179</v>
      </c>
    </row>
    <row r="66" spans="1:15" ht="15.75" customHeight="1">
      <c r="A66" s="40">
        <f t="shared" si="0"/>
        <v>55</v>
      </c>
      <c r="B66" s="54" t="s">
        <v>180</v>
      </c>
      <c r="D66" s="2">
        <f>D14+D19+D24+D29+D34+D44+D49+D54+D39</f>
        <v>161470139.81077349</v>
      </c>
    </row>
    <row r="67" spans="1:15" ht="15.75" customHeight="1">
      <c r="A67" s="40">
        <f t="shared" si="0"/>
        <v>56</v>
      </c>
      <c r="B67" s="54" t="s">
        <v>181</v>
      </c>
      <c r="D67" s="11">
        <f>D59</f>
        <v>52986727.226981685</v>
      </c>
      <c r="G67" s="20"/>
      <c r="H67" s="20"/>
      <c r="I67" s="20"/>
      <c r="J67" s="20"/>
      <c r="K67" s="20"/>
      <c r="L67" s="20"/>
      <c r="M67" s="20"/>
      <c r="N67" s="20"/>
      <c r="O67" s="20"/>
    </row>
    <row r="68" spans="1:15" ht="15.75" customHeight="1">
      <c r="A68" s="40">
        <f t="shared" si="0"/>
        <v>57</v>
      </c>
      <c r="B68" s="54" t="s">
        <v>182</v>
      </c>
      <c r="D68" s="2">
        <f>D66-D67</f>
        <v>108483412.58379181</v>
      </c>
      <c r="G68" s="20"/>
      <c r="H68" s="20"/>
      <c r="I68" s="20"/>
      <c r="J68" s="20"/>
      <c r="K68" s="20"/>
      <c r="L68" s="20"/>
      <c r="M68" s="20"/>
      <c r="N68" s="20"/>
      <c r="O68" s="20"/>
    </row>
    <row r="69" spans="1:15" ht="15.75" customHeight="1">
      <c r="A69" s="40">
        <f t="shared" si="0"/>
        <v>58</v>
      </c>
      <c r="B69" s="54"/>
      <c r="K69" s="52"/>
    </row>
    <row r="70" spans="1:15" ht="15.75" customHeight="1">
      <c r="A70" s="40">
        <f t="shared" si="0"/>
        <v>59</v>
      </c>
      <c r="B70" s="54" t="s">
        <v>183</v>
      </c>
      <c r="D70" s="2">
        <f>D13+D18+D23+D28+D33+D43+D48+D53+D38</f>
        <v>187822013.2190111</v>
      </c>
    </row>
    <row r="71" spans="1:15" ht="15.75" customHeight="1">
      <c r="A71" s="40">
        <f t="shared" si="0"/>
        <v>60</v>
      </c>
      <c r="B71" s="54" t="s">
        <v>184</v>
      </c>
      <c r="D71" s="11">
        <f>D58</f>
        <v>87640898.071899399</v>
      </c>
      <c r="G71" s="20"/>
      <c r="H71" s="20"/>
      <c r="I71" s="20"/>
      <c r="J71" s="20"/>
      <c r="K71" s="20"/>
      <c r="L71" s="20"/>
      <c r="M71" s="20"/>
      <c r="N71" s="20"/>
      <c r="O71" s="20"/>
    </row>
    <row r="72" spans="1:15" ht="15.75" customHeight="1">
      <c r="A72" s="40">
        <f t="shared" si="0"/>
        <v>61</v>
      </c>
      <c r="B72" s="54" t="s">
        <v>185</v>
      </c>
      <c r="D72" s="2">
        <f>D70-D71</f>
        <v>100181115.1471117</v>
      </c>
      <c r="G72" s="20"/>
      <c r="H72" s="20"/>
      <c r="I72" s="20"/>
      <c r="J72" s="20"/>
      <c r="K72" s="20"/>
      <c r="L72" s="20"/>
      <c r="M72" s="20"/>
      <c r="N72" s="20"/>
      <c r="O72" s="20"/>
    </row>
    <row r="73" spans="1:15" ht="15.75" customHeight="1">
      <c r="K73" s="52"/>
    </row>
    <row r="77" spans="1:15" ht="15.75" customHeight="1">
      <c r="G77" s="20"/>
      <c r="H77" s="20"/>
      <c r="I77" s="20"/>
      <c r="J77" s="20"/>
      <c r="K77" s="20"/>
      <c r="L77" s="20"/>
      <c r="M77" s="20"/>
      <c r="N77" s="20"/>
      <c r="O77" s="20"/>
    </row>
    <row r="109" spans="2:2" ht="15.75" customHeight="1">
      <c r="B109" s="29"/>
    </row>
    <row r="110" spans="2:2" ht="15.75" customHeight="1">
      <c r="B110" s="29"/>
    </row>
    <row r="112" spans="2:2" ht="15.75" customHeight="1">
      <c r="B112" s="29"/>
    </row>
  </sheetData>
  <mergeCells count="4">
    <mergeCell ref="A1:D1"/>
    <mergeCell ref="A2:D2"/>
    <mergeCell ref="A3:D3"/>
    <mergeCell ref="A4:D4"/>
  </mergeCells>
  <printOptions horizontalCentered="1"/>
  <pageMargins left="0.71" right="0.43" top="0.75" bottom="0.67" header="0.25" footer="0.26"/>
  <pageSetup scale="62" orientation="portrait" r:id="rId1"/>
  <headerFooter alignWithMargins="0">
    <oddHeader>&amp;R&amp;9CASE NO. 2024-00276 
FR 16(8)(d)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65A7-5815-4EFE-8BC3-56C562EF6DA5}">
  <sheetPr>
    <tabColor rgb="FF92D050"/>
  </sheetPr>
  <dimension ref="A1:O119"/>
  <sheetViews>
    <sheetView view="pageBreakPreview" zoomScale="80" zoomScaleNormal="100" zoomScaleSheetLayoutView="80" workbookViewId="0">
      <selection sqref="A1:D1"/>
    </sheetView>
  </sheetViews>
  <sheetFormatPr defaultColWidth="7.109375" defaultRowHeight="15.75" customHeight="1"/>
  <cols>
    <col min="1" max="1" width="3.6640625" style="2" customWidth="1"/>
    <col min="2" max="2" width="89.44140625" style="2" customWidth="1"/>
    <col min="3" max="3" width="11.6640625" style="2" customWidth="1"/>
    <col min="4" max="4" width="12.44140625" style="2" customWidth="1"/>
    <col min="5" max="5" width="8.5546875" style="2" bestFit="1" customWidth="1"/>
    <col min="6" max="11" width="7.109375" style="2"/>
    <col min="12" max="12" width="7.88671875" style="2" customWidth="1"/>
    <col min="13" max="13" width="8.5546875" style="2" customWidth="1"/>
    <col min="14" max="16384" width="7.109375" style="2"/>
  </cols>
  <sheetData>
    <row r="1" spans="1:5" ht="15.75" customHeight="1">
      <c r="A1" s="56" t="s">
        <v>216</v>
      </c>
      <c r="B1" s="56"/>
      <c r="C1" s="56"/>
      <c r="D1" s="56"/>
      <c r="E1" s="1"/>
    </row>
    <row r="2" spans="1:5" ht="15.75" customHeight="1">
      <c r="A2" s="56" t="s">
        <v>217</v>
      </c>
      <c r="B2" s="56"/>
      <c r="C2" s="56"/>
      <c r="D2" s="56"/>
      <c r="E2" s="1"/>
    </row>
    <row r="3" spans="1:5" ht="15.75" customHeight="1">
      <c r="A3" s="56" t="s">
        <v>8</v>
      </c>
      <c r="B3" s="56"/>
      <c r="C3" s="56"/>
      <c r="D3" s="56"/>
      <c r="E3" s="1"/>
    </row>
    <row r="4" spans="1:5" ht="15.75" customHeight="1">
      <c r="A4" s="56" t="s">
        <v>219</v>
      </c>
      <c r="B4" s="56"/>
      <c r="C4" s="56"/>
      <c r="D4" s="56"/>
      <c r="E4" s="1"/>
    </row>
    <row r="6" spans="1:5" ht="15.75" customHeight="1">
      <c r="B6" s="6" t="s">
        <v>13</v>
      </c>
      <c r="D6" s="7" t="s">
        <v>186</v>
      </c>
    </row>
    <row r="7" spans="1:5" ht="15.75" customHeight="1">
      <c r="B7" s="6" t="s">
        <v>147</v>
      </c>
      <c r="D7" s="38" t="s">
        <v>187</v>
      </c>
    </row>
    <row r="8" spans="1:5" ht="15.75" customHeight="1">
      <c r="A8" s="11"/>
      <c r="B8" s="6" t="s">
        <v>188</v>
      </c>
      <c r="C8" s="11"/>
      <c r="D8" s="38" t="str">
        <f>D.1!P9</f>
        <v>Witness: Waller, Wiebe, Troup</v>
      </c>
    </row>
    <row r="9" spans="1:5" ht="15.75" customHeight="1">
      <c r="A9" s="2" t="s">
        <v>149</v>
      </c>
      <c r="B9" s="16"/>
      <c r="D9" s="16"/>
    </row>
    <row r="10" spans="1:5" ht="15.75" customHeight="1">
      <c r="A10" s="11" t="s">
        <v>150</v>
      </c>
      <c r="B10" s="19" t="s">
        <v>151</v>
      </c>
      <c r="C10" s="10"/>
      <c r="D10" s="18" t="s">
        <v>152</v>
      </c>
    </row>
    <row r="12" spans="1:5" ht="15.75" customHeight="1">
      <c r="A12" s="40">
        <v>1</v>
      </c>
      <c r="B12" s="39" t="s">
        <v>27</v>
      </c>
    </row>
    <row r="13" spans="1:5" ht="15.75" customHeight="1">
      <c r="A13" s="40">
        <v>2</v>
      </c>
      <c r="B13" s="20" t="s">
        <v>189</v>
      </c>
      <c r="C13" s="6" t="s">
        <v>155</v>
      </c>
      <c r="D13" s="45">
        <v>7992923.8301015561</v>
      </c>
    </row>
    <row r="14" spans="1:5" ht="15.75" customHeight="1">
      <c r="A14" s="40">
        <v>3</v>
      </c>
      <c r="B14" s="20" t="s">
        <v>190</v>
      </c>
      <c r="C14" s="6" t="s">
        <v>22</v>
      </c>
      <c r="D14" s="46">
        <v>7055733.4481347874</v>
      </c>
    </row>
    <row r="15" spans="1:5" ht="15.75" customHeight="1">
      <c r="A15" s="40">
        <v>4</v>
      </c>
      <c r="B15" s="20" t="s">
        <v>191</v>
      </c>
      <c r="C15" s="6" t="s">
        <v>157</v>
      </c>
      <c r="D15" s="45">
        <f>D13-D14</f>
        <v>937190.38196676876</v>
      </c>
    </row>
    <row r="16" spans="1:5" ht="15.75" customHeight="1">
      <c r="A16" s="40">
        <v>5</v>
      </c>
      <c r="B16" s="20" t="s">
        <v>192</v>
      </c>
      <c r="D16" s="44">
        <f>D15/D14</f>
        <v>0.13282678389934344</v>
      </c>
    </row>
    <row r="17" spans="1:4" ht="15.75" customHeight="1">
      <c r="A17" s="40">
        <v>6</v>
      </c>
      <c r="B17" s="6"/>
    </row>
    <row r="18" spans="1:4" ht="15.75" customHeight="1">
      <c r="A18" s="40">
        <v>7</v>
      </c>
      <c r="B18" s="39" t="s">
        <v>29</v>
      </c>
    </row>
    <row r="19" spans="1:4" ht="15.75" customHeight="1">
      <c r="A19" s="40">
        <v>8</v>
      </c>
      <c r="B19" s="6" t="s">
        <v>193</v>
      </c>
      <c r="C19" s="6" t="s">
        <v>155</v>
      </c>
      <c r="D19" s="45">
        <v>1048416.9861880966</v>
      </c>
    </row>
    <row r="20" spans="1:4" ht="15.75" customHeight="1">
      <c r="A20" s="40">
        <v>9</v>
      </c>
      <c r="B20" s="6" t="s">
        <v>194</v>
      </c>
      <c r="C20" s="6" t="s">
        <v>22</v>
      </c>
      <c r="D20" s="46">
        <v>1011280.9500583373</v>
      </c>
    </row>
    <row r="21" spans="1:4" ht="15.75" customHeight="1">
      <c r="A21" s="40">
        <v>10</v>
      </c>
      <c r="B21" s="6" t="s">
        <v>195</v>
      </c>
      <c r="C21" s="6" t="s">
        <v>157</v>
      </c>
      <c r="D21" s="45">
        <f>D19-D20</f>
        <v>37136.036129759275</v>
      </c>
    </row>
    <row r="22" spans="1:4" ht="15.75" customHeight="1">
      <c r="A22" s="40">
        <v>11</v>
      </c>
      <c r="B22" s="6" t="s">
        <v>196</v>
      </c>
      <c r="D22" s="44">
        <f>D21/D20</f>
        <v>3.6721779568394938E-2</v>
      </c>
    </row>
    <row r="23" spans="1:4" ht="15.75" customHeight="1">
      <c r="A23" s="40">
        <v>12</v>
      </c>
      <c r="B23" s="6" t="s">
        <v>197</v>
      </c>
    </row>
    <row r="24" spans="1:4" ht="15.75" customHeight="1">
      <c r="A24" s="40">
        <v>13</v>
      </c>
      <c r="B24" s="6"/>
    </row>
    <row r="25" spans="1:4" ht="15.75" customHeight="1">
      <c r="A25" s="40">
        <v>14</v>
      </c>
      <c r="B25" s="39" t="s">
        <v>30</v>
      </c>
    </row>
    <row r="26" spans="1:4" ht="15.75" customHeight="1">
      <c r="A26" s="40">
        <v>15</v>
      </c>
      <c r="B26" s="6" t="s">
        <v>198</v>
      </c>
      <c r="C26" s="6" t="s">
        <v>155</v>
      </c>
      <c r="D26" s="45">
        <v>6887584.353081719</v>
      </c>
    </row>
    <row r="27" spans="1:4" ht="15.75" customHeight="1">
      <c r="A27" s="40">
        <v>16</v>
      </c>
      <c r="B27" s="6" t="s">
        <v>199</v>
      </c>
      <c r="C27" s="6" t="s">
        <v>22</v>
      </c>
      <c r="D27" s="47">
        <v>8012476.5843535997</v>
      </c>
    </row>
    <row r="28" spans="1:4" ht="15.75" customHeight="1">
      <c r="A28" s="40">
        <v>17</v>
      </c>
      <c r="B28" s="6" t="s">
        <v>200</v>
      </c>
      <c r="C28" s="6" t="s">
        <v>157</v>
      </c>
      <c r="D28" s="45">
        <f>D26-D27</f>
        <v>-1124892.2312718807</v>
      </c>
    </row>
    <row r="29" spans="1:4" ht="15.75" customHeight="1">
      <c r="A29" s="40">
        <v>18</v>
      </c>
      <c r="B29" s="6"/>
      <c r="D29" s="44">
        <f>D28/D27</f>
        <v>-0.14039257643117725</v>
      </c>
    </row>
    <row r="30" spans="1:4" ht="15.75" customHeight="1">
      <c r="A30" s="40">
        <v>19</v>
      </c>
      <c r="B30" s="6"/>
    </row>
    <row r="31" spans="1:4" ht="15.75" customHeight="1">
      <c r="A31" s="40">
        <v>20</v>
      </c>
      <c r="B31" s="39" t="s">
        <v>31</v>
      </c>
    </row>
    <row r="32" spans="1:4" ht="15.75" customHeight="1">
      <c r="A32" s="40">
        <v>21</v>
      </c>
      <c r="B32" s="6" t="s">
        <v>201</v>
      </c>
      <c r="C32" s="6" t="s">
        <v>155</v>
      </c>
      <c r="D32" s="45">
        <v>731531.84087815229</v>
      </c>
    </row>
    <row r="33" spans="1:11" ht="15.75" customHeight="1">
      <c r="A33" s="40">
        <v>22</v>
      </c>
      <c r="B33" s="6" t="s">
        <v>202</v>
      </c>
      <c r="C33" s="6" t="s">
        <v>22</v>
      </c>
      <c r="D33" s="21">
        <v>1603608.033025</v>
      </c>
    </row>
    <row r="34" spans="1:11" ht="15.75" customHeight="1">
      <c r="A34" s="40">
        <v>23</v>
      </c>
      <c r="B34" s="6" t="s">
        <v>203</v>
      </c>
      <c r="C34" s="6" t="s">
        <v>157</v>
      </c>
      <c r="D34" s="48">
        <f>D32-D33</f>
        <v>-872076.19214684772</v>
      </c>
    </row>
    <row r="35" spans="1:11" ht="15.75" customHeight="1">
      <c r="A35" s="40">
        <v>24</v>
      </c>
      <c r="B35" s="6"/>
      <c r="D35" s="44">
        <f>D34/D33</f>
        <v>-0.5438212918538381</v>
      </c>
      <c r="E35" s="20"/>
    </row>
    <row r="36" spans="1:11" ht="15.75" customHeight="1">
      <c r="A36" s="40">
        <v>25</v>
      </c>
      <c r="B36" s="39" t="s">
        <v>32</v>
      </c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15.75" customHeight="1">
      <c r="A37" s="40">
        <v>26</v>
      </c>
      <c r="B37" s="6" t="s">
        <v>204</v>
      </c>
      <c r="C37" s="6" t="s">
        <v>155</v>
      </c>
      <c r="D37" s="45">
        <v>18251309.399393763</v>
      </c>
    </row>
    <row r="38" spans="1:11" ht="15.75" customHeight="1">
      <c r="A38" s="40">
        <v>27</v>
      </c>
      <c r="B38" s="2" t="s">
        <v>205</v>
      </c>
      <c r="C38" s="6" t="s">
        <v>22</v>
      </c>
      <c r="D38" s="46">
        <v>15853821.56736001</v>
      </c>
    </row>
    <row r="39" spans="1:11" ht="15.75" customHeight="1">
      <c r="A39" s="40">
        <v>28</v>
      </c>
      <c r="B39" s="6" t="s">
        <v>206</v>
      </c>
      <c r="C39" s="6" t="s">
        <v>157</v>
      </c>
      <c r="D39" s="45">
        <f>D37-D38</f>
        <v>2397487.8320337534</v>
      </c>
      <c r="E39" s="20"/>
      <c r="F39" s="20"/>
      <c r="G39" s="20"/>
      <c r="H39" s="20"/>
      <c r="I39" s="20"/>
      <c r="J39" s="20"/>
      <c r="K39" s="20"/>
    </row>
    <row r="40" spans="1:11" ht="15.75" customHeight="1">
      <c r="A40" s="40">
        <v>29</v>
      </c>
      <c r="B40" s="6"/>
      <c r="D40" s="44">
        <f>D39/D38</f>
        <v>0.15122460044395369</v>
      </c>
      <c r="E40" s="20"/>
      <c r="F40" s="20"/>
      <c r="G40" s="20"/>
      <c r="H40" s="20"/>
      <c r="I40" s="20"/>
      <c r="J40" s="20"/>
      <c r="K40" s="20"/>
    </row>
    <row r="41" spans="1:11" ht="15.75" customHeight="1">
      <c r="A41" s="40">
        <v>30</v>
      </c>
      <c r="B41" s="6"/>
      <c r="D41" s="44"/>
      <c r="E41" s="20"/>
      <c r="F41" s="20"/>
      <c r="G41" s="20"/>
      <c r="H41" s="20"/>
      <c r="I41" s="20"/>
      <c r="J41" s="20"/>
      <c r="K41" s="20"/>
    </row>
    <row r="42" spans="1:11" ht="15.75" customHeight="1">
      <c r="A42" s="40">
        <v>31</v>
      </c>
      <c r="B42" s="49" t="s">
        <v>207</v>
      </c>
      <c r="C42" s="2" t="s">
        <v>155</v>
      </c>
      <c r="D42" s="50">
        <f>D13+D19+D26+D32+D37</f>
        <v>34911766.409643285</v>
      </c>
    </row>
    <row r="43" spans="1:11" ht="15.75" customHeight="1">
      <c r="A43" s="40">
        <v>32</v>
      </c>
      <c r="C43" s="2" t="s">
        <v>22</v>
      </c>
      <c r="D43" s="51">
        <f>D14+D20+D27+D33+D38</f>
        <v>33536920.582931735</v>
      </c>
    </row>
    <row r="44" spans="1:11" ht="15.75" customHeight="1">
      <c r="A44" s="40">
        <v>33</v>
      </c>
      <c r="C44" s="2" t="s">
        <v>157</v>
      </c>
      <c r="D44" s="50">
        <f>D42-D43</f>
        <v>1374845.8267115504</v>
      </c>
    </row>
    <row r="45" spans="1:11" ht="15.75" customHeight="1">
      <c r="A45" s="40">
        <v>34</v>
      </c>
      <c r="D45" s="44">
        <f>D44/D43</f>
        <v>4.0994993064785552E-2</v>
      </c>
      <c r="K45" s="20"/>
    </row>
    <row r="47" spans="1:11" ht="15.75" customHeight="1">
      <c r="B47" s="2" t="s">
        <v>208</v>
      </c>
    </row>
    <row r="48" spans="1:11" ht="15.75" customHeight="1">
      <c r="B48" s="2" t="s">
        <v>220</v>
      </c>
    </row>
    <row r="60" spans="6:15" ht="15.75" customHeight="1"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6:15" ht="15.75" customHeight="1"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6:15" ht="15.75" customHeight="1"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6:15" ht="15.75" customHeight="1">
      <c r="K63" s="52"/>
    </row>
    <row r="66" spans="7:11" ht="15.75" customHeight="1">
      <c r="K66" s="20"/>
    </row>
    <row r="73" spans="7:11" ht="15.75" customHeight="1">
      <c r="G73" s="29"/>
    </row>
    <row r="74" spans="7:11" ht="15.75" customHeight="1">
      <c r="G74" s="29"/>
    </row>
    <row r="75" spans="7:11" ht="15.75" customHeight="1">
      <c r="G75" s="29"/>
    </row>
    <row r="87" spans="6:15" ht="15.75" customHeight="1"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6:15" ht="15.75" customHeight="1"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6:15" ht="15.75" customHeight="1"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6:15" ht="15.75" customHeight="1">
      <c r="K90" s="52"/>
    </row>
    <row r="92" spans="6:15" ht="15.75" customHeight="1"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6:15" ht="15.75" customHeight="1"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6:15" ht="15.75" customHeight="1"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6:15" ht="15.75" customHeight="1">
      <c r="K95" s="52"/>
    </row>
    <row r="97" spans="6:15" ht="15.75" customHeight="1"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6:15" ht="15.75" customHeight="1"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6:15" ht="15.75" customHeight="1"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6:15" ht="15.75" customHeight="1">
      <c r="K100" s="52"/>
    </row>
    <row r="102" spans="6:15" ht="15.75" customHeight="1"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6:15" ht="15.75" customHeight="1"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6:15" ht="15.75" customHeight="1">
      <c r="K104" s="52"/>
    </row>
    <row r="106" spans="6:15" ht="15.75" customHeight="1"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6:15" ht="15.75" customHeight="1"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6:15" ht="15.75" customHeight="1"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6:15" ht="15.75" customHeight="1">
      <c r="K109" s="52"/>
    </row>
    <row r="112" spans="6:15" ht="15.75" customHeight="1">
      <c r="K112" s="20"/>
    </row>
    <row r="116" spans="6:15" ht="15.75" customHeight="1"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6:15" ht="15.75" customHeight="1"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6:15" ht="15.75" customHeight="1"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6:15" ht="15.75" customHeight="1">
      <c r="K119" s="52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1.28" header="0.25" footer="0.78"/>
  <pageSetup scale="65" orientation="portrait" r:id="rId1"/>
  <headerFooter alignWithMargins="0">
    <oddHeader>&amp;R&amp;9CASE NO. 2024-00276 
FR 16(8)(d)
ATTACHMENT 1</oddHeader>
    <oddFooter>&amp;RSchedule &amp;A
Page 1 of 1</oddFooter>
  </headerFooter>
  <rowBreaks count="1" manualBreakCount="1">
    <brk id="68" min="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97E4-6F95-4A75-98EA-3F0C91BBD18A}">
  <sheetPr>
    <tabColor rgb="FF92D050"/>
    <pageSetUpPr fitToPage="1"/>
  </sheetPr>
  <dimension ref="A1:J70"/>
  <sheetViews>
    <sheetView view="pageBreakPreview" zoomScale="80" zoomScaleNormal="100" zoomScaleSheetLayoutView="80" workbookViewId="0">
      <selection sqref="A1:D1"/>
    </sheetView>
  </sheetViews>
  <sheetFormatPr defaultColWidth="7.109375" defaultRowHeight="15"/>
  <cols>
    <col min="1" max="1" width="3.77734375" style="2" customWidth="1"/>
    <col min="2" max="2" width="66.77734375" style="2" bestFit="1" customWidth="1"/>
    <col min="3" max="3" width="13.33203125" style="2" customWidth="1"/>
    <col min="4" max="4" width="12.6640625" style="2" customWidth="1"/>
    <col min="5" max="10" width="7.109375" style="2"/>
    <col min="11" max="11" width="7.88671875" style="2" customWidth="1"/>
    <col min="12" max="12" width="8.5546875" style="2" customWidth="1"/>
    <col min="13" max="16384" width="7.109375" style="2"/>
  </cols>
  <sheetData>
    <row r="1" spans="1:10">
      <c r="A1" s="56" t="s">
        <v>216</v>
      </c>
      <c r="B1" s="56"/>
      <c r="C1" s="56"/>
      <c r="D1" s="56"/>
    </row>
    <row r="2" spans="1:10">
      <c r="A2" s="56" t="s">
        <v>217</v>
      </c>
      <c r="B2" s="56"/>
      <c r="C2" s="56"/>
      <c r="D2" s="56"/>
    </row>
    <row r="3" spans="1:10">
      <c r="A3" s="56" t="s">
        <v>8</v>
      </c>
      <c r="B3" s="56"/>
      <c r="C3" s="56"/>
      <c r="D3" s="56"/>
    </row>
    <row r="4" spans="1:10">
      <c r="A4" s="56" t="s">
        <v>219</v>
      </c>
      <c r="B4" s="56"/>
      <c r="C4" s="56"/>
      <c r="D4" s="56"/>
    </row>
    <row r="5" spans="1:10">
      <c r="F5" s="29"/>
    </row>
    <row r="6" spans="1:10">
      <c r="B6" s="6" t="s">
        <v>13</v>
      </c>
      <c r="D6" s="7" t="s">
        <v>209</v>
      </c>
      <c r="F6" s="29"/>
    </row>
    <row r="7" spans="1:10">
      <c r="B7" s="6" t="s">
        <v>210</v>
      </c>
      <c r="D7" s="38" t="s">
        <v>211</v>
      </c>
      <c r="F7" s="29"/>
    </row>
    <row r="8" spans="1:10">
      <c r="A8" s="11"/>
      <c r="B8" s="6" t="s">
        <v>17</v>
      </c>
      <c r="C8" s="11"/>
      <c r="D8" s="42" t="str">
        <f>D.1!P9</f>
        <v>Witness: Waller, Wiebe, Troup</v>
      </c>
    </row>
    <row r="9" spans="1:10">
      <c r="A9" s="2" t="s">
        <v>149</v>
      </c>
      <c r="B9" s="16"/>
      <c r="D9" s="16"/>
    </row>
    <row r="10" spans="1:10">
      <c r="A10" s="11" t="s">
        <v>150</v>
      </c>
      <c r="B10" s="19" t="s">
        <v>151</v>
      </c>
      <c r="C10" s="10"/>
      <c r="D10" s="18" t="s">
        <v>152</v>
      </c>
    </row>
    <row r="12" spans="1:10" ht="15.75">
      <c r="A12" s="40">
        <v>1</v>
      </c>
      <c r="B12" s="39" t="s">
        <v>153</v>
      </c>
    </row>
    <row r="13" spans="1:10">
      <c r="A13" s="40">
        <v>2</v>
      </c>
      <c r="B13" s="2" t="s">
        <v>212</v>
      </c>
      <c r="C13" s="6" t="s">
        <v>155</v>
      </c>
      <c r="D13" s="43">
        <v>21979070.135356475</v>
      </c>
      <c r="J13" s="20"/>
    </row>
    <row r="14" spans="1:10">
      <c r="A14" s="40">
        <v>3</v>
      </c>
      <c r="B14" s="2" t="s">
        <v>213</v>
      </c>
      <c r="C14" s="6" t="s">
        <v>22</v>
      </c>
      <c r="D14" s="21">
        <v>19915761.448384304</v>
      </c>
    </row>
    <row r="15" spans="1:10">
      <c r="A15" s="40">
        <v>4</v>
      </c>
      <c r="C15" s="6" t="s">
        <v>157</v>
      </c>
      <c r="D15" s="43">
        <f>D13-D14</f>
        <v>2063308.6869721711</v>
      </c>
    </row>
    <row r="16" spans="1:10">
      <c r="A16" s="40">
        <v>5</v>
      </c>
      <c r="D16" s="44">
        <f>D15/D14</f>
        <v>0.10360179761741221</v>
      </c>
    </row>
    <row r="17" spans="1:10" ht="15.75">
      <c r="A17" s="40">
        <v>6</v>
      </c>
      <c r="B17" s="39" t="s">
        <v>165</v>
      </c>
      <c r="D17" s="44"/>
    </row>
    <row r="18" spans="1:10">
      <c r="A18" s="40">
        <v>7</v>
      </c>
      <c r="B18" s="6" t="s">
        <v>214</v>
      </c>
      <c r="C18" s="6" t="s">
        <v>155</v>
      </c>
      <c r="D18" s="43">
        <v>13803542.573109645</v>
      </c>
      <c r="J18" s="20"/>
    </row>
    <row r="19" spans="1:10">
      <c r="A19" s="40">
        <v>8</v>
      </c>
      <c r="B19" s="6" t="s">
        <v>215</v>
      </c>
      <c r="C19" s="6" t="s">
        <v>22</v>
      </c>
      <c r="D19" s="21">
        <v>12842194.805499708</v>
      </c>
    </row>
    <row r="20" spans="1:10" ht="16.5" customHeight="1">
      <c r="A20" s="40">
        <v>9</v>
      </c>
      <c r="C20" s="6" t="s">
        <v>157</v>
      </c>
      <c r="D20" s="43">
        <f>D18-D19</f>
        <v>961347.76760993712</v>
      </c>
    </row>
    <row r="21" spans="1:10">
      <c r="A21" s="40">
        <v>10</v>
      </c>
      <c r="D21" s="44">
        <f>D20/D19</f>
        <v>7.4858525522306915E-2</v>
      </c>
    </row>
    <row r="22" spans="1:10">
      <c r="D22" s="43"/>
      <c r="J22" s="20"/>
    </row>
    <row r="23" spans="1:10">
      <c r="B23" s="6"/>
      <c r="C23" s="6"/>
      <c r="D23" s="43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</sheetData>
  <mergeCells count="4">
    <mergeCell ref="A1:D1"/>
    <mergeCell ref="A2:D2"/>
    <mergeCell ref="A3:D3"/>
    <mergeCell ref="A4:D4"/>
  </mergeCells>
  <pageMargins left="0.95" right="0.5" top="0.92" bottom="0.5" header="0.25" footer="0.5"/>
  <pageSetup scale="78" orientation="portrait" r:id="rId1"/>
  <headerFooter alignWithMargins="0">
    <oddHeader>&amp;R&amp;8CASE NO. 2024-00276 
FR 16(8)(d)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D</vt:lpstr>
      <vt:lpstr>D.1</vt:lpstr>
      <vt:lpstr>D.2.1</vt:lpstr>
      <vt:lpstr>D.2.2</vt:lpstr>
      <vt:lpstr>D.2.3</vt:lpstr>
      <vt:lpstr>'Cover D'!Print_Area</vt:lpstr>
      <vt:lpstr>D.1!Print_Area</vt:lpstr>
      <vt:lpstr>D.2.1!Print_Area</vt:lpstr>
      <vt:lpstr>D.2.2!Print_Area</vt:lpstr>
      <vt:lpstr>D.2.3!Print_Area</vt:lpstr>
      <vt:lpstr>D.1!Print_Titles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2024-09-26T03:44:11Z</cp:lastPrinted>
  <dcterms:created xsi:type="dcterms:W3CDTF">2024-09-25T01:11:03Z</dcterms:created>
  <dcterms:modified xsi:type="dcterms:W3CDTF">2024-09-26T03:44:49Z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