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Staff Attachments\"/>
    </mc:Choice>
  </mc:AlternateContent>
  <xr:revisionPtr revIDLastSave="0" documentId="13_ncr:1_{6453A123-D085-47EA-83A9-65509D9C4352}" xr6:coauthVersionLast="47" xr6:coauthVersionMax="47" xr10:uidLastSave="{00000000-0000-0000-0000-000000000000}"/>
  <bookViews>
    <workbookView xWindow="-28920" yWindow="-120" windowWidth="29040" windowHeight="15720" xr2:uid="{707EDBC8-D04D-4793-89B5-F7649EFC6BA1}"/>
  </bookViews>
  <sheets>
    <sheet name="KY Res" sheetId="1" r:id="rId1"/>
  </sheets>
  <definedNames>
    <definedName name="_xlnm.Print_Area" localSheetId="0">'KY Res'!$B$1:$AA$34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29" i="1"/>
  <c r="G7" i="1"/>
  <c r="G18" i="1"/>
  <c r="P22" i="1" l="1"/>
  <c r="K22" i="1"/>
  <c r="L22" i="1" s="1"/>
  <c r="G22" i="1"/>
  <c r="K21" i="1"/>
  <c r="L21" i="1" s="1"/>
  <c r="G21" i="1"/>
  <c r="K20" i="1"/>
  <c r="L20" i="1" s="1"/>
  <c r="D20" i="1"/>
  <c r="G20" i="1" s="1"/>
  <c r="K19" i="1"/>
  <c r="L19" i="1" s="1"/>
  <c r="H19" i="1"/>
  <c r="H20" i="1" s="1"/>
  <c r="D19" i="1"/>
  <c r="O18" i="1"/>
  <c r="P18" i="1" s="1"/>
  <c r="L18" i="1"/>
  <c r="I18" i="1"/>
  <c r="E17" i="1"/>
  <c r="G17" i="1" s="1"/>
  <c r="H21" i="1" l="1"/>
  <c r="I21" i="1" s="1"/>
  <c r="P20" i="1"/>
  <c r="R20" i="1" s="1"/>
  <c r="R18" i="1"/>
  <c r="P19" i="1"/>
  <c r="I20" i="1"/>
  <c r="G19" i="1"/>
  <c r="I19" i="1" s="1"/>
  <c r="R19" i="1" s="1"/>
  <c r="H22" i="1" l="1"/>
  <c r="I22" i="1" s="1"/>
  <c r="R22" i="1" s="1"/>
  <c r="P21" i="1"/>
  <c r="R21" i="1"/>
  <c r="P33" i="1" l="1"/>
  <c r="K33" i="1"/>
  <c r="L33" i="1" s="1"/>
  <c r="G33" i="1"/>
  <c r="K32" i="1"/>
  <c r="L32" i="1" s="1"/>
  <c r="G32" i="1"/>
  <c r="K31" i="1"/>
  <c r="L31" i="1" s="1"/>
  <c r="D31" i="1"/>
  <c r="G31" i="1" s="1"/>
  <c r="K30" i="1"/>
  <c r="L30" i="1" s="1"/>
  <c r="H30" i="1"/>
  <c r="P30" i="1" s="1"/>
  <c r="D30" i="1"/>
  <c r="G30" i="1" s="1"/>
  <c r="O29" i="1"/>
  <c r="P29" i="1" s="1"/>
  <c r="L29" i="1"/>
  <c r="I29" i="1"/>
  <c r="E28" i="1"/>
  <c r="G28" i="1" s="1"/>
  <c r="P11" i="1"/>
  <c r="K11" i="1"/>
  <c r="L11" i="1" s="1"/>
  <c r="G11" i="1"/>
  <c r="K10" i="1"/>
  <c r="L10" i="1" s="1"/>
  <c r="G10" i="1"/>
  <c r="K9" i="1"/>
  <c r="L9" i="1" s="1"/>
  <c r="E9" i="1"/>
  <c r="D9" i="1"/>
  <c r="K8" i="1"/>
  <c r="L8" i="1" s="1"/>
  <c r="H8" i="1"/>
  <c r="P8" i="1" s="1"/>
  <c r="D8" i="1"/>
  <c r="G8" i="1" s="1"/>
  <c r="O7" i="1"/>
  <c r="P7" i="1" s="1"/>
  <c r="L7" i="1"/>
  <c r="I7" i="1"/>
  <c r="E6" i="1"/>
  <c r="G6" i="1" s="1"/>
  <c r="I30" i="1" l="1"/>
  <c r="R30" i="1" s="1"/>
  <c r="R7" i="1"/>
  <c r="G9" i="1"/>
  <c r="R29" i="1"/>
  <c r="I8" i="1"/>
  <c r="R8" i="1" s="1"/>
  <c r="H9" i="1"/>
  <c r="I9" i="1" s="1"/>
  <c r="H31" i="1"/>
  <c r="H32" i="1" l="1"/>
  <c r="P31" i="1"/>
  <c r="I31" i="1"/>
  <c r="H10" i="1"/>
  <c r="P9" i="1"/>
  <c r="R9" i="1" s="1"/>
  <c r="P32" i="1" l="1"/>
  <c r="H33" i="1"/>
  <c r="I33" i="1" s="1"/>
  <c r="R33" i="1" s="1"/>
  <c r="I32" i="1"/>
  <c r="P10" i="1"/>
  <c r="H11" i="1"/>
  <c r="I11" i="1" s="1"/>
  <c r="R11" i="1" s="1"/>
  <c r="I10" i="1"/>
  <c r="R31" i="1"/>
  <c r="R10" i="1" l="1"/>
  <c r="R32" i="1"/>
</calcChain>
</file>

<file path=xl/sharedStrings.xml><?xml version="1.0" encoding="utf-8"?>
<sst xmlns="http://schemas.openxmlformats.org/spreadsheetml/2006/main" count="124" uniqueCount="30">
  <si>
    <t>Current Residential Rates (Based on latest Company Tariffs and GCAs)</t>
  </si>
  <si>
    <t>Distribution</t>
  </si>
  <si>
    <t>Average</t>
  </si>
  <si>
    <t>Annual</t>
  </si>
  <si>
    <t>Monthly</t>
  </si>
  <si>
    <t>Charge</t>
  </si>
  <si>
    <t>GCA</t>
  </si>
  <si>
    <t>Total</t>
  </si>
  <si>
    <t>Variable</t>
  </si>
  <si>
    <t>Customer</t>
  </si>
  <si>
    <t>PRP</t>
  </si>
  <si>
    <t>Per Mcf</t>
  </si>
  <si>
    <t>Mcf</t>
  </si>
  <si>
    <t>Charges</t>
  </si>
  <si>
    <t>Bill</t>
  </si>
  <si>
    <t>Atmos Energy</t>
  </si>
  <si>
    <t>Columbia</t>
  </si>
  <si>
    <t>Delta</t>
  </si>
  <si>
    <t>Duke</t>
  </si>
  <si>
    <t>LG&amp;E</t>
  </si>
  <si>
    <t>*Rate Case 2024-00346 currently pending (does not reflect proposed rates in that case)</t>
  </si>
  <si>
    <t>*PRP rate in subject to refund pending final order in Case No. 2024-00226</t>
  </si>
  <si>
    <t>per Mcf</t>
  </si>
  <si>
    <t>R&amp;D Rider*</t>
  </si>
  <si>
    <t>*Other LDCs have $0.30 per month base charge to include HEA, Atmos has R&amp;D Rider</t>
  </si>
  <si>
    <t>Current Residential Rates (Based on latest Company Tariffs; GCAs removed)</t>
  </si>
  <si>
    <t>Current LDC Residential Rates with Atmos Energy Proposed Residential Rates; GCAs removed.</t>
  </si>
  <si>
    <t>EXHIBIT BCT-3 UPDATED</t>
  </si>
  <si>
    <t>*Atmos PRP rate in subject to refund pending final order in Case No. 2024-00226</t>
  </si>
  <si>
    <t>*Rate Case 2025-00114 Notice of Intent Filed 4.4.25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</si>
</sst>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1" applyNumberFormat="1" applyFont="1" applyFill="1"/>
    <xf numFmtId="44" fontId="0" fillId="0" borderId="0" xfId="1" applyFont="1" applyFill="1"/>
    <xf numFmtId="44" fontId="0" fillId="0" borderId="0" xfId="0" applyNumberFormat="1"/>
    <xf numFmtId="0" fontId="0" fillId="0" borderId="0" xfId="0" applyAlignment="1">
      <alignment horizontal="centerContinuous"/>
    </xf>
    <xf numFmtId="164" fontId="0" fillId="2" borderId="0" xfId="1" applyNumberFormat="1" applyFont="1" applyFill="1"/>
    <xf numFmtId="44" fontId="0" fillId="2" borderId="0" xfId="1" applyFont="1" applyFill="1"/>
    <xf numFmtId="10" fontId="0" fillId="0" borderId="0" xfId="2" applyNumberFormat="1" applyFont="1" applyBorder="1"/>
    <xf numFmtId="44" fontId="0" fillId="0" borderId="0" xfId="1" applyFont="1" applyBorder="1"/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6EEB-C6F9-461B-A972-E8A48D1C29BB}">
  <sheetPr>
    <tabColor rgb="FF002060"/>
    <pageSetUpPr fitToPage="1"/>
  </sheetPr>
  <dimension ref="B1:W44"/>
  <sheetViews>
    <sheetView tabSelected="1" view="pageBreakPreview" zoomScale="90" zoomScaleNormal="120" zoomScaleSheetLayoutView="90" workbookViewId="0">
      <selection activeCell="V25" sqref="V25"/>
    </sheetView>
  </sheetViews>
  <sheetFormatPr defaultRowHeight="15" x14ac:dyDescent="0.25"/>
  <cols>
    <col min="3" max="3" width="5.7109375" customWidth="1"/>
    <col min="4" max="4" width="11.5703125" bestFit="1" customWidth="1"/>
    <col min="5" max="7" width="9.7109375" customWidth="1"/>
    <col min="8" max="8" width="8.28515625" customWidth="1"/>
    <col min="9" max="9" width="9.7109375" customWidth="1"/>
    <col min="10" max="10" width="2.7109375" customWidth="1"/>
    <col min="11" max="12" width="9.7109375" customWidth="1"/>
    <col min="13" max="13" width="2.7109375" customWidth="1"/>
    <col min="14" max="16" width="9.7109375" customWidth="1"/>
    <col min="17" max="17" width="2.7109375" customWidth="1"/>
    <col min="18" max="18" width="11.140625" bestFit="1" customWidth="1"/>
    <col min="19" max="19" width="3.7109375" customWidth="1"/>
  </cols>
  <sheetData>
    <row r="1" spans="2:22" x14ac:dyDescent="0.25">
      <c r="B1" s="16" t="s">
        <v>27</v>
      </c>
      <c r="S1" s="1"/>
      <c r="V1" s="2"/>
    </row>
    <row r="2" spans="2:22" x14ac:dyDescent="0.25">
      <c r="V2" s="2"/>
    </row>
    <row r="3" spans="2:22" x14ac:dyDescent="0.25">
      <c r="D3" s="3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2" x14ac:dyDescent="0.25">
      <c r="D4" s="4" t="s">
        <v>1</v>
      </c>
      <c r="H4" s="4" t="s">
        <v>2</v>
      </c>
      <c r="I4" s="4" t="s">
        <v>3</v>
      </c>
      <c r="K4" s="4" t="s">
        <v>4</v>
      </c>
      <c r="L4" s="4" t="s">
        <v>3</v>
      </c>
      <c r="M4" s="4"/>
      <c r="N4" s="4" t="s">
        <v>4</v>
      </c>
      <c r="O4" s="4" t="s">
        <v>1</v>
      </c>
      <c r="P4" s="4" t="s">
        <v>3</v>
      </c>
      <c r="R4" s="4" t="s">
        <v>2</v>
      </c>
    </row>
    <row r="5" spans="2:22" x14ac:dyDescent="0.25">
      <c r="D5" s="4" t="s">
        <v>5</v>
      </c>
      <c r="E5" s="4" t="s">
        <v>6</v>
      </c>
      <c r="F5" s="4" t="s">
        <v>23</v>
      </c>
      <c r="G5" s="4" t="s">
        <v>7</v>
      </c>
      <c r="H5" s="4" t="s">
        <v>3</v>
      </c>
      <c r="I5" s="4" t="s">
        <v>8</v>
      </c>
      <c r="K5" s="5" t="s">
        <v>9</v>
      </c>
      <c r="L5" s="5" t="s">
        <v>9</v>
      </c>
      <c r="M5" s="5"/>
      <c r="N5" s="4" t="s">
        <v>10</v>
      </c>
      <c r="O5" s="4" t="s">
        <v>10</v>
      </c>
      <c r="P5" s="4" t="s">
        <v>10</v>
      </c>
      <c r="R5" s="4" t="s">
        <v>3</v>
      </c>
      <c r="T5" t="s">
        <v>24</v>
      </c>
    </row>
    <row r="6" spans="2:22" x14ac:dyDescent="0.25">
      <c r="D6" s="6" t="s">
        <v>11</v>
      </c>
      <c r="E6" s="6" t="str">
        <f>D6</f>
        <v>Per Mcf</v>
      </c>
      <c r="F6" s="6" t="s">
        <v>22</v>
      </c>
      <c r="G6" s="6" t="str">
        <f>E6</f>
        <v>Per Mcf</v>
      </c>
      <c r="H6" s="6" t="s">
        <v>12</v>
      </c>
      <c r="I6" s="6" t="s">
        <v>13</v>
      </c>
      <c r="K6" s="6" t="s">
        <v>5</v>
      </c>
      <c r="L6" s="6" t="s">
        <v>5</v>
      </c>
      <c r="M6" s="6"/>
      <c r="N6" s="7" t="s">
        <v>5</v>
      </c>
      <c r="O6" s="7" t="s">
        <v>5</v>
      </c>
      <c r="P6" s="7" t="s">
        <v>5</v>
      </c>
      <c r="R6" s="6" t="s">
        <v>14</v>
      </c>
    </row>
    <row r="7" spans="2:22" x14ac:dyDescent="0.25">
      <c r="B7" t="s">
        <v>15</v>
      </c>
      <c r="D7" s="8">
        <v>1.5483</v>
      </c>
      <c r="E7" s="12">
        <v>4.2801999999999998</v>
      </c>
      <c r="F7" s="8">
        <v>1.7399999999999999E-2</v>
      </c>
      <c r="G7" s="9">
        <f>D7+E7+F7</f>
        <v>5.8459000000000003</v>
      </c>
      <c r="H7">
        <v>62.4</v>
      </c>
      <c r="I7" s="10">
        <f>G7*H7</f>
        <v>364.78415999999999</v>
      </c>
      <c r="K7" s="9">
        <v>19.3</v>
      </c>
      <c r="L7" s="10">
        <f>K7*12</f>
        <v>231.60000000000002</v>
      </c>
      <c r="M7" s="10"/>
      <c r="N7" s="9"/>
      <c r="O7" s="12">
        <f>0.4362</f>
        <v>0.43619999999999998</v>
      </c>
      <c r="P7" s="9">
        <f>O7*H7</f>
        <v>27.218879999999999</v>
      </c>
      <c r="R7" s="10">
        <f>I7+L7+P7</f>
        <v>623.60304000000008</v>
      </c>
      <c r="S7">
        <v>1</v>
      </c>
      <c r="T7" t="s">
        <v>21</v>
      </c>
      <c r="U7" s="10"/>
    </row>
    <row r="8" spans="2:22" x14ac:dyDescent="0.25">
      <c r="B8" t="s">
        <v>16</v>
      </c>
      <c r="D8" s="8">
        <f>6.0958</f>
        <v>6.0957999999999997</v>
      </c>
      <c r="E8" s="12">
        <f>5.8189</f>
        <v>5.8189000000000002</v>
      </c>
      <c r="F8" s="8"/>
      <c r="G8" s="9">
        <f>D8+E8</f>
        <v>11.9147</v>
      </c>
      <c r="H8">
        <f>H7</f>
        <v>62.4</v>
      </c>
      <c r="I8" s="10">
        <f>G8*H8</f>
        <v>743.47727999999995</v>
      </c>
      <c r="K8" s="9">
        <f>21.25+0.3</f>
        <v>21.55</v>
      </c>
      <c r="L8" s="10">
        <f>K8*12</f>
        <v>258.60000000000002</v>
      </c>
      <c r="M8" s="10"/>
      <c r="N8" s="9"/>
      <c r="O8" s="8">
        <v>0.57330000000000003</v>
      </c>
      <c r="P8" s="9">
        <f>O8*H8</f>
        <v>35.773920000000004</v>
      </c>
      <c r="R8" s="10">
        <f t="shared" ref="R8:R11" si="0">I8+L8+P8</f>
        <v>1037.8512000000001</v>
      </c>
      <c r="S8">
        <v>4</v>
      </c>
    </row>
    <row r="9" spans="2:22" x14ac:dyDescent="0.25">
      <c r="B9" t="s">
        <v>17</v>
      </c>
      <c r="D9" s="8">
        <f>5.2539</f>
        <v>5.2538999999999998</v>
      </c>
      <c r="E9" s="12">
        <f>3.8385+0.87</f>
        <v>4.7084999999999999</v>
      </c>
      <c r="F9" s="8"/>
      <c r="G9" s="9">
        <f>D9+E9</f>
        <v>9.9623999999999988</v>
      </c>
      <c r="H9">
        <f>H8</f>
        <v>62.4</v>
      </c>
      <c r="I9" s="10">
        <f>G9*H9</f>
        <v>621.65375999999992</v>
      </c>
      <c r="K9" s="9">
        <f>24+0.3</f>
        <v>24.3</v>
      </c>
      <c r="L9" s="10">
        <f>K9*12</f>
        <v>291.60000000000002</v>
      </c>
      <c r="M9" s="10"/>
      <c r="N9" s="9"/>
      <c r="O9" s="8">
        <v>0.32800000000000001</v>
      </c>
      <c r="P9" s="9">
        <f>O9*H9</f>
        <v>20.467200000000002</v>
      </c>
      <c r="R9" s="10">
        <f t="shared" si="0"/>
        <v>933.72095999999999</v>
      </c>
      <c r="S9">
        <v>3</v>
      </c>
      <c r="T9" t="s">
        <v>20</v>
      </c>
    </row>
    <row r="10" spans="2:22" x14ac:dyDescent="0.25">
      <c r="B10" t="s">
        <v>18</v>
      </c>
      <c r="D10" s="8">
        <v>5.2473999999999998</v>
      </c>
      <c r="E10" s="12">
        <v>8.2799999999999994</v>
      </c>
      <c r="F10" s="8"/>
      <c r="G10" s="9">
        <f>D10+E10</f>
        <v>13.5274</v>
      </c>
      <c r="H10">
        <f>H9</f>
        <v>62.4</v>
      </c>
      <c r="I10" s="10">
        <f>G10*H10</f>
        <v>844.10975999999994</v>
      </c>
      <c r="K10" s="9">
        <f>17.5+0.3</f>
        <v>17.8</v>
      </c>
      <c r="L10" s="10">
        <f>K10*12</f>
        <v>213.60000000000002</v>
      </c>
      <c r="M10" s="10"/>
      <c r="N10" s="9"/>
      <c r="O10" s="8">
        <v>1.4</v>
      </c>
      <c r="P10" s="9">
        <f>O10*H10</f>
        <v>87.36</v>
      </c>
      <c r="R10" s="10">
        <f t="shared" si="0"/>
        <v>1145.0697599999999</v>
      </c>
      <c r="S10">
        <v>5</v>
      </c>
    </row>
    <row r="11" spans="2:22" x14ac:dyDescent="0.25">
      <c r="B11" t="s">
        <v>19</v>
      </c>
      <c r="D11" s="8">
        <v>5.1809000000000003</v>
      </c>
      <c r="E11" s="12">
        <v>3.4394999999999998</v>
      </c>
      <c r="F11" s="8"/>
      <c r="G11" s="9">
        <f>D11+E11</f>
        <v>8.6204000000000001</v>
      </c>
      <c r="H11">
        <f>H10</f>
        <v>62.4</v>
      </c>
      <c r="I11" s="10">
        <f>G11*H11</f>
        <v>537.91296</v>
      </c>
      <c r="K11" s="9">
        <f>(365*0.65)/12+0.3</f>
        <v>20.070833333333333</v>
      </c>
      <c r="L11" s="10">
        <f>K11*12</f>
        <v>240.85</v>
      </c>
      <c r="M11" s="10"/>
      <c r="N11" s="9">
        <v>2.6</v>
      </c>
      <c r="O11" s="9"/>
      <c r="P11" s="9">
        <f t="shared" ref="P11" si="1">N11*12</f>
        <v>31.200000000000003</v>
      </c>
      <c r="R11" s="10">
        <f t="shared" si="0"/>
        <v>809.96296000000007</v>
      </c>
      <c r="S11">
        <v>2</v>
      </c>
      <c r="T11" t="s">
        <v>29</v>
      </c>
    </row>
    <row r="14" spans="2:22" x14ac:dyDescent="0.25">
      <c r="D14" s="3" t="s">
        <v>25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22" x14ac:dyDescent="0.25">
      <c r="D15" s="4" t="s">
        <v>1</v>
      </c>
      <c r="H15" s="4" t="s">
        <v>2</v>
      </c>
      <c r="I15" s="4" t="s">
        <v>3</v>
      </c>
      <c r="K15" s="4" t="s">
        <v>4</v>
      </c>
      <c r="L15" s="4" t="s">
        <v>3</v>
      </c>
      <c r="M15" s="4"/>
      <c r="N15" s="4" t="s">
        <v>4</v>
      </c>
      <c r="O15" s="4" t="s">
        <v>1</v>
      </c>
      <c r="P15" s="4" t="s">
        <v>3</v>
      </c>
      <c r="R15" s="4" t="s">
        <v>2</v>
      </c>
      <c r="T15" t="s">
        <v>24</v>
      </c>
    </row>
    <row r="16" spans="2:22" x14ac:dyDescent="0.25">
      <c r="D16" s="4" t="s">
        <v>5</v>
      </c>
      <c r="E16" s="4" t="s">
        <v>6</v>
      </c>
      <c r="F16" s="4" t="s">
        <v>23</v>
      </c>
      <c r="G16" s="4" t="s">
        <v>7</v>
      </c>
      <c r="H16" s="4" t="s">
        <v>3</v>
      </c>
      <c r="I16" s="4" t="s">
        <v>8</v>
      </c>
      <c r="K16" s="5" t="s">
        <v>9</v>
      </c>
      <c r="L16" s="5" t="s">
        <v>9</v>
      </c>
      <c r="M16" s="5"/>
      <c r="N16" s="4" t="s">
        <v>10</v>
      </c>
      <c r="O16" s="4" t="s">
        <v>10</v>
      </c>
      <c r="P16" s="4" t="s">
        <v>10</v>
      </c>
      <c r="R16" s="4" t="s">
        <v>3</v>
      </c>
    </row>
    <row r="17" spans="2:21" x14ac:dyDescent="0.25">
      <c r="D17" s="6" t="s">
        <v>11</v>
      </c>
      <c r="E17" s="6" t="str">
        <f>D17</f>
        <v>Per Mcf</v>
      </c>
      <c r="F17" s="6" t="s">
        <v>22</v>
      </c>
      <c r="G17" s="6" t="str">
        <f>E17</f>
        <v>Per Mcf</v>
      </c>
      <c r="H17" s="6" t="s">
        <v>12</v>
      </c>
      <c r="I17" s="6" t="s">
        <v>13</v>
      </c>
      <c r="K17" s="6" t="s">
        <v>5</v>
      </c>
      <c r="L17" s="6" t="s">
        <v>5</v>
      </c>
      <c r="M17" s="6"/>
      <c r="N17" s="7" t="s">
        <v>5</v>
      </c>
      <c r="O17" s="7" t="s">
        <v>5</v>
      </c>
      <c r="P17" s="7" t="s">
        <v>5</v>
      </c>
      <c r="R17" s="6" t="s">
        <v>14</v>
      </c>
    </row>
    <row r="18" spans="2:21" x14ac:dyDescent="0.25">
      <c r="B18" t="s">
        <v>15</v>
      </c>
      <c r="D18" s="8">
        <v>1.5483</v>
      </c>
      <c r="E18" s="8"/>
      <c r="F18" s="8">
        <v>1.7399999999999999E-2</v>
      </c>
      <c r="G18" s="9">
        <f>D18+E18+F18</f>
        <v>1.5657000000000001</v>
      </c>
      <c r="H18">
        <v>62.4</v>
      </c>
      <c r="I18" s="10">
        <f>G18*H18</f>
        <v>97.699680000000001</v>
      </c>
      <c r="K18" s="9">
        <v>19.3</v>
      </c>
      <c r="L18" s="10">
        <f>K18*12</f>
        <v>231.60000000000002</v>
      </c>
      <c r="M18" s="10"/>
      <c r="N18" s="9"/>
      <c r="O18" s="8">
        <f>0.4362</f>
        <v>0.43619999999999998</v>
      </c>
      <c r="P18" s="9">
        <f>O18*H18</f>
        <v>27.218879999999999</v>
      </c>
      <c r="R18" s="10">
        <f>I18+L18+P18</f>
        <v>356.51856000000004</v>
      </c>
      <c r="S18">
        <v>1</v>
      </c>
      <c r="T18" t="s">
        <v>28</v>
      </c>
    </row>
    <row r="19" spans="2:21" x14ac:dyDescent="0.25">
      <c r="B19" t="s">
        <v>16</v>
      </c>
      <c r="D19" s="8">
        <f>6.0958</f>
        <v>6.0957999999999997</v>
      </c>
      <c r="E19" s="8"/>
      <c r="F19" s="8"/>
      <c r="G19" s="9">
        <f>D19+E19</f>
        <v>6.0957999999999997</v>
      </c>
      <c r="H19">
        <f>H18</f>
        <v>62.4</v>
      </c>
      <c r="I19" s="10">
        <f>G19*H19</f>
        <v>380.37791999999996</v>
      </c>
      <c r="K19" s="9">
        <f>21.25+0.3</f>
        <v>21.55</v>
      </c>
      <c r="L19" s="10">
        <f>K19*12</f>
        <v>258.60000000000002</v>
      </c>
      <c r="M19" s="10"/>
      <c r="N19" s="9"/>
      <c r="O19" s="8">
        <v>0.57330000000000003</v>
      </c>
      <c r="P19" s="9">
        <f>O19*H19</f>
        <v>35.773920000000004</v>
      </c>
      <c r="R19" s="10">
        <f t="shared" ref="R19:R22" si="2">I19+L19+P19</f>
        <v>674.75184000000002</v>
      </c>
      <c r="S19">
        <v>5</v>
      </c>
    </row>
    <row r="20" spans="2:21" x14ac:dyDescent="0.25">
      <c r="B20" t="s">
        <v>17</v>
      </c>
      <c r="D20" s="8">
        <f>5.2539</f>
        <v>5.2538999999999998</v>
      </c>
      <c r="E20" s="8"/>
      <c r="F20" s="8"/>
      <c r="G20" s="9">
        <f>D20+E20</f>
        <v>5.2538999999999998</v>
      </c>
      <c r="H20">
        <f>H19</f>
        <v>62.4</v>
      </c>
      <c r="I20" s="10">
        <f>G20*H20</f>
        <v>327.84335999999996</v>
      </c>
      <c r="K20" s="9">
        <f>24+0.3</f>
        <v>24.3</v>
      </c>
      <c r="L20" s="10">
        <f>K20*12</f>
        <v>291.60000000000002</v>
      </c>
      <c r="M20" s="10"/>
      <c r="N20" s="9"/>
      <c r="O20" s="8">
        <v>0.32800000000000001</v>
      </c>
      <c r="P20" s="9">
        <f>O20*H20</f>
        <v>20.467200000000002</v>
      </c>
      <c r="R20" s="10">
        <f t="shared" si="2"/>
        <v>639.91056000000003</v>
      </c>
      <c r="S20">
        <v>4</v>
      </c>
      <c r="T20" t="s">
        <v>20</v>
      </c>
    </row>
    <row r="21" spans="2:21" x14ac:dyDescent="0.25">
      <c r="B21" t="s">
        <v>18</v>
      </c>
      <c r="D21" s="8">
        <v>5.2473999999999998</v>
      </c>
      <c r="E21" s="8"/>
      <c r="F21" s="8"/>
      <c r="G21" s="9">
        <f>D21+E21</f>
        <v>5.2473999999999998</v>
      </c>
      <c r="H21">
        <f>H20</f>
        <v>62.4</v>
      </c>
      <c r="I21" s="10">
        <f>G21*H21</f>
        <v>327.43775999999997</v>
      </c>
      <c r="K21" s="9">
        <f>17.5+0.3</f>
        <v>17.8</v>
      </c>
      <c r="L21" s="10">
        <f>K21*12</f>
        <v>213.60000000000002</v>
      </c>
      <c r="M21" s="10"/>
      <c r="N21" s="9"/>
      <c r="O21" s="8">
        <v>1.4</v>
      </c>
      <c r="P21" s="9">
        <f>O21*H21</f>
        <v>87.36</v>
      </c>
      <c r="R21" s="10">
        <f t="shared" si="2"/>
        <v>628.39775999999995</v>
      </c>
      <c r="S21">
        <v>3</v>
      </c>
      <c r="U21" s="10"/>
    </row>
    <row r="22" spans="2:21" x14ac:dyDescent="0.25">
      <c r="B22" t="s">
        <v>19</v>
      </c>
      <c r="D22" s="8">
        <v>5.1809000000000003</v>
      </c>
      <c r="E22" s="8"/>
      <c r="F22" s="8"/>
      <c r="G22" s="9">
        <f>D22+E22</f>
        <v>5.1809000000000003</v>
      </c>
      <c r="H22">
        <f>H21</f>
        <v>62.4</v>
      </c>
      <c r="I22" s="10">
        <f>G22*H22</f>
        <v>323.28816</v>
      </c>
      <c r="K22" s="9">
        <f>(365*0.65)/12+0.3</f>
        <v>20.070833333333333</v>
      </c>
      <c r="L22" s="10">
        <f>K22*12</f>
        <v>240.85</v>
      </c>
      <c r="M22" s="10"/>
      <c r="N22" s="9">
        <v>2.6</v>
      </c>
      <c r="O22" s="9"/>
      <c r="P22" s="9">
        <f t="shared" ref="P22" si="3">N22*12</f>
        <v>31.200000000000003</v>
      </c>
      <c r="R22" s="10">
        <f t="shared" si="2"/>
        <v>595.33816000000002</v>
      </c>
      <c r="S22">
        <v>2</v>
      </c>
      <c r="T22" t="s">
        <v>29</v>
      </c>
      <c r="U22" s="10"/>
    </row>
    <row r="23" spans="2:21" x14ac:dyDescent="0.25">
      <c r="D23" s="8"/>
      <c r="E23" s="8"/>
      <c r="F23" s="8"/>
      <c r="G23" s="9"/>
      <c r="I23" s="10"/>
      <c r="K23" s="9"/>
      <c r="L23" s="10"/>
      <c r="M23" s="10"/>
      <c r="N23" s="9"/>
      <c r="O23" s="9"/>
      <c r="P23" s="9"/>
      <c r="R23" s="10"/>
      <c r="U23" s="10"/>
    </row>
    <row r="24" spans="2:21" x14ac:dyDescent="0.25">
      <c r="D24" s="4"/>
      <c r="H24" s="4"/>
      <c r="I24" s="4"/>
      <c r="K24" s="4"/>
      <c r="L24" s="4"/>
      <c r="M24" s="4"/>
      <c r="N24" s="4"/>
      <c r="O24" s="4"/>
      <c r="P24" s="4"/>
      <c r="R24" s="4"/>
    </row>
    <row r="25" spans="2:21" x14ac:dyDescent="0.25">
      <c r="D25" s="3" t="s">
        <v>26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21" x14ac:dyDescent="0.25">
      <c r="D26" s="4" t="s">
        <v>1</v>
      </c>
      <c r="H26" s="4" t="s">
        <v>2</v>
      </c>
      <c r="I26" s="4" t="s">
        <v>3</v>
      </c>
      <c r="K26" s="4" t="s">
        <v>4</v>
      </c>
      <c r="L26" s="4" t="s">
        <v>3</v>
      </c>
      <c r="M26" s="4"/>
      <c r="N26" s="4" t="s">
        <v>4</v>
      </c>
      <c r="O26" s="4" t="s">
        <v>1</v>
      </c>
      <c r="P26" s="4" t="s">
        <v>3</v>
      </c>
      <c r="R26" s="4" t="s">
        <v>2</v>
      </c>
    </row>
    <row r="27" spans="2:21" x14ac:dyDescent="0.25">
      <c r="D27" s="4" t="s">
        <v>5</v>
      </c>
      <c r="E27" s="4" t="s">
        <v>6</v>
      </c>
      <c r="F27" s="4" t="s">
        <v>23</v>
      </c>
      <c r="G27" s="4" t="s">
        <v>7</v>
      </c>
      <c r="H27" s="4" t="s">
        <v>3</v>
      </c>
      <c r="I27" s="4" t="s">
        <v>8</v>
      </c>
      <c r="K27" s="5" t="s">
        <v>9</v>
      </c>
      <c r="L27" s="5" t="s">
        <v>9</v>
      </c>
      <c r="M27" s="5"/>
      <c r="N27" s="4" t="s">
        <v>10</v>
      </c>
      <c r="O27" s="4" t="s">
        <v>10</v>
      </c>
      <c r="P27" s="4" t="s">
        <v>10</v>
      </c>
      <c r="R27" s="4" t="s">
        <v>3</v>
      </c>
      <c r="T27" t="s">
        <v>24</v>
      </c>
    </row>
    <row r="28" spans="2:21" x14ac:dyDescent="0.25">
      <c r="D28" s="6" t="s">
        <v>11</v>
      </c>
      <c r="E28" s="6" t="str">
        <f>D28</f>
        <v>Per Mcf</v>
      </c>
      <c r="F28" s="6" t="s">
        <v>22</v>
      </c>
      <c r="G28" s="6" t="str">
        <f>E28</f>
        <v>Per Mcf</v>
      </c>
      <c r="H28" s="6" t="s">
        <v>12</v>
      </c>
      <c r="I28" s="6" t="s">
        <v>13</v>
      </c>
      <c r="K28" s="6" t="s">
        <v>5</v>
      </c>
      <c r="L28" s="6" t="s">
        <v>5</v>
      </c>
      <c r="M28" s="6"/>
      <c r="N28" s="7" t="s">
        <v>5</v>
      </c>
      <c r="O28" s="7" t="s">
        <v>5</v>
      </c>
      <c r="P28" s="7" t="s">
        <v>5</v>
      </c>
      <c r="R28" s="6" t="s">
        <v>14</v>
      </c>
    </row>
    <row r="29" spans="2:21" x14ac:dyDescent="0.25">
      <c r="B29" t="s">
        <v>15</v>
      </c>
      <c r="D29" s="12">
        <v>2.2951000000000001</v>
      </c>
      <c r="E29" s="8"/>
      <c r="F29" s="8">
        <v>1.7399999999999999E-2</v>
      </c>
      <c r="G29" s="9">
        <f>D29+E29+F29</f>
        <v>2.3125</v>
      </c>
      <c r="H29">
        <v>62.4</v>
      </c>
      <c r="I29" s="10">
        <f>G29*H29</f>
        <v>144.29999999999998</v>
      </c>
      <c r="K29" s="13">
        <v>25</v>
      </c>
      <c r="L29" s="10">
        <f>K29*12</f>
        <v>300</v>
      </c>
      <c r="M29" s="10"/>
      <c r="N29" s="9"/>
      <c r="O29" s="8">
        <f>0.4362</f>
        <v>0.43619999999999998</v>
      </c>
      <c r="P29" s="9">
        <f>O29*H29</f>
        <v>27.218879999999999</v>
      </c>
      <c r="R29" s="10">
        <f>I29+L29+P29</f>
        <v>471.51887999999997</v>
      </c>
      <c r="S29">
        <v>1</v>
      </c>
      <c r="T29" t="s">
        <v>28</v>
      </c>
    </row>
    <row r="30" spans="2:21" x14ac:dyDescent="0.25">
      <c r="B30" t="s">
        <v>16</v>
      </c>
      <c r="D30" s="8">
        <f>6.0958</f>
        <v>6.0957999999999997</v>
      </c>
      <c r="E30" s="8"/>
      <c r="F30" s="8"/>
      <c r="G30" s="9">
        <f>D30+E30</f>
        <v>6.0957999999999997</v>
      </c>
      <c r="H30">
        <f>H29</f>
        <v>62.4</v>
      </c>
      <c r="I30" s="10">
        <f>G30*H30</f>
        <v>380.37791999999996</v>
      </c>
      <c r="K30" s="9">
        <f>21.25+0.3</f>
        <v>21.55</v>
      </c>
      <c r="L30" s="10">
        <f>K30*12</f>
        <v>258.60000000000002</v>
      </c>
      <c r="M30" s="10"/>
      <c r="N30" s="9"/>
      <c r="O30" s="8">
        <v>0.57330000000000003</v>
      </c>
      <c r="P30" s="9">
        <f>O30*H30</f>
        <v>35.773920000000004</v>
      </c>
      <c r="R30" s="10">
        <f t="shared" ref="R30:R33" si="4">I30+L30+P30</f>
        <v>674.75184000000002</v>
      </c>
      <c r="S30">
        <v>5</v>
      </c>
    </row>
    <row r="31" spans="2:21" x14ac:dyDescent="0.25">
      <c r="B31" t="s">
        <v>17</v>
      </c>
      <c r="D31" s="8">
        <f>5.2539</f>
        <v>5.2538999999999998</v>
      </c>
      <c r="E31" s="8"/>
      <c r="F31" s="8"/>
      <c r="G31" s="9">
        <f>D31+E31</f>
        <v>5.2538999999999998</v>
      </c>
      <c r="H31">
        <f>H30</f>
        <v>62.4</v>
      </c>
      <c r="I31" s="10">
        <f>G31*H31</f>
        <v>327.84335999999996</v>
      </c>
      <c r="K31" s="9">
        <f>24+0.3</f>
        <v>24.3</v>
      </c>
      <c r="L31" s="10">
        <f>K31*12</f>
        <v>291.60000000000002</v>
      </c>
      <c r="M31" s="10"/>
      <c r="N31" s="9"/>
      <c r="O31" s="8">
        <v>0.32800000000000001</v>
      </c>
      <c r="P31" s="9">
        <f>O31*H31</f>
        <v>20.467200000000002</v>
      </c>
      <c r="R31" s="10">
        <f t="shared" si="4"/>
        <v>639.91056000000003</v>
      </c>
      <c r="S31">
        <v>4</v>
      </c>
      <c r="T31" t="s">
        <v>20</v>
      </c>
    </row>
    <row r="32" spans="2:21" x14ac:dyDescent="0.25">
      <c r="B32" t="s">
        <v>18</v>
      </c>
      <c r="D32" s="8">
        <v>5.2473999999999998</v>
      </c>
      <c r="E32" s="8"/>
      <c r="F32" s="8"/>
      <c r="G32" s="9">
        <f>D32+E32</f>
        <v>5.2473999999999998</v>
      </c>
      <c r="H32">
        <f>H31</f>
        <v>62.4</v>
      </c>
      <c r="I32" s="10">
        <f>G32*H32</f>
        <v>327.43775999999997</v>
      </c>
      <c r="K32" s="9">
        <f>17.5+0.3</f>
        <v>17.8</v>
      </c>
      <c r="L32" s="10">
        <f>K32*12</f>
        <v>213.60000000000002</v>
      </c>
      <c r="M32" s="10"/>
      <c r="N32" s="9"/>
      <c r="O32" s="8">
        <v>1.4</v>
      </c>
      <c r="P32" s="9">
        <f>O32*H32</f>
        <v>87.36</v>
      </c>
      <c r="R32" s="10">
        <f t="shared" si="4"/>
        <v>628.39775999999995</v>
      </c>
      <c r="S32">
        <v>3</v>
      </c>
    </row>
    <row r="33" spans="2:23" x14ac:dyDescent="0.25">
      <c r="B33" t="s">
        <v>19</v>
      </c>
      <c r="D33" s="8">
        <v>5.1809000000000003</v>
      </c>
      <c r="E33" s="8"/>
      <c r="F33" s="8"/>
      <c r="G33" s="9">
        <f>D33+E33</f>
        <v>5.1809000000000003</v>
      </c>
      <c r="H33">
        <f>H32</f>
        <v>62.4</v>
      </c>
      <c r="I33" s="10">
        <f>G33*H33</f>
        <v>323.28816</v>
      </c>
      <c r="K33" s="9">
        <f>(365*0.65)/12+0.3</f>
        <v>20.070833333333333</v>
      </c>
      <c r="L33" s="10">
        <f>K33*12</f>
        <v>240.85</v>
      </c>
      <c r="M33" s="10"/>
      <c r="N33" s="9">
        <v>2.6</v>
      </c>
      <c r="O33" s="9"/>
      <c r="P33" s="9">
        <f t="shared" ref="P33" si="5">N33*12</f>
        <v>31.200000000000003</v>
      </c>
      <c r="R33" s="10">
        <f t="shared" si="4"/>
        <v>595.33816000000002</v>
      </c>
      <c r="S33">
        <v>2</v>
      </c>
      <c r="T33" t="s">
        <v>29</v>
      </c>
      <c r="W33" s="14"/>
    </row>
    <row r="34" spans="2:23" x14ac:dyDescent="0.25">
      <c r="R34" s="10"/>
    </row>
    <row r="36" spans="2:23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2:23" x14ac:dyDescent="0.25">
      <c r="D37" s="4"/>
      <c r="H37" s="4"/>
      <c r="I37" s="4"/>
      <c r="K37" s="4"/>
      <c r="L37" s="4"/>
      <c r="M37" s="4"/>
      <c r="N37" s="4"/>
      <c r="O37" s="4"/>
      <c r="P37" s="4"/>
      <c r="R37" s="4"/>
    </row>
    <row r="38" spans="2:23" x14ac:dyDescent="0.25">
      <c r="D38" s="4"/>
      <c r="E38" s="4"/>
      <c r="F38" s="4"/>
      <c r="G38" s="4"/>
      <c r="H38" s="4"/>
      <c r="I38" s="4"/>
      <c r="K38" s="5"/>
      <c r="L38" s="5"/>
      <c r="M38" s="5"/>
      <c r="N38" s="4"/>
      <c r="O38" s="4"/>
      <c r="P38" s="4"/>
      <c r="R38" s="4"/>
    </row>
    <row r="39" spans="2:23" x14ac:dyDescent="0.25">
      <c r="D39" s="6"/>
      <c r="E39" s="6"/>
      <c r="F39" s="6"/>
      <c r="G39" s="6"/>
      <c r="H39" s="6"/>
      <c r="I39" s="6"/>
      <c r="K39" s="6"/>
      <c r="L39" s="6"/>
      <c r="M39" s="6"/>
      <c r="N39" s="7"/>
      <c r="O39" s="7"/>
      <c r="P39" s="7"/>
      <c r="R39" s="6"/>
    </row>
    <row r="40" spans="2:23" x14ac:dyDescent="0.25">
      <c r="D40" s="15"/>
      <c r="E40" s="15"/>
      <c r="F40" s="15"/>
      <c r="G40" s="15"/>
      <c r="I40" s="10"/>
      <c r="K40" s="15"/>
      <c r="L40" s="10"/>
      <c r="M40" s="10"/>
      <c r="N40" s="15"/>
      <c r="O40" s="15"/>
      <c r="P40" s="15"/>
      <c r="R40" s="10"/>
      <c r="T40" s="10"/>
      <c r="U40" s="10"/>
    </row>
    <row r="41" spans="2:23" x14ac:dyDescent="0.25">
      <c r="D41" s="15"/>
      <c r="E41" s="15"/>
      <c r="F41" s="15"/>
      <c r="G41" s="15"/>
      <c r="I41" s="10"/>
      <c r="K41" s="15"/>
      <c r="L41" s="10"/>
      <c r="M41" s="10"/>
      <c r="N41" s="15"/>
      <c r="O41" s="15"/>
      <c r="P41" s="15"/>
      <c r="R41" s="10"/>
      <c r="T41" s="14"/>
    </row>
    <row r="43" spans="2:23" x14ac:dyDescent="0.25">
      <c r="D43" s="15"/>
      <c r="E43" s="15"/>
      <c r="F43" s="15"/>
      <c r="G43" s="15"/>
      <c r="I43" s="10"/>
      <c r="K43" s="15"/>
      <c r="L43" s="10"/>
      <c r="M43" s="10"/>
      <c r="N43" s="15"/>
      <c r="O43" s="15"/>
      <c r="P43" s="15"/>
      <c r="R43" s="10"/>
      <c r="T43" s="10"/>
      <c r="U43" s="10"/>
      <c r="V43" s="14"/>
    </row>
    <row r="44" spans="2:23" x14ac:dyDescent="0.25">
      <c r="T44" s="10"/>
      <c r="U44" s="10"/>
      <c r="V44" s="14"/>
    </row>
  </sheetData>
  <pageMargins left="0.7" right="0.7" top="0.75" bottom="0.75" header="0.3" footer="0.3"/>
  <pageSetup scale="56" orientation="landscape" r:id="rId1"/>
  <headerFooter>
    <oddHeader>&amp;R&amp;"Arial,Regular"CASE NO. 2024-00276
ATTACHMENT 1
TO STAFF DR 4-02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KY Res</vt:lpstr>
      <vt:lpstr>'KY Res'!Print_Area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 C Taylor</dc:creator>
  <cp:lastModifiedBy>Wilen, Eric</cp:lastModifiedBy>
  <cp:lastPrinted>2025-04-11T18:50:09Z</cp:lastPrinted>
  <dcterms:created xsi:type="dcterms:W3CDTF">2025-04-01T20:57:09Z</dcterms:created>
  <dcterms:modified xsi:type="dcterms:W3CDTF">2025-04-11T18:50:17Z</dcterms:modified>
</cp:coreProperties>
</file>