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onaker Law Office\Clients\00110 - Atmos Energy\0002 - 2024 Rate\Drafts\Brief\Final for Filing\"/>
    </mc:Choice>
  </mc:AlternateContent>
  <xr:revisionPtr revIDLastSave="0" documentId="8_{A435F610-1E3C-44DB-B58A-014FA902B0A4}" xr6:coauthVersionLast="47" xr6:coauthVersionMax="47" xr10:uidLastSave="{00000000-0000-0000-0000-000000000000}"/>
  <bookViews>
    <workbookView xWindow="-110" yWindow="-110" windowWidth="23770" windowHeight="16860" xr2:uid="{0F773FAB-05E7-4A5E-B374-3A99560AD7BC}"/>
  </bookViews>
  <sheets>
    <sheet name="Exhibits 1 and 2" sheetId="1" r:id="rId1"/>
  </sheets>
  <definedNames>
    <definedName name="\E">#REF!</definedName>
    <definedName name="\G">#REF!</definedName>
    <definedName name="\H">#REF!</definedName>
    <definedName name="\L">#REF!</definedName>
    <definedName name="\P">#REF!</definedName>
    <definedName name="\R">#REF!</definedName>
    <definedName name="\S">#REF!</definedName>
    <definedName name="\T">#REF!</definedName>
    <definedName name="\X">#REF!</definedName>
    <definedName name="__123Graph_A" hidden="1">#REF!</definedName>
    <definedName name="__123Graph_B" hidden="1">#REF!</definedName>
    <definedName name="__123Graph_X" hidden="1">#REF!</definedName>
    <definedName name="_C1_R1_V_C_1YR">#REF!</definedName>
    <definedName name="_C1_R1_V_C_2YR">#REF!</definedName>
    <definedName name="_C1_R1_V_C_5YR">#REF!</definedName>
    <definedName name="_C2_R1_V_C_1YR">#REF!</definedName>
    <definedName name="_C2_R1_V_C_2YR">#REF!</definedName>
    <definedName name="_C2_R1_V_C_5YR">#REF!</definedName>
    <definedName name="_C2_R2_V_C_1YR">#REF!</definedName>
    <definedName name="_C2_R2_V_C_2YR">#REF!</definedName>
    <definedName name="_C2_R2_V_C_5YR">#REF!</definedName>
    <definedName name="_C2_R4_V_C_1YR">#REF!</definedName>
    <definedName name="_C2_R4_V_C_2YR">#REF!</definedName>
    <definedName name="_C2_R4_V_C_5YR">#REF!</definedName>
    <definedName name="_C3_R1_V_C_1YR">#REF!</definedName>
    <definedName name="_C3_R1_V_C_2YR">#REF!</definedName>
    <definedName name="_C3_R1_V_C_5YR">#REF!</definedName>
    <definedName name="_C3_R2_V_C_1YR">#REF!</definedName>
    <definedName name="_C3_R2_V_C_2YR">#REF!</definedName>
    <definedName name="_C3_R2_V_C_5YR">#REF!</definedName>
    <definedName name="_C3_R4_V_C_1YR">#REF!</definedName>
    <definedName name="_C3_R4_V_C_2YR">#REF!</definedName>
    <definedName name="_C3_R4_V_C_5YR">#REF!</definedName>
    <definedName name="_C3_R5_V_C_1YR">#REF!</definedName>
    <definedName name="_C3_R5_V_C_2YR">#REF!</definedName>
    <definedName name="_C3_R5_V_C_5YR">#REF!</definedName>
    <definedName name="_Dist_Bin" hidden="1">#REF!</definedName>
    <definedName name="_Dist_Values" hidden="1">#REF!</definedName>
    <definedName name="_Fill" hidden="1">#REF!</definedName>
    <definedName name="_LVS1">#REF!</definedName>
    <definedName name="_LVS2">#REF!</definedName>
    <definedName name="_Order1" hidden="1">255</definedName>
    <definedName name="_Order2" hidden="1">255</definedName>
    <definedName name="_Regression_Out" localSheetId="0" hidden="1">#REF!</definedName>
    <definedName name="_Regression_Out" hidden="1">#REF!</definedName>
    <definedName name="_Regression_Y" localSheetId="0" hidden="1">#REF!</definedName>
    <definedName name="_Regression_Y" hidden="1">#REF!</definedName>
    <definedName name="_S">#REF!</definedName>
    <definedName name="A_P">#REF!</definedName>
    <definedName name="A_P_GAS">#REF!</definedName>
    <definedName name="ABHDD_J1">#REF!</definedName>
    <definedName name="ABHDD_J1_03">#REF!</definedName>
    <definedName name="ABHDD_J2">#REF!</definedName>
    <definedName name="ABHDD_J2_03">#REF!</definedName>
    <definedName name="ABHDD_J3">#REF!</definedName>
    <definedName name="ABHDD_J3_03">#REF!</definedName>
    <definedName name="ABHDD_J4">#REF!</definedName>
    <definedName name="ABHDD_J4_03">#REF!</definedName>
    <definedName name="ABHDD_J5">#REF!</definedName>
    <definedName name="ABHDD_J5_03">#REF!</definedName>
    <definedName name="ABHDD_J6_03">#REF!</definedName>
    <definedName name="ABHDD_J7_03">#REF!</definedName>
    <definedName name="ALL_CUST">#REF!</definedName>
    <definedName name="ALL_DEM">#REF!</definedName>
    <definedName name="ALLOC_02">#REF!</definedName>
    <definedName name="Base_Volume">#REF!</definedName>
    <definedName name="COMPARISON">#REF!</definedName>
    <definedName name="csAllowDetailBudgeting">1</definedName>
    <definedName name="csAllowLocalConsolidation">1</definedName>
    <definedName name="csAppName">"BudgetWeb"</definedName>
    <definedName name="csDE_MarginsWKGAnchor">#REF!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UST_A">#REF!</definedName>
    <definedName name="CUST_B">#REF!</definedName>
    <definedName name="CUST_C">#REF!</definedName>
    <definedName name="CUST_D">#REF!</definedName>
    <definedName name="CUST_E">#REF!</definedName>
    <definedName name="CUST_F">#REF!</definedName>
    <definedName name="CUST_M">#REF!</definedName>
    <definedName name="Customer_Charge">#REF!</definedName>
    <definedName name="Customer_JurOne">#REF!</definedName>
    <definedName name="Customer_One">#REF!</definedName>
    <definedName name="CustomerData_JurFive">#REF!</definedName>
    <definedName name="CustomerData_JurFour">#REF!</definedName>
    <definedName name="CustomerData_JurOne">#REF!</definedName>
    <definedName name="CustomerData_JurSeven">#REF!</definedName>
    <definedName name="CustomerData_JurSix">#REF!</definedName>
    <definedName name="CustomerData_JurThree">#REF!</definedName>
    <definedName name="CustomerData_JurTwo">#REF!</definedName>
    <definedName name="Date_Range">#REF!</definedName>
    <definedName name="DD_0__1YR_ACT">#REF!</definedName>
    <definedName name="DD_0__1YR_NORM">#REF!</definedName>
    <definedName name="DD_0__2YR_ACT">#REF!</definedName>
    <definedName name="DD_0__2YR_NORM">#REF!</definedName>
    <definedName name="DD_0__5YR_ACT">#REF!</definedName>
    <definedName name="DD_0__5YR_NORM">#REF!</definedName>
    <definedName name="DD_100__2YR_ACT">#REF!</definedName>
    <definedName name="DD_100__5YR_ACT">#REF!</definedName>
    <definedName name="DD_50__1YR_ACT">#REF!</definedName>
    <definedName name="DD_50__2YR_ACT">#REF!</definedName>
    <definedName name="DD_50__2YR_NORM">#REF!</definedName>
    <definedName name="DD_50__5YR">#REF!</definedName>
    <definedName name="DD_50__5YR_ACT">#REF!</definedName>
    <definedName name="DD_50__5YR_NORM">#REF!</definedName>
    <definedName name="DD_75__2YR_ACT">#REF!</definedName>
    <definedName name="DD_75__5YR_ACT">#REF!</definedName>
    <definedName name="DESIGN_A">#REF!</definedName>
    <definedName name="DESIGN_B">#REF!</definedName>
    <definedName name="EXH_1">#REF!</definedName>
    <definedName name="EXH_2" localSheetId="0">'Exhibits 1 and 2'!$A$3:$R$125</definedName>
    <definedName name="EXH_2">#REF!</definedName>
    <definedName name="EXH_3">#REF!</definedName>
    <definedName name="EXH_4">#REF!</definedName>
    <definedName name="EXH_5">#REF!</definedName>
    <definedName name="EXH_6">#REF!</definedName>
    <definedName name="EXH_7">#REF!</definedName>
    <definedName name="EXH_8">#REF!</definedName>
    <definedName name="EXH_9">#REF!</definedName>
    <definedName name="Five">#REF!</definedName>
    <definedName name="Four">#REF!</definedName>
    <definedName name="G1S">#REF!</definedName>
    <definedName name="G1T">#REF!</definedName>
    <definedName name="G2S">#REF!</definedName>
    <definedName name="G2T">#REF!</definedName>
    <definedName name="Gas_Cost_Rate">#REF!</definedName>
    <definedName name="GASCOST">#REF!</definedName>
    <definedName name="GCA_G1">#REF!</definedName>
    <definedName name="GCA_G2">#REF!</definedName>
    <definedName name="GRSPLT_">#REF!</definedName>
    <definedName name="inrease_vols">#REF!,#REF!,#REF!,#REF!,#REF!,#REF!,#REF!</definedName>
    <definedName name="INTER_DEM">#REF!</definedName>
    <definedName name="LOAD_">#REF!</definedName>
    <definedName name="LVS">#REF!</definedName>
    <definedName name="LVS_NC_FIRM">#REF!</definedName>
    <definedName name="LVS_NC_INTER">#REF!</definedName>
    <definedName name="LVS_WACOG">#REF!</definedName>
    <definedName name="Main_menu">#REF!</definedName>
    <definedName name="MAINS">#REF!</definedName>
    <definedName name="Margin_Rates">#REF!</definedName>
    <definedName name="METERS">#REF!</definedName>
    <definedName name="NBHDD_J1">#REF!</definedName>
    <definedName name="NBHDD_J2">#REF!</definedName>
    <definedName name="NBHDD_J3">#REF!</definedName>
    <definedName name="NBHDD_J4">#REF!</definedName>
    <definedName name="NBHDD_J5">#REF!</definedName>
    <definedName name="NBHDD_J6">#REF!</definedName>
    <definedName name="NBHDD_J7">#REF!</definedName>
    <definedName name="NC_FIRM">#REF!</definedName>
    <definedName name="NC_INTER">#REF!</definedName>
    <definedName name="NC_T3">#REF!</definedName>
    <definedName name="Normal_Degree_Days">#REF!</definedName>
    <definedName name="O_C1_R1_0__1Y">#REF!</definedName>
    <definedName name="O_C1_R1_0__2Y">#REF!</definedName>
    <definedName name="O_C1_R1_0__5Y">#REF!</definedName>
    <definedName name="O_C1_R1_50__1Y">#REF!</definedName>
    <definedName name="O_C1_R1_50__2Y">#REF!</definedName>
    <definedName name="O_C1_R1_50__5">#REF!</definedName>
    <definedName name="O_C1_R1_50__5Y">#REF!</definedName>
    <definedName name="O_C2_R1_0__1Y">#REF!</definedName>
    <definedName name="O_C2_R1_0__2Y">#REF!</definedName>
    <definedName name="O_C2_R1_0__5Y">#REF!</definedName>
    <definedName name="O_C2_R1_50__1Y">#REF!</definedName>
    <definedName name="O_C2_R1_50__2Y">#REF!</definedName>
    <definedName name="O_C2_R1_50__5Y">#REF!</definedName>
    <definedName name="O_C2_R2_0__1Y">#REF!</definedName>
    <definedName name="O_C2_R2_0__2Y">#REF!</definedName>
    <definedName name="O_C2_R2_0__5Y">#REF!</definedName>
    <definedName name="O_C2_R2_50__1Y">#REF!</definedName>
    <definedName name="O_C2_R2_50__2Y">#REF!</definedName>
    <definedName name="O_C2_R2_50__5Y">#REF!</definedName>
    <definedName name="O_C2_R4_0__1Y">#REF!</definedName>
    <definedName name="O_C2_R4_0__2Y">#REF!</definedName>
    <definedName name="O_C2_R4_0__5Y">#REF!</definedName>
    <definedName name="O_C2_R4_50__1Y">#REF!</definedName>
    <definedName name="O_C2_R4_50__2Y">#REF!</definedName>
    <definedName name="O_C2_R4_50__5Y">#REF!</definedName>
    <definedName name="O_C3_R1_0__1Y">#REF!</definedName>
    <definedName name="O_C3_R1_0__2Y">#REF!</definedName>
    <definedName name="O_C3_R1_0__5Y">#REF!</definedName>
    <definedName name="O_C3_R1_50__1Y">#REF!</definedName>
    <definedName name="O_C3_R1_50__2Y">#REF!</definedName>
    <definedName name="O_C3_R1_50__5Y">#REF!</definedName>
    <definedName name="O_C3_R2_0__1Y">#REF!</definedName>
    <definedName name="O_C3_R2_0__2Y">#REF!</definedName>
    <definedName name="O_C3_R2_0__5Y">#REF!</definedName>
    <definedName name="O_C3_R2_50__1Y">#REF!</definedName>
    <definedName name="O_C3_R2_50__2Y">#REF!</definedName>
    <definedName name="O_C3_R2_50__5Y">#REF!</definedName>
    <definedName name="O_C3_R4_0__1Y">#REF!</definedName>
    <definedName name="O_C3_R4_0__2Y">#REF!</definedName>
    <definedName name="O_C3_R4_0__5Y">#REF!</definedName>
    <definedName name="O_C3_R4_50__1Y">#REF!</definedName>
    <definedName name="O_C3_R4_50__2Y">#REF!</definedName>
    <definedName name="O_C3_R4_50__5Y">#REF!</definedName>
    <definedName name="O_C3_R5_0__1Y">#REF!</definedName>
    <definedName name="O_C3_R5_0__2Y">#REF!</definedName>
    <definedName name="O_C3_R5_0__5Y">#REF!</definedName>
    <definedName name="O_C3_R5_50__1Y">#REF!</definedName>
    <definedName name="O_C3_R5_50__2Y">#REF!</definedName>
    <definedName name="O_C3_R5_50__5Y">#REF!</definedName>
    <definedName name="O_M">#REF!</definedName>
    <definedName name="O_M_">#REF!</definedName>
    <definedName name="One">#REF!</definedName>
    <definedName name="OUT_C1_R1_0__5Y">#REF!</definedName>
    <definedName name="OVER">#REF!</definedName>
    <definedName name="PAGE_1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5">#REF!</definedName>
    <definedName name="PAGE_16">#REF!</definedName>
    <definedName name="PAGE_17">#REF!</definedName>
    <definedName name="PAGE_18">#REF!</definedName>
    <definedName name="PAGE_1A">#REF!</definedName>
    <definedName name="PAGE_2">#REF!</definedName>
    <definedName name="PAGE_20">#REF!</definedName>
    <definedName name="PAGE_20A">#REF!</definedName>
    <definedName name="PAGE_20B">#REF!</definedName>
    <definedName name="PAGE_21">#REF!</definedName>
    <definedName name="PAGE_2A">#REF!</definedName>
    <definedName name="PAGE_3">#REF!</definedName>
    <definedName name="PAGE_4">#REF!</definedName>
    <definedName name="PAGE_5">#REF!</definedName>
    <definedName name="PAGE_5_1">#REF!</definedName>
    <definedName name="PAGE_6">#REF!</definedName>
    <definedName name="PAGE_6_1">#REF!</definedName>
    <definedName name="PAGE_7">#REF!</definedName>
    <definedName name="PAGE_7_1">#REF!</definedName>
    <definedName name="PAGE_8">#REF!</definedName>
    <definedName name="PAGE_8_1">#REF!</definedName>
    <definedName name="PAGE_9">#REF!</definedName>
    <definedName name="PAGE_9_1">#REF!</definedName>
    <definedName name="PRIME">#REF!</definedName>
    <definedName name="PRINT">#REF!</definedName>
    <definedName name="_xlnm.Print_Area" localSheetId="0">'Exhibits 1 and 2'!$A$1:$L$173</definedName>
    <definedName name="RATECLASSES">#REF!</definedName>
    <definedName name="RATECOMP">#REF!</definedName>
    <definedName name="RB_COM">#REF!</definedName>
    <definedName name="RB_CUS">#REF!</definedName>
    <definedName name="RB_DEM">#REF!</definedName>
    <definedName name="RB_DIR">#REF!</definedName>
    <definedName name="RB_TOTAL">#REF!</definedName>
    <definedName name="REGRESSION">#REF!</definedName>
    <definedName name="RR_10">#REF!</definedName>
    <definedName name="RR_12">#REF!</definedName>
    <definedName name="RR_14">#REF!</definedName>
    <definedName name="RR_6">#REF!</definedName>
    <definedName name="RR_8">#REF!</definedName>
    <definedName name="SALES">#REF!</definedName>
    <definedName name="Seven">#REF!</definedName>
    <definedName name="SHEET_1">#REF!</definedName>
    <definedName name="SHEET_10">#REF!</definedName>
    <definedName name="SHEET_2">#REF!</definedName>
    <definedName name="SHEET_3">#REF!</definedName>
    <definedName name="SHEET_4">#REF!</definedName>
    <definedName name="SHEET_5">#REF!</definedName>
    <definedName name="SHEET_6">#REF!</definedName>
    <definedName name="SHEET_7">#REF!</definedName>
    <definedName name="Six">#REF!</definedName>
    <definedName name="Summary">#REF!</definedName>
    <definedName name="T3T">#REF!</definedName>
    <definedName name="TAX_FED">#REF!</definedName>
    <definedName name="TAX_STATE">#REF!</definedName>
    <definedName name="TAX_WKG">#REF!</definedName>
    <definedName name="TAXRATE">#REF!</definedName>
    <definedName name="Three">#REF!</definedName>
    <definedName name="Total_Customers">#REF!</definedName>
    <definedName name="Total_Volume">#REF!</definedName>
    <definedName name="Two">#REF!</definedName>
    <definedName name="VOL_A">#REF!</definedName>
    <definedName name="W_GAS">#REF!</definedName>
    <definedName name="WINTER">#REF!</definedName>
    <definedName name="WP_2_10">#REF!</definedName>
    <definedName name="WP_2_10_1">#REF!</definedName>
    <definedName name="WP_2_10_1_HEAD">#REF!</definedName>
    <definedName name="WP_2_11">#REF!</definedName>
    <definedName name="WP_2_11_LEFT">#REF!</definedName>
    <definedName name="WP_2_3">#REF!</definedName>
    <definedName name="WP_2_4">#REF!</definedName>
    <definedName name="WP_2_5">#REF!</definedName>
    <definedName name="WP_2_5_HEAD">#REF!</definedName>
    <definedName name="WP_2_6">#REF!</definedName>
    <definedName name="WP_2_6_HEAD">#REF!</definedName>
    <definedName name="WP_2_7">#REF!</definedName>
    <definedName name="WP_2_8">#REF!</definedName>
    <definedName name="WP_2_8_1">#REF!</definedName>
    <definedName name="WP_2_8_HEAD">#REF!</definedName>
    <definedName name="WP_2_9">#REF!</definedName>
    <definedName name="WP_2_9_1">#REF!</definedName>
    <definedName name="WP_2_9_1_HEAD">#REF!</definedName>
    <definedName name="WP_3_1">#REF!</definedName>
    <definedName name="WP_4_1">#REF!</definedName>
    <definedName name="WP_4_1_1">#REF!</definedName>
    <definedName name="WP_4_2">#REF!</definedName>
    <definedName name="WP_4_2_1">#REF!</definedName>
    <definedName name="WP_4_2_2">#REF!</definedName>
    <definedName name="WP_4_3">#REF!</definedName>
    <definedName name="WP_4_4">#REF!</definedName>
    <definedName name="WP_4_5">#REF!</definedName>
    <definedName name="WP_4_5_1">#REF!</definedName>
    <definedName name="WP_5_1">#REF!</definedName>
    <definedName name="WP_5_2">#REF!</definedName>
    <definedName name="WP_6_1">#REF!</definedName>
    <definedName name="WP_6_2">#REF!</definedName>
    <definedName name="WP_6_3">#REF!</definedName>
    <definedName name="WP_7_1">#REF!</definedName>
    <definedName name="WP_7_2">#REF!</definedName>
    <definedName name="WP_7_3">#REF!</definedName>
    <definedName name="WP_7_3_1">#REF!</definedName>
    <definedName name="WP_7_4">#REF!</definedName>
    <definedName name="WP_7_5">#REF!</definedName>
    <definedName name="WP_7_6">#REF!</definedName>
    <definedName name="WP_8_1">#REF!</definedName>
    <definedName name="WP_8_2">#REF!</definedName>
    <definedName name="WP_9_1">#REF!</definedName>
    <definedName name="WP_9_1_1">#REF!</definedName>
    <definedName name="WP_9_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7" i="1" l="1"/>
  <c r="E146" i="1"/>
  <c r="K156" i="1"/>
  <c r="K155" i="1"/>
  <c r="H155" i="1"/>
  <c r="D137" i="1"/>
  <c r="K32" i="1"/>
  <c r="H32" i="1"/>
  <c r="A144" i="1"/>
  <c r="A145" i="1" s="1"/>
  <c r="A146" i="1" s="1"/>
  <c r="J24" i="1"/>
  <c r="K157" i="1" l="1"/>
  <c r="D150" i="1"/>
  <c r="K149" i="1"/>
  <c r="K148" i="1"/>
  <c r="H147" i="1"/>
  <c r="K147" i="1"/>
  <c r="K146" i="1"/>
  <c r="H146" i="1"/>
  <c r="H145" i="1"/>
  <c r="K145" i="1"/>
  <c r="K143" i="1"/>
  <c r="H143" i="1"/>
  <c r="H142" i="1"/>
  <c r="K142" i="1"/>
  <c r="K141" i="1"/>
  <c r="H141" i="1"/>
  <c r="K140" i="1"/>
  <c r="H140" i="1"/>
  <c r="E150" i="1"/>
  <c r="K139" i="1"/>
  <c r="K138" i="1"/>
  <c r="H138" i="1"/>
  <c r="K137" i="1"/>
  <c r="H137" i="1"/>
  <c r="H136" i="1"/>
  <c r="K136" i="1"/>
  <c r="K135" i="1"/>
  <c r="H135" i="1"/>
  <c r="A135" i="1"/>
  <c r="A136" i="1" s="1"/>
  <c r="A137" i="1" s="1"/>
  <c r="A138" i="1" s="1"/>
  <c r="A139" i="1" s="1"/>
  <c r="A140" i="1" s="1"/>
  <c r="A141" i="1" s="1"/>
  <c r="A142" i="1" s="1"/>
  <c r="A143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H134" i="1"/>
  <c r="K134" i="1"/>
  <c r="A134" i="1"/>
  <c r="E127" i="1"/>
  <c r="K114" i="1"/>
  <c r="H114" i="1"/>
  <c r="E116" i="1"/>
  <c r="K112" i="1"/>
  <c r="H112" i="1"/>
  <c r="D116" i="1"/>
  <c r="K105" i="1"/>
  <c r="H104" i="1"/>
  <c r="K104" i="1"/>
  <c r="K103" i="1"/>
  <c r="H103" i="1"/>
  <c r="K102" i="1"/>
  <c r="H102" i="1"/>
  <c r="K101" i="1"/>
  <c r="H101" i="1"/>
  <c r="H100" i="1"/>
  <c r="K100" i="1"/>
  <c r="K99" i="1"/>
  <c r="H99" i="1"/>
  <c r="E106" i="1"/>
  <c r="H98" i="1"/>
  <c r="D106" i="1"/>
  <c r="K92" i="1"/>
  <c r="H91" i="1"/>
  <c r="K91" i="1"/>
  <c r="K90" i="1"/>
  <c r="H90" i="1"/>
  <c r="H89" i="1"/>
  <c r="K89" i="1"/>
  <c r="K88" i="1"/>
  <c r="H88" i="1"/>
  <c r="H87" i="1"/>
  <c r="K87" i="1"/>
  <c r="K86" i="1"/>
  <c r="H86" i="1"/>
  <c r="E93" i="1"/>
  <c r="H85" i="1"/>
  <c r="D93" i="1"/>
  <c r="D80" i="1"/>
  <c r="K79" i="1"/>
  <c r="H78" i="1"/>
  <c r="K77" i="1"/>
  <c r="H77" i="1"/>
  <c r="K76" i="1"/>
  <c r="H76" i="1"/>
  <c r="K75" i="1"/>
  <c r="H75" i="1"/>
  <c r="A75" i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K36" i="1"/>
  <c r="H35" i="1"/>
  <c r="K35" i="1"/>
  <c r="K34" i="1"/>
  <c r="H34" i="1"/>
  <c r="K33" i="1"/>
  <c r="K31" i="1"/>
  <c r="H31" i="1"/>
  <c r="K30" i="1"/>
  <c r="H30" i="1"/>
  <c r="K29" i="1"/>
  <c r="H29" i="1"/>
  <c r="K28" i="1"/>
  <c r="K27" i="1"/>
  <c r="K25" i="1"/>
  <c r="H25" i="1"/>
  <c r="H24" i="1"/>
  <c r="K24" i="1"/>
  <c r="K23" i="1"/>
  <c r="H23" i="1"/>
  <c r="K22" i="1"/>
  <c r="K19" i="1"/>
  <c r="H19" i="1"/>
  <c r="K18" i="1"/>
  <c r="H18" i="1"/>
  <c r="K17" i="1"/>
  <c r="K16" i="1"/>
  <c r="H16" i="1"/>
  <c r="K15" i="1"/>
  <c r="K13" i="1"/>
  <c r="K12" i="1"/>
  <c r="H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D129" i="1"/>
  <c r="E68" i="1"/>
  <c r="A32" i="1" l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H106" i="1"/>
  <c r="H93" i="1"/>
  <c r="K26" i="1"/>
  <c r="K115" i="1"/>
  <c r="K44" i="1"/>
  <c r="H13" i="1"/>
  <c r="H15" i="1"/>
  <c r="H17" i="1"/>
  <c r="H26" i="1"/>
  <c r="H28" i="1"/>
  <c r="E80" i="1"/>
  <c r="E160" i="1" s="1"/>
  <c r="H14" i="1"/>
  <c r="K78" i="1"/>
  <c r="K80" i="1" s="1"/>
  <c r="H111" i="1"/>
  <c r="H113" i="1"/>
  <c r="H150" i="1"/>
  <c r="K85" i="1"/>
  <c r="K93" i="1" s="1"/>
  <c r="K98" i="1"/>
  <c r="K150" i="1"/>
  <c r="K14" i="1"/>
  <c r="H22" i="1"/>
  <c r="H33" i="1"/>
  <c r="D70" i="1"/>
  <c r="H80" i="1"/>
  <c r="K111" i="1"/>
  <c r="K113" i="1"/>
  <c r="D160" i="1"/>
  <c r="D37" i="1" s="1"/>
  <c r="K106" i="1" l="1"/>
  <c r="K107" i="1" s="1"/>
  <c r="K108" i="1" s="1"/>
  <c r="K94" i="1"/>
  <c r="K95" i="1" s="1"/>
  <c r="K81" i="1"/>
  <c r="K82" i="1" s="1"/>
  <c r="K116" i="1"/>
  <c r="K37" i="1"/>
  <c r="K151" i="1"/>
  <c r="K152" i="1" s="1"/>
  <c r="H116" i="1"/>
  <c r="K117" i="1" s="1"/>
  <c r="K118" i="1" s="1"/>
  <c r="H37" i="1"/>
  <c r="E37" i="1"/>
  <c r="K160" i="1" l="1"/>
  <c r="H160" i="1"/>
  <c r="K161" i="1" s="1"/>
  <c r="K46" i="1"/>
  <c r="K42" i="1"/>
  <c r="H46" i="1"/>
  <c r="K48" i="1" s="1"/>
  <c r="H42" i="1"/>
  <c r="K162" i="1" l="1"/>
  <c r="L161" i="1"/>
</calcChain>
</file>

<file path=xl/sharedStrings.xml><?xml version="1.0" encoding="utf-8"?>
<sst xmlns="http://schemas.openxmlformats.org/spreadsheetml/2006/main" count="206" uniqueCount="65">
  <si>
    <t>EXHIBIT 2</t>
  </si>
  <si>
    <t>ATMOS ENERGY CORPORATION - KENTUCKY</t>
  </si>
  <si>
    <t>SUMMARY OF REVENUE AT PRESENT AND PROPOSED RATES</t>
  </si>
  <si>
    <t>Line</t>
  </si>
  <si>
    <t>Number</t>
  </si>
  <si>
    <t>Current</t>
  </si>
  <si>
    <t>Proposed</t>
  </si>
  <si>
    <t>No.</t>
  </si>
  <si>
    <t>Description</t>
  </si>
  <si>
    <t>Block (Mcf)</t>
  </si>
  <si>
    <t>of Bills, Units</t>
  </si>
  <si>
    <t>Volumes</t>
  </si>
  <si>
    <t>Rate</t>
  </si>
  <si>
    <t>Revenue</t>
  </si>
  <si>
    <t>(a)</t>
  </si>
  <si>
    <t>(b)</t>
  </si>
  <si>
    <t>(c)</t>
  </si>
  <si>
    <t>(d)</t>
  </si>
  <si>
    <t>(e)</t>
  </si>
  <si>
    <t>(f)</t>
  </si>
  <si>
    <t>Sales</t>
  </si>
  <si>
    <t>Firm Sales (G-1)</t>
  </si>
  <si>
    <t>Customer Chrg</t>
  </si>
  <si>
    <t>0 - 300</t>
  </si>
  <si>
    <t>301 - 15,000</t>
  </si>
  <si>
    <t>Over 15,000</t>
  </si>
  <si>
    <t>Interruptible Sales (G-2)</t>
  </si>
  <si>
    <t>0 - 15,000</t>
  </si>
  <si>
    <t>Transportation</t>
  </si>
  <si>
    <t>Customer Charges (T4)</t>
  </si>
  <si>
    <t>Customer Charges (T3)</t>
  </si>
  <si>
    <t>Customer Charge (SpK)</t>
  </si>
  <si>
    <t>Transp. Adm. Fee</t>
  </si>
  <si>
    <t>Parked Volumes [1]</t>
  </si>
  <si>
    <t>EFM Charges</t>
  </si>
  <si>
    <t>Firm Transportation (T-4)</t>
  </si>
  <si>
    <t>Economic Dev Rider (EDR)</t>
  </si>
  <si>
    <t>Interruptible Transportation (T-3)</t>
  </si>
  <si>
    <t>Total Special Contracts</t>
  </si>
  <si>
    <t>Various</t>
  </si>
  <si>
    <t>Total Tariff</t>
  </si>
  <si>
    <t>Other Revenues</t>
  </si>
  <si>
    <t>Late Payment Fees</t>
  </si>
  <si>
    <t>Total Gross Profit</t>
  </si>
  <si>
    <t>Gas Costs</t>
  </si>
  <si>
    <t>Total Revenue</t>
  </si>
  <si>
    <t>Total Adjustment</t>
  </si>
  <si>
    <t>[1] Parked Volumes not included in Total Deliveries.</t>
  </si>
  <si>
    <t>Page 1 of 2</t>
  </si>
  <si>
    <t>Residential Sales</t>
  </si>
  <si>
    <t>Total</t>
  </si>
  <si>
    <t>Increase Amount</t>
  </si>
  <si>
    <t>Increase Percentage</t>
  </si>
  <si>
    <t>Commercial Sales</t>
  </si>
  <si>
    <t>0-15,000</t>
  </si>
  <si>
    <t>Industrial Sales</t>
  </si>
  <si>
    <t>Public Authority Sales</t>
  </si>
  <si>
    <t>Page 2 of 2</t>
  </si>
  <si>
    <t>Customer Charges (T-4)</t>
  </si>
  <si>
    <t>Customer Charges (T-3)</t>
  </si>
  <si>
    <t>Service Charges/Late Payment Fees</t>
  </si>
  <si>
    <t>TOTAL</t>
  </si>
  <si>
    <t>TEST YEAR ENDING MARCH 31, 2026</t>
  </si>
  <si>
    <t>Test Year Ending 3/31/2026</t>
  </si>
  <si>
    <t>EXHIBIT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</si>
</sst>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0_);\(#,##0.0000\)"/>
    <numFmt numFmtId="166" formatCode="_(&quot;$&quot;* #,##0_);_(&quot;$&quot;* \(#,##0\);_(&quot;$&quot;* &quot;-&quot;??_);_(@_)"/>
    <numFmt numFmtId="167" formatCode="&quot;$&quot;#,##0"/>
    <numFmt numFmtId="168" formatCode="0.0%"/>
    <numFmt numFmtId="169" formatCode="_(* #,##0.0000_);_(* \(#,##0.0000\);_(* &quot;-&quot;??_);_(@_)"/>
    <numFmt numFmtId="170" formatCode="&quot;$&quot;#,##0.0000_);\(&quot;$&quot;#,##0.0000\)"/>
  </numFmts>
  <fonts count="13" x14ac:knownFonts="1">
    <font>
      <sz val="10"/>
      <name val="Arial"/>
    </font>
    <font>
      <sz val="12"/>
      <name val="Tms Rmn"/>
    </font>
    <font>
      <sz val="12"/>
      <name val="Arial Narrow"/>
      <family val="2"/>
    </font>
    <font>
      <sz val="12"/>
      <name val="Courier"/>
    </font>
    <font>
      <b/>
      <sz val="12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Courier"/>
    </font>
    <font>
      <u/>
      <sz val="12"/>
      <name val="Arial Narrow"/>
      <family val="2"/>
    </font>
    <font>
      <sz val="10"/>
      <name val="Courier"/>
      <family val="3"/>
    </font>
    <font>
      <b/>
      <sz val="12"/>
      <color indexed="10"/>
      <name val="Tms Rmn"/>
    </font>
    <font>
      <sz val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44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/>
    <xf numFmtId="14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4" fillId="0" borderId="0" xfId="2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/>
    </xf>
    <xf numFmtId="37" fontId="1" fillId="0" borderId="0" xfId="3" applyNumberFormat="1" applyFont="1"/>
    <xf numFmtId="5" fontId="1" fillId="0" borderId="0" xfId="3" applyNumberFormat="1" applyFont="1"/>
    <xf numFmtId="164" fontId="2" fillId="0" borderId="0" xfId="1" applyNumberFormat="1" applyFont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0" xfId="1" quotePrefix="1" applyFont="1" applyAlignment="1">
      <alignment horizontal="center"/>
    </xf>
    <xf numFmtId="5" fontId="1" fillId="0" borderId="0" xfId="1" applyNumberFormat="1"/>
    <xf numFmtId="0" fontId="6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8" fillId="0" borderId="0" xfId="1" applyFont="1"/>
    <xf numFmtId="37" fontId="1" fillId="0" borderId="0" xfId="1" applyNumberFormat="1"/>
    <xf numFmtId="37" fontId="2" fillId="0" borderId="0" xfId="1" applyNumberFormat="1" applyFont="1"/>
    <xf numFmtId="7" fontId="2" fillId="0" borderId="0" xfId="1" applyNumberFormat="1" applyFont="1"/>
    <xf numFmtId="5" fontId="2" fillId="0" borderId="0" xfId="1" applyNumberFormat="1" applyFont="1"/>
    <xf numFmtId="7" fontId="6" fillId="0" borderId="0" xfId="4" applyNumberFormat="1" applyFont="1"/>
    <xf numFmtId="164" fontId="6" fillId="0" borderId="0" xfId="4" applyNumberFormat="1" applyFont="1"/>
    <xf numFmtId="10" fontId="6" fillId="0" borderId="0" xfId="5" applyNumberFormat="1" applyFont="1"/>
    <xf numFmtId="164" fontId="7" fillId="0" borderId="0" xfId="4" applyNumberFormat="1" applyFont="1"/>
    <xf numFmtId="2" fontId="7" fillId="0" borderId="0" xfId="4" applyNumberFormat="1" applyFont="1" applyAlignment="1">
      <alignment horizontal="right"/>
    </xf>
    <xf numFmtId="43" fontId="2" fillId="0" borderId="0" xfId="1" applyNumberFormat="1" applyFont="1"/>
    <xf numFmtId="5" fontId="1" fillId="0" borderId="0" xfId="3" applyNumberFormat="1" applyFont="1" applyBorder="1"/>
    <xf numFmtId="165" fontId="2" fillId="0" borderId="0" xfId="1" applyNumberFormat="1" applyFont="1"/>
    <xf numFmtId="0" fontId="6" fillId="0" borderId="0" xfId="4" applyFont="1"/>
    <xf numFmtId="7" fontId="1" fillId="0" borderId="0" xfId="1" applyNumberFormat="1"/>
    <xf numFmtId="37" fontId="4" fillId="0" borderId="0" xfId="1" applyNumberFormat="1" applyFont="1"/>
    <xf numFmtId="10" fontId="6" fillId="0" borderId="0" xfId="4" applyNumberFormat="1" applyFont="1"/>
    <xf numFmtId="0" fontId="9" fillId="0" borderId="0" xfId="4" applyFont="1"/>
    <xf numFmtId="0" fontId="9" fillId="0" borderId="0" xfId="4" applyFont="1" applyAlignment="1">
      <alignment horizontal="right"/>
    </xf>
    <xf numFmtId="39" fontId="2" fillId="0" borderId="0" xfId="1" applyNumberFormat="1" applyFont="1"/>
    <xf numFmtId="164" fontId="9" fillId="0" borderId="0" xfId="4" applyNumberFormat="1" applyFont="1"/>
    <xf numFmtId="0" fontId="4" fillId="0" borderId="0" xfId="1" applyFont="1"/>
    <xf numFmtId="164" fontId="1" fillId="0" borderId="0" xfId="6" applyNumberFormat="1" applyFont="1" applyBorder="1"/>
    <xf numFmtId="164" fontId="2" fillId="0" borderId="0" xfId="1" applyNumberFormat="1" applyFont="1"/>
    <xf numFmtId="37" fontId="2" fillId="0" borderId="2" xfId="1" applyNumberFormat="1" applyFont="1" applyBorder="1"/>
    <xf numFmtId="37" fontId="2" fillId="0" borderId="3" xfId="1" applyNumberFormat="1" applyFont="1" applyBorder="1"/>
    <xf numFmtId="37" fontId="10" fillId="0" borderId="0" xfId="1" quotePrefix="1" applyNumberFormat="1" applyFont="1"/>
    <xf numFmtId="164" fontId="1" fillId="0" borderId="0" xfId="6" applyNumberFormat="1" applyFont="1" applyFill="1" applyBorder="1"/>
    <xf numFmtId="164" fontId="2" fillId="0" borderId="4" xfId="6" applyNumberFormat="1" applyFont="1" applyBorder="1"/>
    <xf numFmtId="164" fontId="2" fillId="0" borderId="0" xfId="6" applyNumberFormat="1" applyFont="1"/>
    <xf numFmtId="164" fontId="2" fillId="0" borderId="0" xfId="6" applyNumberFormat="1" applyFont="1" applyBorder="1"/>
    <xf numFmtId="37" fontId="2" fillId="0" borderId="0" xfId="6" applyNumberFormat="1" applyFont="1" applyBorder="1"/>
    <xf numFmtId="164" fontId="2" fillId="0" borderId="2" xfId="6" applyNumberFormat="1" applyFont="1" applyBorder="1"/>
    <xf numFmtId="166" fontId="2" fillId="0" borderId="4" xfId="3" applyNumberFormat="1" applyFont="1" applyBorder="1" applyProtection="1"/>
    <xf numFmtId="164" fontId="1" fillId="0" borderId="0" xfId="1" applyNumberFormat="1"/>
    <xf numFmtId="167" fontId="2" fillId="0" borderId="5" xfId="1" applyNumberFormat="1" applyFont="1" applyBorder="1"/>
    <xf numFmtId="0" fontId="2" fillId="0" borderId="0" xfId="1" quotePrefix="1" applyFont="1"/>
    <xf numFmtId="1" fontId="1" fillId="0" borderId="0" xfId="1" applyNumberFormat="1"/>
    <xf numFmtId="166" fontId="2" fillId="0" borderId="0" xfId="3" applyNumberFormat="1" applyFont="1" applyBorder="1" applyProtection="1"/>
    <xf numFmtId="168" fontId="2" fillId="0" borderId="0" xfId="5" applyNumberFormat="1" applyFont="1" applyProtection="1"/>
    <xf numFmtId="7" fontId="2" fillId="0" borderId="0" xfId="6" applyNumberFormat="1" applyFont="1" applyProtection="1"/>
    <xf numFmtId="164" fontId="2" fillId="0" borderId="0" xfId="6" applyNumberFormat="1" applyFont="1" applyProtection="1"/>
    <xf numFmtId="43" fontId="2" fillId="0" borderId="0" xfId="6" applyFont="1" applyProtection="1"/>
    <xf numFmtId="169" fontId="2" fillId="0" borderId="0" xfId="1" applyNumberFormat="1" applyFont="1"/>
    <xf numFmtId="165" fontId="2" fillId="0" borderId="0" xfId="1" applyNumberFormat="1" applyFont="1" applyAlignment="1">
      <alignment horizontal="center"/>
    </xf>
    <xf numFmtId="170" fontId="2" fillId="0" borderId="0" xfId="1" applyNumberFormat="1" applyFont="1"/>
    <xf numFmtId="5" fontId="4" fillId="0" borderId="0" xfId="1" applyNumberFormat="1" applyFont="1"/>
    <xf numFmtId="43" fontId="6" fillId="0" borderId="0" xfId="7" applyFont="1"/>
    <xf numFmtId="0" fontId="2" fillId="0" borderId="1" xfId="1" applyFont="1" applyBorder="1" applyAlignment="1">
      <alignment horizontal="center"/>
    </xf>
  </cellXfs>
  <cellStyles count="8">
    <cellStyle name="Comma" xfId="7" builtinId="3"/>
    <cellStyle name="Comma 3" xfId="6" xr:uid="{374892E7-9E2E-4FC1-B7EA-8CBAB993393B}"/>
    <cellStyle name="Currency 4" xfId="3" xr:uid="{EB556CE4-1F97-4948-B12B-5F336176D628}"/>
    <cellStyle name="Normal" xfId="0" builtinId="0"/>
    <cellStyle name="Normal_1994 Rate Design Template mock-up" xfId="1" xr:uid="{12A0F10E-FF88-4341-A6C4-5DD321B0F7AE}"/>
    <cellStyle name="Normal_GenBillFrequency with Rate Design (Final) 2" xfId="4" xr:uid="{4A5FFFA9-8729-4515-84BF-DDFCC351E2C0}"/>
    <cellStyle name="Normal_Kentucky - CCS98 as filed 2" xfId="2" xr:uid="{0E45CE67-C439-4702-A745-4DA286C5DA24}"/>
    <cellStyle name="Percent 4" xfId="5" xr:uid="{888FC173-CC7B-42C1-8B30-3689C28D81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9A354-52F2-4B1E-8844-C8B759BBA907}">
  <sheetPr transitionEvaluation="1" transitionEntry="1">
    <tabColor indexed="34"/>
  </sheetPr>
  <dimension ref="A1:AA274"/>
  <sheetViews>
    <sheetView showGridLines="0" tabSelected="1" view="pageBreakPreview" topLeftCell="C101" zoomScale="70" zoomScaleNormal="70" zoomScaleSheetLayoutView="70" workbookViewId="0">
      <selection activeCell="K123" sqref="K123"/>
    </sheetView>
  </sheetViews>
  <sheetFormatPr defaultColWidth="11" defaultRowHeight="15.5" x14ac:dyDescent="0.35"/>
  <cols>
    <col min="1" max="1" width="4.90625" style="3" customWidth="1"/>
    <col min="2" max="2" width="40" style="3" customWidth="1"/>
    <col min="3" max="3" width="19.54296875" style="7" customWidth="1"/>
    <col min="4" max="4" width="19.90625" style="3" customWidth="1"/>
    <col min="5" max="5" width="19.36328125" style="3" customWidth="1"/>
    <col min="6" max="6" width="3.90625" style="3" customWidth="1"/>
    <col min="7" max="7" width="13.36328125" style="3" customWidth="1"/>
    <col min="8" max="8" width="18.90625" style="3" customWidth="1"/>
    <col min="9" max="9" width="3.6328125" style="3" customWidth="1"/>
    <col min="10" max="10" width="16" style="3" customWidth="1"/>
    <col min="11" max="11" width="20.36328125" style="3" customWidth="1"/>
    <col min="12" max="12" width="9.453125" style="3" customWidth="1"/>
    <col min="13" max="13" width="13.6328125" style="3" customWidth="1"/>
    <col min="14" max="14" width="13.6328125" style="3" bestFit="1" customWidth="1"/>
    <col min="15" max="16" width="18.453125" style="3" bestFit="1" customWidth="1"/>
    <col min="17" max="17" width="15.6328125" style="3" bestFit="1" customWidth="1"/>
    <col min="18" max="18" width="18.6328125" style="3" bestFit="1" customWidth="1"/>
    <col min="19" max="20" width="14.453125" style="3" customWidth="1"/>
    <col min="21" max="21" width="11" style="3"/>
    <col min="22" max="27" width="14.54296875" style="3" bestFit="1" customWidth="1"/>
    <col min="28" max="256" width="11" style="3"/>
    <col min="257" max="257" width="4.90625" style="3" customWidth="1"/>
    <col min="258" max="258" width="40" style="3" customWidth="1"/>
    <col min="259" max="259" width="19.54296875" style="3" customWidth="1"/>
    <col min="260" max="260" width="19.90625" style="3" customWidth="1"/>
    <col min="261" max="261" width="19.36328125" style="3" customWidth="1"/>
    <col min="262" max="262" width="3.90625" style="3" customWidth="1"/>
    <col min="263" max="263" width="13.36328125" style="3" customWidth="1"/>
    <col min="264" max="264" width="18.90625" style="3" customWidth="1"/>
    <col min="265" max="265" width="3.6328125" style="3" customWidth="1"/>
    <col min="266" max="266" width="16" style="3" customWidth="1"/>
    <col min="267" max="267" width="20.36328125" style="3" customWidth="1"/>
    <col min="268" max="268" width="9.453125" style="3" customWidth="1"/>
    <col min="269" max="269" width="13.6328125" style="3" customWidth="1"/>
    <col min="270" max="270" width="13.6328125" style="3" bestFit="1" customWidth="1"/>
    <col min="271" max="272" width="18.453125" style="3" bestFit="1" customWidth="1"/>
    <col min="273" max="273" width="15.6328125" style="3" bestFit="1" customWidth="1"/>
    <col min="274" max="274" width="18.6328125" style="3" bestFit="1" customWidth="1"/>
    <col min="275" max="276" width="14.453125" style="3" customWidth="1"/>
    <col min="277" max="277" width="11" style="3"/>
    <col min="278" max="283" width="14.54296875" style="3" bestFit="1" customWidth="1"/>
    <col min="284" max="512" width="11" style="3"/>
    <col min="513" max="513" width="4.90625" style="3" customWidth="1"/>
    <col min="514" max="514" width="40" style="3" customWidth="1"/>
    <col min="515" max="515" width="19.54296875" style="3" customWidth="1"/>
    <col min="516" max="516" width="19.90625" style="3" customWidth="1"/>
    <col min="517" max="517" width="19.36328125" style="3" customWidth="1"/>
    <col min="518" max="518" width="3.90625" style="3" customWidth="1"/>
    <col min="519" max="519" width="13.36328125" style="3" customWidth="1"/>
    <col min="520" max="520" width="18.90625" style="3" customWidth="1"/>
    <col min="521" max="521" width="3.6328125" style="3" customWidth="1"/>
    <col min="522" max="522" width="16" style="3" customWidth="1"/>
    <col min="523" max="523" width="20.36328125" style="3" customWidth="1"/>
    <col min="524" max="524" width="9.453125" style="3" customWidth="1"/>
    <col min="525" max="525" width="13.6328125" style="3" customWidth="1"/>
    <col min="526" max="526" width="13.6328125" style="3" bestFit="1" customWidth="1"/>
    <col min="527" max="528" width="18.453125" style="3" bestFit="1" customWidth="1"/>
    <col min="529" max="529" width="15.6328125" style="3" bestFit="1" customWidth="1"/>
    <col min="530" max="530" width="18.6328125" style="3" bestFit="1" customWidth="1"/>
    <col min="531" max="532" width="14.453125" style="3" customWidth="1"/>
    <col min="533" max="533" width="11" style="3"/>
    <col min="534" max="539" width="14.54296875" style="3" bestFit="1" customWidth="1"/>
    <col min="540" max="768" width="11" style="3"/>
    <col min="769" max="769" width="4.90625" style="3" customWidth="1"/>
    <col min="770" max="770" width="40" style="3" customWidth="1"/>
    <col min="771" max="771" width="19.54296875" style="3" customWidth="1"/>
    <col min="772" max="772" width="19.90625" style="3" customWidth="1"/>
    <col min="773" max="773" width="19.36328125" style="3" customWidth="1"/>
    <col min="774" max="774" width="3.90625" style="3" customWidth="1"/>
    <col min="775" max="775" width="13.36328125" style="3" customWidth="1"/>
    <col min="776" max="776" width="18.90625" style="3" customWidth="1"/>
    <col min="777" max="777" width="3.6328125" style="3" customWidth="1"/>
    <col min="778" max="778" width="16" style="3" customWidth="1"/>
    <col min="779" max="779" width="20.36328125" style="3" customWidth="1"/>
    <col min="780" max="780" width="9.453125" style="3" customWidth="1"/>
    <col min="781" max="781" width="13.6328125" style="3" customWidth="1"/>
    <col min="782" max="782" width="13.6328125" style="3" bestFit="1" customWidth="1"/>
    <col min="783" max="784" width="18.453125" style="3" bestFit="1" customWidth="1"/>
    <col min="785" max="785" width="15.6328125" style="3" bestFit="1" customWidth="1"/>
    <col min="786" max="786" width="18.6328125" style="3" bestFit="1" customWidth="1"/>
    <col min="787" max="788" width="14.453125" style="3" customWidth="1"/>
    <col min="789" max="789" width="11" style="3"/>
    <col min="790" max="795" width="14.54296875" style="3" bestFit="1" customWidth="1"/>
    <col min="796" max="1024" width="11" style="3"/>
    <col min="1025" max="1025" width="4.90625" style="3" customWidth="1"/>
    <col min="1026" max="1026" width="40" style="3" customWidth="1"/>
    <col min="1027" max="1027" width="19.54296875" style="3" customWidth="1"/>
    <col min="1028" max="1028" width="19.90625" style="3" customWidth="1"/>
    <col min="1029" max="1029" width="19.36328125" style="3" customWidth="1"/>
    <col min="1030" max="1030" width="3.90625" style="3" customWidth="1"/>
    <col min="1031" max="1031" width="13.36328125" style="3" customWidth="1"/>
    <col min="1032" max="1032" width="18.90625" style="3" customWidth="1"/>
    <col min="1033" max="1033" width="3.6328125" style="3" customWidth="1"/>
    <col min="1034" max="1034" width="16" style="3" customWidth="1"/>
    <col min="1035" max="1035" width="20.36328125" style="3" customWidth="1"/>
    <col min="1036" max="1036" width="9.453125" style="3" customWidth="1"/>
    <col min="1037" max="1037" width="13.6328125" style="3" customWidth="1"/>
    <col min="1038" max="1038" width="13.6328125" style="3" bestFit="1" customWidth="1"/>
    <col min="1039" max="1040" width="18.453125" style="3" bestFit="1" customWidth="1"/>
    <col min="1041" max="1041" width="15.6328125" style="3" bestFit="1" customWidth="1"/>
    <col min="1042" max="1042" width="18.6328125" style="3" bestFit="1" customWidth="1"/>
    <col min="1043" max="1044" width="14.453125" style="3" customWidth="1"/>
    <col min="1045" max="1045" width="11" style="3"/>
    <col min="1046" max="1051" width="14.54296875" style="3" bestFit="1" customWidth="1"/>
    <col min="1052" max="1280" width="11" style="3"/>
    <col min="1281" max="1281" width="4.90625" style="3" customWidth="1"/>
    <col min="1282" max="1282" width="40" style="3" customWidth="1"/>
    <col min="1283" max="1283" width="19.54296875" style="3" customWidth="1"/>
    <col min="1284" max="1284" width="19.90625" style="3" customWidth="1"/>
    <col min="1285" max="1285" width="19.36328125" style="3" customWidth="1"/>
    <col min="1286" max="1286" width="3.90625" style="3" customWidth="1"/>
    <col min="1287" max="1287" width="13.36328125" style="3" customWidth="1"/>
    <col min="1288" max="1288" width="18.90625" style="3" customWidth="1"/>
    <col min="1289" max="1289" width="3.6328125" style="3" customWidth="1"/>
    <col min="1290" max="1290" width="16" style="3" customWidth="1"/>
    <col min="1291" max="1291" width="20.36328125" style="3" customWidth="1"/>
    <col min="1292" max="1292" width="9.453125" style="3" customWidth="1"/>
    <col min="1293" max="1293" width="13.6328125" style="3" customWidth="1"/>
    <col min="1294" max="1294" width="13.6328125" style="3" bestFit="1" customWidth="1"/>
    <col min="1295" max="1296" width="18.453125" style="3" bestFit="1" customWidth="1"/>
    <col min="1297" max="1297" width="15.6328125" style="3" bestFit="1" customWidth="1"/>
    <col min="1298" max="1298" width="18.6328125" style="3" bestFit="1" customWidth="1"/>
    <col min="1299" max="1300" width="14.453125" style="3" customWidth="1"/>
    <col min="1301" max="1301" width="11" style="3"/>
    <col min="1302" max="1307" width="14.54296875" style="3" bestFit="1" customWidth="1"/>
    <col min="1308" max="1536" width="11" style="3"/>
    <col min="1537" max="1537" width="4.90625" style="3" customWidth="1"/>
    <col min="1538" max="1538" width="40" style="3" customWidth="1"/>
    <col min="1539" max="1539" width="19.54296875" style="3" customWidth="1"/>
    <col min="1540" max="1540" width="19.90625" style="3" customWidth="1"/>
    <col min="1541" max="1541" width="19.36328125" style="3" customWidth="1"/>
    <col min="1542" max="1542" width="3.90625" style="3" customWidth="1"/>
    <col min="1543" max="1543" width="13.36328125" style="3" customWidth="1"/>
    <col min="1544" max="1544" width="18.90625" style="3" customWidth="1"/>
    <col min="1545" max="1545" width="3.6328125" style="3" customWidth="1"/>
    <col min="1546" max="1546" width="16" style="3" customWidth="1"/>
    <col min="1547" max="1547" width="20.36328125" style="3" customWidth="1"/>
    <col min="1548" max="1548" width="9.453125" style="3" customWidth="1"/>
    <col min="1549" max="1549" width="13.6328125" style="3" customWidth="1"/>
    <col min="1550" max="1550" width="13.6328125" style="3" bestFit="1" customWidth="1"/>
    <col min="1551" max="1552" width="18.453125" style="3" bestFit="1" customWidth="1"/>
    <col min="1553" max="1553" width="15.6328125" style="3" bestFit="1" customWidth="1"/>
    <col min="1554" max="1554" width="18.6328125" style="3" bestFit="1" customWidth="1"/>
    <col min="1555" max="1556" width="14.453125" style="3" customWidth="1"/>
    <col min="1557" max="1557" width="11" style="3"/>
    <col min="1558" max="1563" width="14.54296875" style="3" bestFit="1" customWidth="1"/>
    <col min="1564" max="1792" width="11" style="3"/>
    <col min="1793" max="1793" width="4.90625" style="3" customWidth="1"/>
    <col min="1794" max="1794" width="40" style="3" customWidth="1"/>
    <col min="1795" max="1795" width="19.54296875" style="3" customWidth="1"/>
    <col min="1796" max="1796" width="19.90625" style="3" customWidth="1"/>
    <col min="1797" max="1797" width="19.36328125" style="3" customWidth="1"/>
    <col min="1798" max="1798" width="3.90625" style="3" customWidth="1"/>
    <col min="1799" max="1799" width="13.36328125" style="3" customWidth="1"/>
    <col min="1800" max="1800" width="18.90625" style="3" customWidth="1"/>
    <col min="1801" max="1801" width="3.6328125" style="3" customWidth="1"/>
    <col min="1802" max="1802" width="16" style="3" customWidth="1"/>
    <col min="1803" max="1803" width="20.36328125" style="3" customWidth="1"/>
    <col min="1804" max="1804" width="9.453125" style="3" customWidth="1"/>
    <col min="1805" max="1805" width="13.6328125" style="3" customWidth="1"/>
    <col min="1806" max="1806" width="13.6328125" style="3" bestFit="1" customWidth="1"/>
    <col min="1807" max="1808" width="18.453125" style="3" bestFit="1" customWidth="1"/>
    <col min="1809" max="1809" width="15.6328125" style="3" bestFit="1" customWidth="1"/>
    <col min="1810" max="1810" width="18.6328125" style="3" bestFit="1" customWidth="1"/>
    <col min="1811" max="1812" width="14.453125" style="3" customWidth="1"/>
    <col min="1813" max="1813" width="11" style="3"/>
    <col min="1814" max="1819" width="14.54296875" style="3" bestFit="1" customWidth="1"/>
    <col min="1820" max="2048" width="11" style="3"/>
    <col min="2049" max="2049" width="4.90625" style="3" customWidth="1"/>
    <col min="2050" max="2050" width="40" style="3" customWidth="1"/>
    <col min="2051" max="2051" width="19.54296875" style="3" customWidth="1"/>
    <col min="2052" max="2052" width="19.90625" style="3" customWidth="1"/>
    <col min="2053" max="2053" width="19.36328125" style="3" customWidth="1"/>
    <col min="2054" max="2054" width="3.90625" style="3" customWidth="1"/>
    <col min="2055" max="2055" width="13.36328125" style="3" customWidth="1"/>
    <col min="2056" max="2056" width="18.90625" style="3" customWidth="1"/>
    <col min="2057" max="2057" width="3.6328125" style="3" customWidth="1"/>
    <col min="2058" max="2058" width="16" style="3" customWidth="1"/>
    <col min="2059" max="2059" width="20.36328125" style="3" customWidth="1"/>
    <col min="2060" max="2060" width="9.453125" style="3" customWidth="1"/>
    <col min="2061" max="2061" width="13.6328125" style="3" customWidth="1"/>
    <col min="2062" max="2062" width="13.6328125" style="3" bestFit="1" customWidth="1"/>
    <col min="2063" max="2064" width="18.453125" style="3" bestFit="1" customWidth="1"/>
    <col min="2065" max="2065" width="15.6328125" style="3" bestFit="1" customWidth="1"/>
    <col min="2066" max="2066" width="18.6328125" style="3" bestFit="1" customWidth="1"/>
    <col min="2067" max="2068" width="14.453125" style="3" customWidth="1"/>
    <col min="2069" max="2069" width="11" style="3"/>
    <col min="2070" max="2075" width="14.54296875" style="3" bestFit="1" customWidth="1"/>
    <col min="2076" max="2304" width="11" style="3"/>
    <col min="2305" max="2305" width="4.90625" style="3" customWidth="1"/>
    <col min="2306" max="2306" width="40" style="3" customWidth="1"/>
    <col min="2307" max="2307" width="19.54296875" style="3" customWidth="1"/>
    <col min="2308" max="2308" width="19.90625" style="3" customWidth="1"/>
    <col min="2309" max="2309" width="19.36328125" style="3" customWidth="1"/>
    <col min="2310" max="2310" width="3.90625" style="3" customWidth="1"/>
    <col min="2311" max="2311" width="13.36328125" style="3" customWidth="1"/>
    <col min="2312" max="2312" width="18.90625" style="3" customWidth="1"/>
    <col min="2313" max="2313" width="3.6328125" style="3" customWidth="1"/>
    <col min="2314" max="2314" width="16" style="3" customWidth="1"/>
    <col min="2315" max="2315" width="20.36328125" style="3" customWidth="1"/>
    <col min="2316" max="2316" width="9.453125" style="3" customWidth="1"/>
    <col min="2317" max="2317" width="13.6328125" style="3" customWidth="1"/>
    <col min="2318" max="2318" width="13.6328125" style="3" bestFit="1" customWidth="1"/>
    <col min="2319" max="2320" width="18.453125" style="3" bestFit="1" customWidth="1"/>
    <col min="2321" max="2321" width="15.6328125" style="3" bestFit="1" customWidth="1"/>
    <col min="2322" max="2322" width="18.6328125" style="3" bestFit="1" customWidth="1"/>
    <col min="2323" max="2324" width="14.453125" style="3" customWidth="1"/>
    <col min="2325" max="2325" width="11" style="3"/>
    <col min="2326" max="2331" width="14.54296875" style="3" bestFit="1" customWidth="1"/>
    <col min="2332" max="2560" width="11" style="3"/>
    <col min="2561" max="2561" width="4.90625" style="3" customWidth="1"/>
    <col min="2562" max="2562" width="40" style="3" customWidth="1"/>
    <col min="2563" max="2563" width="19.54296875" style="3" customWidth="1"/>
    <col min="2564" max="2564" width="19.90625" style="3" customWidth="1"/>
    <col min="2565" max="2565" width="19.36328125" style="3" customWidth="1"/>
    <col min="2566" max="2566" width="3.90625" style="3" customWidth="1"/>
    <col min="2567" max="2567" width="13.36328125" style="3" customWidth="1"/>
    <col min="2568" max="2568" width="18.90625" style="3" customWidth="1"/>
    <col min="2569" max="2569" width="3.6328125" style="3" customWidth="1"/>
    <col min="2570" max="2570" width="16" style="3" customWidth="1"/>
    <col min="2571" max="2571" width="20.36328125" style="3" customWidth="1"/>
    <col min="2572" max="2572" width="9.453125" style="3" customWidth="1"/>
    <col min="2573" max="2573" width="13.6328125" style="3" customWidth="1"/>
    <col min="2574" max="2574" width="13.6328125" style="3" bestFit="1" customWidth="1"/>
    <col min="2575" max="2576" width="18.453125" style="3" bestFit="1" customWidth="1"/>
    <col min="2577" max="2577" width="15.6328125" style="3" bestFit="1" customWidth="1"/>
    <col min="2578" max="2578" width="18.6328125" style="3" bestFit="1" customWidth="1"/>
    <col min="2579" max="2580" width="14.453125" style="3" customWidth="1"/>
    <col min="2581" max="2581" width="11" style="3"/>
    <col min="2582" max="2587" width="14.54296875" style="3" bestFit="1" customWidth="1"/>
    <col min="2588" max="2816" width="11" style="3"/>
    <col min="2817" max="2817" width="4.90625" style="3" customWidth="1"/>
    <col min="2818" max="2818" width="40" style="3" customWidth="1"/>
    <col min="2819" max="2819" width="19.54296875" style="3" customWidth="1"/>
    <col min="2820" max="2820" width="19.90625" style="3" customWidth="1"/>
    <col min="2821" max="2821" width="19.36328125" style="3" customWidth="1"/>
    <col min="2822" max="2822" width="3.90625" style="3" customWidth="1"/>
    <col min="2823" max="2823" width="13.36328125" style="3" customWidth="1"/>
    <col min="2824" max="2824" width="18.90625" style="3" customWidth="1"/>
    <col min="2825" max="2825" width="3.6328125" style="3" customWidth="1"/>
    <col min="2826" max="2826" width="16" style="3" customWidth="1"/>
    <col min="2827" max="2827" width="20.36328125" style="3" customWidth="1"/>
    <col min="2828" max="2828" width="9.453125" style="3" customWidth="1"/>
    <col min="2829" max="2829" width="13.6328125" style="3" customWidth="1"/>
    <col min="2830" max="2830" width="13.6328125" style="3" bestFit="1" customWidth="1"/>
    <col min="2831" max="2832" width="18.453125" style="3" bestFit="1" customWidth="1"/>
    <col min="2833" max="2833" width="15.6328125" style="3" bestFit="1" customWidth="1"/>
    <col min="2834" max="2834" width="18.6328125" style="3" bestFit="1" customWidth="1"/>
    <col min="2835" max="2836" width="14.453125" style="3" customWidth="1"/>
    <col min="2837" max="2837" width="11" style="3"/>
    <col min="2838" max="2843" width="14.54296875" style="3" bestFit="1" customWidth="1"/>
    <col min="2844" max="3072" width="11" style="3"/>
    <col min="3073" max="3073" width="4.90625" style="3" customWidth="1"/>
    <col min="3074" max="3074" width="40" style="3" customWidth="1"/>
    <col min="3075" max="3075" width="19.54296875" style="3" customWidth="1"/>
    <col min="3076" max="3076" width="19.90625" style="3" customWidth="1"/>
    <col min="3077" max="3077" width="19.36328125" style="3" customWidth="1"/>
    <col min="3078" max="3078" width="3.90625" style="3" customWidth="1"/>
    <col min="3079" max="3079" width="13.36328125" style="3" customWidth="1"/>
    <col min="3080" max="3080" width="18.90625" style="3" customWidth="1"/>
    <col min="3081" max="3081" width="3.6328125" style="3" customWidth="1"/>
    <col min="3082" max="3082" width="16" style="3" customWidth="1"/>
    <col min="3083" max="3083" width="20.36328125" style="3" customWidth="1"/>
    <col min="3084" max="3084" width="9.453125" style="3" customWidth="1"/>
    <col min="3085" max="3085" width="13.6328125" style="3" customWidth="1"/>
    <col min="3086" max="3086" width="13.6328125" style="3" bestFit="1" customWidth="1"/>
    <col min="3087" max="3088" width="18.453125" style="3" bestFit="1" customWidth="1"/>
    <col min="3089" max="3089" width="15.6328125" style="3" bestFit="1" customWidth="1"/>
    <col min="3090" max="3090" width="18.6328125" style="3" bestFit="1" customWidth="1"/>
    <col min="3091" max="3092" width="14.453125" style="3" customWidth="1"/>
    <col min="3093" max="3093" width="11" style="3"/>
    <col min="3094" max="3099" width="14.54296875" style="3" bestFit="1" customWidth="1"/>
    <col min="3100" max="3328" width="11" style="3"/>
    <col min="3329" max="3329" width="4.90625" style="3" customWidth="1"/>
    <col min="3330" max="3330" width="40" style="3" customWidth="1"/>
    <col min="3331" max="3331" width="19.54296875" style="3" customWidth="1"/>
    <col min="3332" max="3332" width="19.90625" style="3" customWidth="1"/>
    <col min="3333" max="3333" width="19.36328125" style="3" customWidth="1"/>
    <col min="3334" max="3334" width="3.90625" style="3" customWidth="1"/>
    <col min="3335" max="3335" width="13.36328125" style="3" customWidth="1"/>
    <col min="3336" max="3336" width="18.90625" style="3" customWidth="1"/>
    <col min="3337" max="3337" width="3.6328125" style="3" customWidth="1"/>
    <col min="3338" max="3338" width="16" style="3" customWidth="1"/>
    <col min="3339" max="3339" width="20.36328125" style="3" customWidth="1"/>
    <col min="3340" max="3340" width="9.453125" style="3" customWidth="1"/>
    <col min="3341" max="3341" width="13.6328125" style="3" customWidth="1"/>
    <col min="3342" max="3342" width="13.6328125" style="3" bestFit="1" customWidth="1"/>
    <col min="3343" max="3344" width="18.453125" style="3" bestFit="1" customWidth="1"/>
    <col min="3345" max="3345" width="15.6328125" style="3" bestFit="1" customWidth="1"/>
    <col min="3346" max="3346" width="18.6328125" style="3" bestFit="1" customWidth="1"/>
    <col min="3347" max="3348" width="14.453125" style="3" customWidth="1"/>
    <col min="3349" max="3349" width="11" style="3"/>
    <col min="3350" max="3355" width="14.54296875" style="3" bestFit="1" customWidth="1"/>
    <col min="3356" max="3584" width="11" style="3"/>
    <col min="3585" max="3585" width="4.90625" style="3" customWidth="1"/>
    <col min="3586" max="3586" width="40" style="3" customWidth="1"/>
    <col min="3587" max="3587" width="19.54296875" style="3" customWidth="1"/>
    <col min="3588" max="3588" width="19.90625" style="3" customWidth="1"/>
    <col min="3589" max="3589" width="19.36328125" style="3" customWidth="1"/>
    <col min="3590" max="3590" width="3.90625" style="3" customWidth="1"/>
    <col min="3591" max="3591" width="13.36328125" style="3" customWidth="1"/>
    <col min="3592" max="3592" width="18.90625" style="3" customWidth="1"/>
    <col min="3593" max="3593" width="3.6328125" style="3" customWidth="1"/>
    <col min="3594" max="3594" width="16" style="3" customWidth="1"/>
    <col min="3595" max="3595" width="20.36328125" style="3" customWidth="1"/>
    <col min="3596" max="3596" width="9.453125" style="3" customWidth="1"/>
    <col min="3597" max="3597" width="13.6328125" style="3" customWidth="1"/>
    <col min="3598" max="3598" width="13.6328125" style="3" bestFit="1" customWidth="1"/>
    <col min="3599" max="3600" width="18.453125" style="3" bestFit="1" customWidth="1"/>
    <col min="3601" max="3601" width="15.6328125" style="3" bestFit="1" customWidth="1"/>
    <col min="3602" max="3602" width="18.6328125" style="3" bestFit="1" customWidth="1"/>
    <col min="3603" max="3604" width="14.453125" style="3" customWidth="1"/>
    <col min="3605" max="3605" width="11" style="3"/>
    <col min="3606" max="3611" width="14.54296875" style="3" bestFit="1" customWidth="1"/>
    <col min="3612" max="3840" width="11" style="3"/>
    <col min="3841" max="3841" width="4.90625" style="3" customWidth="1"/>
    <col min="3842" max="3842" width="40" style="3" customWidth="1"/>
    <col min="3843" max="3843" width="19.54296875" style="3" customWidth="1"/>
    <col min="3844" max="3844" width="19.90625" style="3" customWidth="1"/>
    <col min="3845" max="3845" width="19.36328125" style="3" customWidth="1"/>
    <col min="3846" max="3846" width="3.90625" style="3" customWidth="1"/>
    <col min="3847" max="3847" width="13.36328125" style="3" customWidth="1"/>
    <col min="3848" max="3848" width="18.90625" style="3" customWidth="1"/>
    <col min="3849" max="3849" width="3.6328125" style="3" customWidth="1"/>
    <col min="3850" max="3850" width="16" style="3" customWidth="1"/>
    <col min="3851" max="3851" width="20.36328125" style="3" customWidth="1"/>
    <col min="3852" max="3852" width="9.453125" style="3" customWidth="1"/>
    <col min="3853" max="3853" width="13.6328125" style="3" customWidth="1"/>
    <col min="3854" max="3854" width="13.6328125" style="3" bestFit="1" customWidth="1"/>
    <col min="3855" max="3856" width="18.453125" style="3" bestFit="1" customWidth="1"/>
    <col min="3857" max="3857" width="15.6328125" style="3" bestFit="1" customWidth="1"/>
    <col min="3858" max="3858" width="18.6328125" style="3" bestFit="1" customWidth="1"/>
    <col min="3859" max="3860" width="14.453125" style="3" customWidth="1"/>
    <col min="3861" max="3861" width="11" style="3"/>
    <col min="3862" max="3867" width="14.54296875" style="3" bestFit="1" customWidth="1"/>
    <col min="3868" max="4096" width="11" style="3"/>
    <col min="4097" max="4097" width="4.90625" style="3" customWidth="1"/>
    <col min="4098" max="4098" width="40" style="3" customWidth="1"/>
    <col min="4099" max="4099" width="19.54296875" style="3" customWidth="1"/>
    <col min="4100" max="4100" width="19.90625" style="3" customWidth="1"/>
    <col min="4101" max="4101" width="19.36328125" style="3" customWidth="1"/>
    <col min="4102" max="4102" width="3.90625" style="3" customWidth="1"/>
    <col min="4103" max="4103" width="13.36328125" style="3" customWidth="1"/>
    <col min="4104" max="4104" width="18.90625" style="3" customWidth="1"/>
    <col min="4105" max="4105" width="3.6328125" style="3" customWidth="1"/>
    <col min="4106" max="4106" width="16" style="3" customWidth="1"/>
    <col min="4107" max="4107" width="20.36328125" style="3" customWidth="1"/>
    <col min="4108" max="4108" width="9.453125" style="3" customWidth="1"/>
    <col min="4109" max="4109" width="13.6328125" style="3" customWidth="1"/>
    <col min="4110" max="4110" width="13.6328125" style="3" bestFit="1" customWidth="1"/>
    <col min="4111" max="4112" width="18.453125" style="3" bestFit="1" customWidth="1"/>
    <col min="4113" max="4113" width="15.6328125" style="3" bestFit="1" customWidth="1"/>
    <col min="4114" max="4114" width="18.6328125" style="3" bestFit="1" customWidth="1"/>
    <col min="4115" max="4116" width="14.453125" style="3" customWidth="1"/>
    <col min="4117" max="4117" width="11" style="3"/>
    <col min="4118" max="4123" width="14.54296875" style="3" bestFit="1" customWidth="1"/>
    <col min="4124" max="4352" width="11" style="3"/>
    <col min="4353" max="4353" width="4.90625" style="3" customWidth="1"/>
    <col min="4354" max="4354" width="40" style="3" customWidth="1"/>
    <col min="4355" max="4355" width="19.54296875" style="3" customWidth="1"/>
    <col min="4356" max="4356" width="19.90625" style="3" customWidth="1"/>
    <col min="4357" max="4357" width="19.36328125" style="3" customWidth="1"/>
    <col min="4358" max="4358" width="3.90625" style="3" customWidth="1"/>
    <col min="4359" max="4359" width="13.36328125" style="3" customWidth="1"/>
    <col min="4360" max="4360" width="18.90625" style="3" customWidth="1"/>
    <col min="4361" max="4361" width="3.6328125" style="3" customWidth="1"/>
    <col min="4362" max="4362" width="16" style="3" customWidth="1"/>
    <col min="4363" max="4363" width="20.36328125" style="3" customWidth="1"/>
    <col min="4364" max="4364" width="9.453125" style="3" customWidth="1"/>
    <col min="4365" max="4365" width="13.6328125" style="3" customWidth="1"/>
    <col min="4366" max="4366" width="13.6328125" style="3" bestFit="1" customWidth="1"/>
    <col min="4367" max="4368" width="18.453125" style="3" bestFit="1" customWidth="1"/>
    <col min="4369" max="4369" width="15.6328125" style="3" bestFit="1" customWidth="1"/>
    <col min="4370" max="4370" width="18.6328125" style="3" bestFit="1" customWidth="1"/>
    <col min="4371" max="4372" width="14.453125" style="3" customWidth="1"/>
    <col min="4373" max="4373" width="11" style="3"/>
    <col min="4374" max="4379" width="14.54296875" style="3" bestFit="1" customWidth="1"/>
    <col min="4380" max="4608" width="11" style="3"/>
    <col min="4609" max="4609" width="4.90625" style="3" customWidth="1"/>
    <col min="4610" max="4610" width="40" style="3" customWidth="1"/>
    <col min="4611" max="4611" width="19.54296875" style="3" customWidth="1"/>
    <col min="4612" max="4612" width="19.90625" style="3" customWidth="1"/>
    <col min="4613" max="4613" width="19.36328125" style="3" customWidth="1"/>
    <col min="4614" max="4614" width="3.90625" style="3" customWidth="1"/>
    <col min="4615" max="4615" width="13.36328125" style="3" customWidth="1"/>
    <col min="4616" max="4616" width="18.90625" style="3" customWidth="1"/>
    <col min="4617" max="4617" width="3.6328125" style="3" customWidth="1"/>
    <col min="4618" max="4618" width="16" style="3" customWidth="1"/>
    <col min="4619" max="4619" width="20.36328125" style="3" customWidth="1"/>
    <col min="4620" max="4620" width="9.453125" style="3" customWidth="1"/>
    <col min="4621" max="4621" width="13.6328125" style="3" customWidth="1"/>
    <col min="4622" max="4622" width="13.6328125" style="3" bestFit="1" customWidth="1"/>
    <col min="4623" max="4624" width="18.453125" style="3" bestFit="1" customWidth="1"/>
    <col min="4625" max="4625" width="15.6328125" style="3" bestFit="1" customWidth="1"/>
    <col min="4626" max="4626" width="18.6328125" style="3" bestFit="1" customWidth="1"/>
    <col min="4627" max="4628" width="14.453125" style="3" customWidth="1"/>
    <col min="4629" max="4629" width="11" style="3"/>
    <col min="4630" max="4635" width="14.54296875" style="3" bestFit="1" customWidth="1"/>
    <col min="4636" max="4864" width="11" style="3"/>
    <col min="4865" max="4865" width="4.90625" style="3" customWidth="1"/>
    <col min="4866" max="4866" width="40" style="3" customWidth="1"/>
    <col min="4867" max="4867" width="19.54296875" style="3" customWidth="1"/>
    <col min="4868" max="4868" width="19.90625" style="3" customWidth="1"/>
    <col min="4869" max="4869" width="19.36328125" style="3" customWidth="1"/>
    <col min="4870" max="4870" width="3.90625" style="3" customWidth="1"/>
    <col min="4871" max="4871" width="13.36328125" style="3" customWidth="1"/>
    <col min="4872" max="4872" width="18.90625" style="3" customWidth="1"/>
    <col min="4873" max="4873" width="3.6328125" style="3" customWidth="1"/>
    <col min="4874" max="4874" width="16" style="3" customWidth="1"/>
    <col min="4875" max="4875" width="20.36328125" style="3" customWidth="1"/>
    <col min="4876" max="4876" width="9.453125" style="3" customWidth="1"/>
    <col min="4877" max="4877" width="13.6328125" style="3" customWidth="1"/>
    <col min="4878" max="4878" width="13.6328125" style="3" bestFit="1" customWidth="1"/>
    <col min="4879" max="4880" width="18.453125" style="3" bestFit="1" customWidth="1"/>
    <col min="4881" max="4881" width="15.6328125" style="3" bestFit="1" customWidth="1"/>
    <col min="4882" max="4882" width="18.6328125" style="3" bestFit="1" customWidth="1"/>
    <col min="4883" max="4884" width="14.453125" style="3" customWidth="1"/>
    <col min="4885" max="4885" width="11" style="3"/>
    <col min="4886" max="4891" width="14.54296875" style="3" bestFit="1" customWidth="1"/>
    <col min="4892" max="5120" width="11" style="3"/>
    <col min="5121" max="5121" width="4.90625" style="3" customWidth="1"/>
    <col min="5122" max="5122" width="40" style="3" customWidth="1"/>
    <col min="5123" max="5123" width="19.54296875" style="3" customWidth="1"/>
    <col min="5124" max="5124" width="19.90625" style="3" customWidth="1"/>
    <col min="5125" max="5125" width="19.36328125" style="3" customWidth="1"/>
    <col min="5126" max="5126" width="3.90625" style="3" customWidth="1"/>
    <col min="5127" max="5127" width="13.36328125" style="3" customWidth="1"/>
    <col min="5128" max="5128" width="18.90625" style="3" customWidth="1"/>
    <col min="5129" max="5129" width="3.6328125" style="3" customWidth="1"/>
    <col min="5130" max="5130" width="16" style="3" customWidth="1"/>
    <col min="5131" max="5131" width="20.36328125" style="3" customWidth="1"/>
    <col min="5132" max="5132" width="9.453125" style="3" customWidth="1"/>
    <col min="5133" max="5133" width="13.6328125" style="3" customWidth="1"/>
    <col min="5134" max="5134" width="13.6328125" style="3" bestFit="1" customWidth="1"/>
    <col min="5135" max="5136" width="18.453125" style="3" bestFit="1" customWidth="1"/>
    <col min="5137" max="5137" width="15.6328125" style="3" bestFit="1" customWidth="1"/>
    <col min="5138" max="5138" width="18.6328125" style="3" bestFit="1" customWidth="1"/>
    <col min="5139" max="5140" width="14.453125" style="3" customWidth="1"/>
    <col min="5141" max="5141" width="11" style="3"/>
    <col min="5142" max="5147" width="14.54296875" style="3" bestFit="1" customWidth="1"/>
    <col min="5148" max="5376" width="11" style="3"/>
    <col min="5377" max="5377" width="4.90625" style="3" customWidth="1"/>
    <col min="5378" max="5378" width="40" style="3" customWidth="1"/>
    <col min="5379" max="5379" width="19.54296875" style="3" customWidth="1"/>
    <col min="5380" max="5380" width="19.90625" style="3" customWidth="1"/>
    <col min="5381" max="5381" width="19.36328125" style="3" customWidth="1"/>
    <col min="5382" max="5382" width="3.90625" style="3" customWidth="1"/>
    <col min="5383" max="5383" width="13.36328125" style="3" customWidth="1"/>
    <col min="5384" max="5384" width="18.90625" style="3" customWidth="1"/>
    <col min="5385" max="5385" width="3.6328125" style="3" customWidth="1"/>
    <col min="5386" max="5386" width="16" style="3" customWidth="1"/>
    <col min="5387" max="5387" width="20.36328125" style="3" customWidth="1"/>
    <col min="5388" max="5388" width="9.453125" style="3" customWidth="1"/>
    <col min="5389" max="5389" width="13.6328125" style="3" customWidth="1"/>
    <col min="5390" max="5390" width="13.6328125" style="3" bestFit="1" customWidth="1"/>
    <col min="5391" max="5392" width="18.453125" style="3" bestFit="1" customWidth="1"/>
    <col min="5393" max="5393" width="15.6328125" style="3" bestFit="1" customWidth="1"/>
    <col min="5394" max="5394" width="18.6328125" style="3" bestFit="1" customWidth="1"/>
    <col min="5395" max="5396" width="14.453125" style="3" customWidth="1"/>
    <col min="5397" max="5397" width="11" style="3"/>
    <col min="5398" max="5403" width="14.54296875" style="3" bestFit="1" customWidth="1"/>
    <col min="5404" max="5632" width="11" style="3"/>
    <col min="5633" max="5633" width="4.90625" style="3" customWidth="1"/>
    <col min="5634" max="5634" width="40" style="3" customWidth="1"/>
    <col min="5635" max="5635" width="19.54296875" style="3" customWidth="1"/>
    <col min="5636" max="5636" width="19.90625" style="3" customWidth="1"/>
    <col min="5637" max="5637" width="19.36328125" style="3" customWidth="1"/>
    <col min="5638" max="5638" width="3.90625" style="3" customWidth="1"/>
    <col min="5639" max="5639" width="13.36328125" style="3" customWidth="1"/>
    <col min="5640" max="5640" width="18.90625" style="3" customWidth="1"/>
    <col min="5641" max="5641" width="3.6328125" style="3" customWidth="1"/>
    <col min="5642" max="5642" width="16" style="3" customWidth="1"/>
    <col min="5643" max="5643" width="20.36328125" style="3" customWidth="1"/>
    <col min="5644" max="5644" width="9.453125" style="3" customWidth="1"/>
    <col min="5645" max="5645" width="13.6328125" style="3" customWidth="1"/>
    <col min="5646" max="5646" width="13.6328125" style="3" bestFit="1" customWidth="1"/>
    <col min="5647" max="5648" width="18.453125" style="3" bestFit="1" customWidth="1"/>
    <col min="5649" max="5649" width="15.6328125" style="3" bestFit="1" customWidth="1"/>
    <col min="5650" max="5650" width="18.6328125" style="3" bestFit="1" customWidth="1"/>
    <col min="5651" max="5652" width="14.453125" style="3" customWidth="1"/>
    <col min="5653" max="5653" width="11" style="3"/>
    <col min="5654" max="5659" width="14.54296875" style="3" bestFit="1" customWidth="1"/>
    <col min="5660" max="5888" width="11" style="3"/>
    <col min="5889" max="5889" width="4.90625" style="3" customWidth="1"/>
    <col min="5890" max="5890" width="40" style="3" customWidth="1"/>
    <col min="5891" max="5891" width="19.54296875" style="3" customWidth="1"/>
    <col min="5892" max="5892" width="19.90625" style="3" customWidth="1"/>
    <col min="5893" max="5893" width="19.36328125" style="3" customWidth="1"/>
    <col min="5894" max="5894" width="3.90625" style="3" customWidth="1"/>
    <col min="5895" max="5895" width="13.36328125" style="3" customWidth="1"/>
    <col min="5896" max="5896" width="18.90625" style="3" customWidth="1"/>
    <col min="5897" max="5897" width="3.6328125" style="3" customWidth="1"/>
    <col min="5898" max="5898" width="16" style="3" customWidth="1"/>
    <col min="5899" max="5899" width="20.36328125" style="3" customWidth="1"/>
    <col min="5900" max="5900" width="9.453125" style="3" customWidth="1"/>
    <col min="5901" max="5901" width="13.6328125" style="3" customWidth="1"/>
    <col min="5902" max="5902" width="13.6328125" style="3" bestFit="1" customWidth="1"/>
    <col min="5903" max="5904" width="18.453125" style="3" bestFit="1" customWidth="1"/>
    <col min="5905" max="5905" width="15.6328125" style="3" bestFit="1" customWidth="1"/>
    <col min="5906" max="5906" width="18.6328125" style="3" bestFit="1" customWidth="1"/>
    <col min="5907" max="5908" width="14.453125" style="3" customWidth="1"/>
    <col min="5909" max="5909" width="11" style="3"/>
    <col min="5910" max="5915" width="14.54296875" style="3" bestFit="1" customWidth="1"/>
    <col min="5916" max="6144" width="11" style="3"/>
    <col min="6145" max="6145" width="4.90625" style="3" customWidth="1"/>
    <col min="6146" max="6146" width="40" style="3" customWidth="1"/>
    <col min="6147" max="6147" width="19.54296875" style="3" customWidth="1"/>
    <col min="6148" max="6148" width="19.90625" style="3" customWidth="1"/>
    <col min="6149" max="6149" width="19.36328125" style="3" customWidth="1"/>
    <col min="6150" max="6150" width="3.90625" style="3" customWidth="1"/>
    <col min="6151" max="6151" width="13.36328125" style="3" customWidth="1"/>
    <col min="6152" max="6152" width="18.90625" style="3" customWidth="1"/>
    <col min="6153" max="6153" width="3.6328125" style="3" customWidth="1"/>
    <col min="6154" max="6154" width="16" style="3" customWidth="1"/>
    <col min="6155" max="6155" width="20.36328125" style="3" customWidth="1"/>
    <col min="6156" max="6156" width="9.453125" style="3" customWidth="1"/>
    <col min="6157" max="6157" width="13.6328125" style="3" customWidth="1"/>
    <col min="6158" max="6158" width="13.6328125" style="3" bestFit="1" customWidth="1"/>
    <col min="6159" max="6160" width="18.453125" style="3" bestFit="1" customWidth="1"/>
    <col min="6161" max="6161" width="15.6328125" style="3" bestFit="1" customWidth="1"/>
    <col min="6162" max="6162" width="18.6328125" style="3" bestFit="1" customWidth="1"/>
    <col min="6163" max="6164" width="14.453125" style="3" customWidth="1"/>
    <col min="6165" max="6165" width="11" style="3"/>
    <col min="6166" max="6171" width="14.54296875" style="3" bestFit="1" customWidth="1"/>
    <col min="6172" max="6400" width="11" style="3"/>
    <col min="6401" max="6401" width="4.90625" style="3" customWidth="1"/>
    <col min="6402" max="6402" width="40" style="3" customWidth="1"/>
    <col min="6403" max="6403" width="19.54296875" style="3" customWidth="1"/>
    <col min="6404" max="6404" width="19.90625" style="3" customWidth="1"/>
    <col min="6405" max="6405" width="19.36328125" style="3" customWidth="1"/>
    <col min="6406" max="6406" width="3.90625" style="3" customWidth="1"/>
    <col min="6407" max="6407" width="13.36328125" style="3" customWidth="1"/>
    <col min="6408" max="6408" width="18.90625" style="3" customWidth="1"/>
    <col min="6409" max="6409" width="3.6328125" style="3" customWidth="1"/>
    <col min="6410" max="6410" width="16" style="3" customWidth="1"/>
    <col min="6411" max="6411" width="20.36328125" style="3" customWidth="1"/>
    <col min="6412" max="6412" width="9.453125" style="3" customWidth="1"/>
    <col min="6413" max="6413" width="13.6328125" style="3" customWidth="1"/>
    <col min="6414" max="6414" width="13.6328125" style="3" bestFit="1" customWidth="1"/>
    <col min="6415" max="6416" width="18.453125" style="3" bestFit="1" customWidth="1"/>
    <col min="6417" max="6417" width="15.6328125" style="3" bestFit="1" customWidth="1"/>
    <col min="6418" max="6418" width="18.6328125" style="3" bestFit="1" customWidth="1"/>
    <col min="6419" max="6420" width="14.453125" style="3" customWidth="1"/>
    <col min="6421" max="6421" width="11" style="3"/>
    <col min="6422" max="6427" width="14.54296875" style="3" bestFit="1" customWidth="1"/>
    <col min="6428" max="6656" width="11" style="3"/>
    <col min="6657" max="6657" width="4.90625" style="3" customWidth="1"/>
    <col min="6658" max="6658" width="40" style="3" customWidth="1"/>
    <col min="6659" max="6659" width="19.54296875" style="3" customWidth="1"/>
    <col min="6660" max="6660" width="19.90625" style="3" customWidth="1"/>
    <col min="6661" max="6661" width="19.36328125" style="3" customWidth="1"/>
    <col min="6662" max="6662" width="3.90625" style="3" customWidth="1"/>
    <col min="6663" max="6663" width="13.36328125" style="3" customWidth="1"/>
    <col min="6664" max="6664" width="18.90625" style="3" customWidth="1"/>
    <col min="6665" max="6665" width="3.6328125" style="3" customWidth="1"/>
    <col min="6666" max="6666" width="16" style="3" customWidth="1"/>
    <col min="6667" max="6667" width="20.36328125" style="3" customWidth="1"/>
    <col min="6668" max="6668" width="9.453125" style="3" customWidth="1"/>
    <col min="6669" max="6669" width="13.6328125" style="3" customWidth="1"/>
    <col min="6670" max="6670" width="13.6328125" style="3" bestFit="1" customWidth="1"/>
    <col min="6671" max="6672" width="18.453125" style="3" bestFit="1" customWidth="1"/>
    <col min="6673" max="6673" width="15.6328125" style="3" bestFit="1" customWidth="1"/>
    <col min="6674" max="6674" width="18.6328125" style="3" bestFit="1" customWidth="1"/>
    <col min="6675" max="6676" width="14.453125" style="3" customWidth="1"/>
    <col min="6677" max="6677" width="11" style="3"/>
    <col min="6678" max="6683" width="14.54296875" style="3" bestFit="1" customWidth="1"/>
    <col min="6684" max="6912" width="11" style="3"/>
    <col min="6913" max="6913" width="4.90625" style="3" customWidth="1"/>
    <col min="6914" max="6914" width="40" style="3" customWidth="1"/>
    <col min="6915" max="6915" width="19.54296875" style="3" customWidth="1"/>
    <col min="6916" max="6916" width="19.90625" style="3" customWidth="1"/>
    <col min="6917" max="6917" width="19.36328125" style="3" customWidth="1"/>
    <col min="6918" max="6918" width="3.90625" style="3" customWidth="1"/>
    <col min="6919" max="6919" width="13.36328125" style="3" customWidth="1"/>
    <col min="6920" max="6920" width="18.90625" style="3" customWidth="1"/>
    <col min="6921" max="6921" width="3.6328125" style="3" customWidth="1"/>
    <col min="6922" max="6922" width="16" style="3" customWidth="1"/>
    <col min="6923" max="6923" width="20.36328125" style="3" customWidth="1"/>
    <col min="6924" max="6924" width="9.453125" style="3" customWidth="1"/>
    <col min="6925" max="6925" width="13.6328125" style="3" customWidth="1"/>
    <col min="6926" max="6926" width="13.6328125" style="3" bestFit="1" customWidth="1"/>
    <col min="6927" max="6928" width="18.453125" style="3" bestFit="1" customWidth="1"/>
    <col min="6929" max="6929" width="15.6328125" style="3" bestFit="1" customWidth="1"/>
    <col min="6930" max="6930" width="18.6328125" style="3" bestFit="1" customWidth="1"/>
    <col min="6931" max="6932" width="14.453125" style="3" customWidth="1"/>
    <col min="6933" max="6933" width="11" style="3"/>
    <col min="6934" max="6939" width="14.54296875" style="3" bestFit="1" customWidth="1"/>
    <col min="6940" max="7168" width="11" style="3"/>
    <col min="7169" max="7169" width="4.90625" style="3" customWidth="1"/>
    <col min="7170" max="7170" width="40" style="3" customWidth="1"/>
    <col min="7171" max="7171" width="19.54296875" style="3" customWidth="1"/>
    <col min="7172" max="7172" width="19.90625" style="3" customWidth="1"/>
    <col min="7173" max="7173" width="19.36328125" style="3" customWidth="1"/>
    <col min="7174" max="7174" width="3.90625" style="3" customWidth="1"/>
    <col min="7175" max="7175" width="13.36328125" style="3" customWidth="1"/>
    <col min="7176" max="7176" width="18.90625" style="3" customWidth="1"/>
    <col min="7177" max="7177" width="3.6328125" style="3" customWidth="1"/>
    <col min="7178" max="7178" width="16" style="3" customWidth="1"/>
    <col min="7179" max="7179" width="20.36328125" style="3" customWidth="1"/>
    <col min="7180" max="7180" width="9.453125" style="3" customWidth="1"/>
    <col min="7181" max="7181" width="13.6328125" style="3" customWidth="1"/>
    <col min="7182" max="7182" width="13.6328125" style="3" bestFit="1" customWidth="1"/>
    <col min="7183" max="7184" width="18.453125" style="3" bestFit="1" customWidth="1"/>
    <col min="7185" max="7185" width="15.6328125" style="3" bestFit="1" customWidth="1"/>
    <col min="7186" max="7186" width="18.6328125" style="3" bestFit="1" customWidth="1"/>
    <col min="7187" max="7188" width="14.453125" style="3" customWidth="1"/>
    <col min="7189" max="7189" width="11" style="3"/>
    <col min="7190" max="7195" width="14.54296875" style="3" bestFit="1" customWidth="1"/>
    <col min="7196" max="7424" width="11" style="3"/>
    <col min="7425" max="7425" width="4.90625" style="3" customWidth="1"/>
    <col min="7426" max="7426" width="40" style="3" customWidth="1"/>
    <col min="7427" max="7427" width="19.54296875" style="3" customWidth="1"/>
    <col min="7428" max="7428" width="19.90625" style="3" customWidth="1"/>
    <col min="7429" max="7429" width="19.36328125" style="3" customWidth="1"/>
    <col min="7430" max="7430" width="3.90625" style="3" customWidth="1"/>
    <col min="7431" max="7431" width="13.36328125" style="3" customWidth="1"/>
    <col min="7432" max="7432" width="18.90625" style="3" customWidth="1"/>
    <col min="7433" max="7433" width="3.6328125" style="3" customWidth="1"/>
    <col min="7434" max="7434" width="16" style="3" customWidth="1"/>
    <col min="7435" max="7435" width="20.36328125" style="3" customWidth="1"/>
    <col min="7436" max="7436" width="9.453125" style="3" customWidth="1"/>
    <col min="7437" max="7437" width="13.6328125" style="3" customWidth="1"/>
    <col min="7438" max="7438" width="13.6328125" style="3" bestFit="1" customWidth="1"/>
    <col min="7439" max="7440" width="18.453125" style="3" bestFit="1" customWidth="1"/>
    <col min="7441" max="7441" width="15.6328125" style="3" bestFit="1" customWidth="1"/>
    <col min="7442" max="7442" width="18.6328125" style="3" bestFit="1" customWidth="1"/>
    <col min="7443" max="7444" width="14.453125" style="3" customWidth="1"/>
    <col min="7445" max="7445" width="11" style="3"/>
    <col min="7446" max="7451" width="14.54296875" style="3" bestFit="1" customWidth="1"/>
    <col min="7452" max="7680" width="11" style="3"/>
    <col min="7681" max="7681" width="4.90625" style="3" customWidth="1"/>
    <col min="7682" max="7682" width="40" style="3" customWidth="1"/>
    <col min="7683" max="7683" width="19.54296875" style="3" customWidth="1"/>
    <col min="7684" max="7684" width="19.90625" style="3" customWidth="1"/>
    <col min="7685" max="7685" width="19.36328125" style="3" customWidth="1"/>
    <col min="7686" max="7686" width="3.90625" style="3" customWidth="1"/>
    <col min="7687" max="7687" width="13.36328125" style="3" customWidth="1"/>
    <col min="7688" max="7688" width="18.90625" style="3" customWidth="1"/>
    <col min="7689" max="7689" width="3.6328125" style="3" customWidth="1"/>
    <col min="7690" max="7690" width="16" style="3" customWidth="1"/>
    <col min="7691" max="7691" width="20.36328125" style="3" customWidth="1"/>
    <col min="7692" max="7692" width="9.453125" style="3" customWidth="1"/>
    <col min="7693" max="7693" width="13.6328125" style="3" customWidth="1"/>
    <col min="7694" max="7694" width="13.6328125" style="3" bestFit="1" customWidth="1"/>
    <col min="7695" max="7696" width="18.453125" style="3" bestFit="1" customWidth="1"/>
    <col min="7697" max="7697" width="15.6328125" style="3" bestFit="1" customWidth="1"/>
    <col min="7698" max="7698" width="18.6328125" style="3" bestFit="1" customWidth="1"/>
    <col min="7699" max="7700" width="14.453125" style="3" customWidth="1"/>
    <col min="7701" max="7701" width="11" style="3"/>
    <col min="7702" max="7707" width="14.54296875" style="3" bestFit="1" customWidth="1"/>
    <col min="7708" max="7936" width="11" style="3"/>
    <col min="7937" max="7937" width="4.90625" style="3" customWidth="1"/>
    <col min="7938" max="7938" width="40" style="3" customWidth="1"/>
    <col min="7939" max="7939" width="19.54296875" style="3" customWidth="1"/>
    <col min="7940" max="7940" width="19.90625" style="3" customWidth="1"/>
    <col min="7941" max="7941" width="19.36328125" style="3" customWidth="1"/>
    <col min="7942" max="7942" width="3.90625" style="3" customWidth="1"/>
    <col min="7943" max="7943" width="13.36328125" style="3" customWidth="1"/>
    <col min="7944" max="7944" width="18.90625" style="3" customWidth="1"/>
    <col min="7945" max="7945" width="3.6328125" style="3" customWidth="1"/>
    <col min="7946" max="7946" width="16" style="3" customWidth="1"/>
    <col min="7947" max="7947" width="20.36328125" style="3" customWidth="1"/>
    <col min="7948" max="7948" width="9.453125" style="3" customWidth="1"/>
    <col min="7949" max="7949" width="13.6328125" style="3" customWidth="1"/>
    <col min="7950" max="7950" width="13.6328125" style="3" bestFit="1" customWidth="1"/>
    <col min="7951" max="7952" width="18.453125" style="3" bestFit="1" customWidth="1"/>
    <col min="7953" max="7953" width="15.6328125" style="3" bestFit="1" customWidth="1"/>
    <col min="7954" max="7954" width="18.6328125" style="3" bestFit="1" customWidth="1"/>
    <col min="7955" max="7956" width="14.453125" style="3" customWidth="1"/>
    <col min="7957" max="7957" width="11" style="3"/>
    <col min="7958" max="7963" width="14.54296875" style="3" bestFit="1" customWidth="1"/>
    <col min="7964" max="8192" width="11" style="3"/>
    <col min="8193" max="8193" width="4.90625" style="3" customWidth="1"/>
    <col min="8194" max="8194" width="40" style="3" customWidth="1"/>
    <col min="8195" max="8195" width="19.54296875" style="3" customWidth="1"/>
    <col min="8196" max="8196" width="19.90625" style="3" customWidth="1"/>
    <col min="8197" max="8197" width="19.36328125" style="3" customWidth="1"/>
    <col min="8198" max="8198" width="3.90625" style="3" customWidth="1"/>
    <col min="8199" max="8199" width="13.36328125" style="3" customWidth="1"/>
    <col min="8200" max="8200" width="18.90625" style="3" customWidth="1"/>
    <col min="8201" max="8201" width="3.6328125" style="3" customWidth="1"/>
    <col min="8202" max="8202" width="16" style="3" customWidth="1"/>
    <col min="8203" max="8203" width="20.36328125" style="3" customWidth="1"/>
    <col min="8204" max="8204" width="9.453125" style="3" customWidth="1"/>
    <col min="8205" max="8205" width="13.6328125" style="3" customWidth="1"/>
    <col min="8206" max="8206" width="13.6328125" style="3" bestFit="1" customWidth="1"/>
    <col min="8207" max="8208" width="18.453125" style="3" bestFit="1" customWidth="1"/>
    <col min="8209" max="8209" width="15.6328125" style="3" bestFit="1" customWidth="1"/>
    <col min="8210" max="8210" width="18.6328125" style="3" bestFit="1" customWidth="1"/>
    <col min="8211" max="8212" width="14.453125" style="3" customWidth="1"/>
    <col min="8213" max="8213" width="11" style="3"/>
    <col min="8214" max="8219" width="14.54296875" style="3" bestFit="1" customWidth="1"/>
    <col min="8220" max="8448" width="11" style="3"/>
    <col min="8449" max="8449" width="4.90625" style="3" customWidth="1"/>
    <col min="8450" max="8450" width="40" style="3" customWidth="1"/>
    <col min="8451" max="8451" width="19.54296875" style="3" customWidth="1"/>
    <col min="8452" max="8452" width="19.90625" style="3" customWidth="1"/>
    <col min="8453" max="8453" width="19.36328125" style="3" customWidth="1"/>
    <col min="8454" max="8454" width="3.90625" style="3" customWidth="1"/>
    <col min="8455" max="8455" width="13.36328125" style="3" customWidth="1"/>
    <col min="8456" max="8456" width="18.90625" style="3" customWidth="1"/>
    <col min="8457" max="8457" width="3.6328125" style="3" customWidth="1"/>
    <col min="8458" max="8458" width="16" style="3" customWidth="1"/>
    <col min="8459" max="8459" width="20.36328125" style="3" customWidth="1"/>
    <col min="8460" max="8460" width="9.453125" style="3" customWidth="1"/>
    <col min="8461" max="8461" width="13.6328125" style="3" customWidth="1"/>
    <col min="8462" max="8462" width="13.6328125" style="3" bestFit="1" customWidth="1"/>
    <col min="8463" max="8464" width="18.453125" style="3" bestFit="1" customWidth="1"/>
    <col min="8465" max="8465" width="15.6328125" style="3" bestFit="1" customWidth="1"/>
    <col min="8466" max="8466" width="18.6328125" style="3" bestFit="1" customWidth="1"/>
    <col min="8467" max="8468" width="14.453125" style="3" customWidth="1"/>
    <col min="8469" max="8469" width="11" style="3"/>
    <col min="8470" max="8475" width="14.54296875" style="3" bestFit="1" customWidth="1"/>
    <col min="8476" max="8704" width="11" style="3"/>
    <col min="8705" max="8705" width="4.90625" style="3" customWidth="1"/>
    <col min="8706" max="8706" width="40" style="3" customWidth="1"/>
    <col min="8707" max="8707" width="19.54296875" style="3" customWidth="1"/>
    <col min="8708" max="8708" width="19.90625" style="3" customWidth="1"/>
    <col min="8709" max="8709" width="19.36328125" style="3" customWidth="1"/>
    <col min="8710" max="8710" width="3.90625" style="3" customWidth="1"/>
    <col min="8711" max="8711" width="13.36328125" style="3" customWidth="1"/>
    <col min="8712" max="8712" width="18.90625" style="3" customWidth="1"/>
    <col min="8713" max="8713" width="3.6328125" style="3" customWidth="1"/>
    <col min="8714" max="8714" width="16" style="3" customWidth="1"/>
    <col min="8715" max="8715" width="20.36328125" style="3" customWidth="1"/>
    <col min="8716" max="8716" width="9.453125" style="3" customWidth="1"/>
    <col min="8717" max="8717" width="13.6328125" style="3" customWidth="1"/>
    <col min="8718" max="8718" width="13.6328125" style="3" bestFit="1" customWidth="1"/>
    <col min="8719" max="8720" width="18.453125" style="3" bestFit="1" customWidth="1"/>
    <col min="8721" max="8721" width="15.6328125" style="3" bestFit="1" customWidth="1"/>
    <col min="8722" max="8722" width="18.6328125" style="3" bestFit="1" customWidth="1"/>
    <col min="8723" max="8724" width="14.453125" style="3" customWidth="1"/>
    <col min="8725" max="8725" width="11" style="3"/>
    <col min="8726" max="8731" width="14.54296875" style="3" bestFit="1" customWidth="1"/>
    <col min="8732" max="8960" width="11" style="3"/>
    <col min="8961" max="8961" width="4.90625" style="3" customWidth="1"/>
    <col min="8962" max="8962" width="40" style="3" customWidth="1"/>
    <col min="8963" max="8963" width="19.54296875" style="3" customWidth="1"/>
    <col min="8964" max="8964" width="19.90625" style="3" customWidth="1"/>
    <col min="8965" max="8965" width="19.36328125" style="3" customWidth="1"/>
    <col min="8966" max="8966" width="3.90625" style="3" customWidth="1"/>
    <col min="8967" max="8967" width="13.36328125" style="3" customWidth="1"/>
    <col min="8968" max="8968" width="18.90625" style="3" customWidth="1"/>
    <col min="8969" max="8969" width="3.6328125" style="3" customWidth="1"/>
    <col min="8970" max="8970" width="16" style="3" customWidth="1"/>
    <col min="8971" max="8971" width="20.36328125" style="3" customWidth="1"/>
    <col min="8972" max="8972" width="9.453125" style="3" customWidth="1"/>
    <col min="8973" max="8973" width="13.6328125" style="3" customWidth="1"/>
    <col min="8974" max="8974" width="13.6328125" style="3" bestFit="1" customWidth="1"/>
    <col min="8975" max="8976" width="18.453125" style="3" bestFit="1" customWidth="1"/>
    <col min="8977" max="8977" width="15.6328125" style="3" bestFit="1" customWidth="1"/>
    <col min="8978" max="8978" width="18.6328125" style="3" bestFit="1" customWidth="1"/>
    <col min="8979" max="8980" width="14.453125" style="3" customWidth="1"/>
    <col min="8981" max="8981" width="11" style="3"/>
    <col min="8982" max="8987" width="14.54296875" style="3" bestFit="1" customWidth="1"/>
    <col min="8988" max="9216" width="11" style="3"/>
    <col min="9217" max="9217" width="4.90625" style="3" customWidth="1"/>
    <col min="9218" max="9218" width="40" style="3" customWidth="1"/>
    <col min="9219" max="9219" width="19.54296875" style="3" customWidth="1"/>
    <col min="9220" max="9220" width="19.90625" style="3" customWidth="1"/>
    <col min="9221" max="9221" width="19.36328125" style="3" customWidth="1"/>
    <col min="9222" max="9222" width="3.90625" style="3" customWidth="1"/>
    <col min="9223" max="9223" width="13.36328125" style="3" customWidth="1"/>
    <col min="9224" max="9224" width="18.90625" style="3" customWidth="1"/>
    <col min="9225" max="9225" width="3.6328125" style="3" customWidth="1"/>
    <col min="9226" max="9226" width="16" style="3" customWidth="1"/>
    <col min="9227" max="9227" width="20.36328125" style="3" customWidth="1"/>
    <col min="9228" max="9228" width="9.453125" style="3" customWidth="1"/>
    <col min="9229" max="9229" width="13.6328125" style="3" customWidth="1"/>
    <col min="9230" max="9230" width="13.6328125" style="3" bestFit="1" customWidth="1"/>
    <col min="9231" max="9232" width="18.453125" style="3" bestFit="1" customWidth="1"/>
    <col min="9233" max="9233" width="15.6328125" style="3" bestFit="1" customWidth="1"/>
    <col min="9234" max="9234" width="18.6328125" style="3" bestFit="1" customWidth="1"/>
    <col min="9235" max="9236" width="14.453125" style="3" customWidth="1"/>
    <col min="9237" max="9237" width="11" style="3"/>
    <col min="9238" max="9243" width="14.54296875" style="3" bestFit="1" customWidth="1"/>
    <col min="9244" max="9472" width="11" style="3"/>
    <col min="9473" max="9473" width="4.90625" style="3" customWidth="1"/>
    <col min="9474" max="9474" width="40" style="3" customWidth="1"/>
    <col min="9475" max="9475" width="19.54296875" style="3" customWidth="1"/>
    <col min="9476" max="9476" width="19.90625" style="3" customWidth="1"/>
    <col min="9477" max="9477" width="19.36328125" style="3" customWidth="1"/>
    <col min="9478" max="9478" width="3.90625" style="3" customWidth="1"/>
    <col min="9479" max="9479" width="13.36328125" style="3" customWidth="1"/>
    <col min="9480" max="9480" width="18.90625" style="3" customWidth="1"/>
    <col min="9481" max="9481" width="3.6328125" style="3" customWidth="1"/>
    <col min="9482" max="9482" width="16" style="3" customWidth="1"/>
    <col min="9483" max="9483" width="20.36328125" style="3" customWidth="1"/>
    <col min="9484" max="9484" width="9.453125" style="3" customWidth="1"/>
    <col min="9485" max="9485" width="13.6328125" style="3" customWidth="1"/>
    <col min="9486" max="9486" width="13.6328125" style="3" bestFit="1" customWidth="1"/>
    <col min="9487" max="9488" width="18.453125" style="3" bestFit="1" customWidth="1"/>
    <col min="9489" max="9489" width="15.6328125" style="3" bestFit="1" customWidth="1"/>
    <col min="9490" max="9490" width="18.6328125" style="3" bestFit="1" customWidth="1"/>
    <col min="9491" max="9492" width="14.453125" style="3" customWidth="1"/>
    <col min="9493" max="9493" width="11" style="3"/>
    <col min="9494" max="9499" width="14.54296875" style="3" bestFit="1" customWidth="1"/>
    <col min="9500" max="9728" width="11" style="3"/>
    <col min="9729" max="9729" width="4.90625" style="3" customWidth="1"/>
    <col min="9730" max="9730" width="40" style="3" customWidth="1"/>
    <col min="9731" max="9731" width="19.54296875" style="3" customWidth="1"/>
    <col min="9732" max="9732" width="19.90625" style="3" customWidth="1"/>
    <col min="9733" max="9733" width="19.36328125" style="3" customWidth="1"/>
    <col min="9734" max="9734" width="3.90625" style="3" customWidth="1"/>
    <col min="9735" max="9735" width="13.36328125" style="3" customWidth="1"/>
    <col min="9736" max="9736" width="18.90625" style="3" customWidth="1"/>
    <col min="9737" max="9737" width="3.6328125" style="3" customWidth="1"/>
    <col min="9738" max="9738" width="16" style="3" customWidth="1"/>
    <col min="9739" max="9739" width="20.36328125" style="3" customWidth="1"/>
    <col min="9740" max="9740" width="9.453125" style="3" customWidth="1"/>
    <col min="9741" max="9741" width="13.6328125" style="3" customWidth="1"/>
    <col min="9742" max="9742" width="13.6328125" style="3" bestFit="1" customWidth="1"/>
    <col min="9743" max="9744" width="18.453125" style="3" bestFit="1" customWidth="1"/>
    <col min="9745" max="9745" width="15.6328125" style="3" bestFit="1" customWidth="1"/>
    <col min="9746" max="9746" width="18.6328125" style="3" bestFit="1" customWidth="1"/>
    <col min="9747" max="9748" width="14.453125" style="3" customWidth="1"/>
    <col min="9749" max="9749" width="11" style="3"/>
    <col min="9750" max="9755" width="14.54296875" style="3" bestFit="1" customWidth="1"/>
    <col min="9756" max="9984" width="11" style="3"/>
    <col min="9985" max="9985" width="4.90625" style="3" customWidth="1"/>
    <col min="9986" max="9986" width="40" style="3" customWidth="1"/>
    <col min="9987" max="9987" width="19.54296875" style="3" customWidth="1"/>
    <col min="9988" max="9988" width="19.90625" style="3" customWidth="1"/>
    <col min="9989" max="9989" width="19.36328125" style="3" customWidth="1"/>
    <col min="9990" max="9990" width="3.90625" style="3" customWidth="1"/>
    <col min="9991" max="9991" width="13.36328125" style="3" customWidth="1"/>
    <col min="9992" max="9992" width="18.90625" style="3" customWidth="1"/>
    <col min="9993" max="9993" width="3.6328125" style="3" customWidth="1"/>
    <col min="9994" max="9994" width="16" style="3" customWidth="1"/>
    <col min="9995" max="9995" width="20.36328125" style="3" customWidth="1"/>
    <col min="9996" max="9996" width="9.453125" style="3" customWidth="1"/>
    <col min="9997" max="9997" width="13.6328125" style="3" customWidth="1"/>
    <col min="9998" max="9998" width="13.6328125" style="3" bestFit="1" customWidth="1"/>
    <col min="9999" max="10000" width="18.453125" style="3" bestFit="1" customWidth="1"/>
    <col min="10001" max="10001" width="15.6328125" style="3" bestFit="1" customWidth="1"/>
    <col min="10002" max="10002" width="18.6328125" style="3" bestFit="1" customWidth="1"/>
    <col min="10003" max="10004" width="14.453125" style="3" customWidth="1"/>
    <col min="10005" max="10005" width="11" style="3"/>
    <col min="10006" max="10011" width="14.54296875" style="3" bestFit="1" customWidth="1"/>
    <col min="10012" max="10240" width="11" style="3"/>
    <col min="10241" max="10241" width="4.90625" style="3" customWidth="1"/>
    <col min="10242" max="10242" width="40" style="3" customWidth="1"/>
    <col min="10243" max="10243" width="19.54296875" style="3" customWidth="1"/>
    <col min="10244" max="10244" width="19.90625" style="3" customWidth="1"/>
    <col min="10245" max="10245" width="19.36328125" style="3" customWidth="1"/>
    <col min="10246" max="10246" width="3.90625" style="3" customWidth="1"/>
    <col min="10247" max="10247" width="13.36328125" style="3" customWidth="1"/>
    <col min="10248" max="10248" width="18.90625" style="3" customWidth="1"/>
    <col min="10249" max="10249" width="3.6328125" style="3" customWidth="1"/>
    <col min="10250" max="10250" width="16" style="3" customWidth="1"/>
    <col min="10251" max="10251" width="20.36328125" style="3" customWidth="1"/>
    <col min="10252" max="10252" width="9.453125" style="3" customWidth="1"/>
    <col min="10253" max="10253" width="13.6328125" style="3" customWidth="1"/>
    <col min="10254" max="10254" width="13.6328125" style="3" bestFit="1" customWidth="1"/>
    <col min="10255" max="10256" width="18.453125" style="3" bestFit="1" customWidth="1"/>
    <col min="10257" max="10257" width="15.6328125" style="3" bestFit="1" customWidth="1"/>
    <col min="10258" max="10258" width="18.6328125" style="3" bestFit="1" customWidth="1"/>
    <col min="10259" max="10260" width="14.453125" style="3" customWidth="1"/>
    <col min="10261" max="10261" width="11" style="3"/>
    <col min="10262" max="10267" width="14.54296875" style="3" bestFit="1" customWidth="1"/>
    <col min="10268" max="10496" width="11" style="3"/>
    <col min="10497" max="10497" width="4.90625" style="3" customWidth="1"/>
    <col min="10498" max="10498" width="40" style="3" customWidth="1"/>
    <col min="10499" max="10499" width="19.54296875" style="3" customWidth="1"/>
    <col min="10500" max="10500" width="19.90625" style="3" customWidth="1"/>
    <col min="10501" max="10501" width="19.36328125" style="3" customWidth="1"/>
    <col min="10502" max="10502" width="3.90625" style="3" customWidth="1"/>
    <col min="10503" max="10503" width="13.36328125" style="3" customWidth="1"/>
    <col min="10504" max="10504" width="18.90625" style="3" customWidth="1"/>
    <col min="10505" max="10505" width="3.6328125" style="3" customWidth="1"/>
    <col min="10506" max="10506" width="16" style="3" customWidth="1"/>
    <col min="10507" max="10507" width="20.36328125" style="3" customWidth="1"/>
    <col min="10508" max="10508" width="9.453125" style="3" customWidth="1"/>
    <col min="10509" max="10509" width="13.6328125" style="3" customWidth="1"/>
    <col min="10510" max="10510" width="13.6328125" style="3" bestFit="1" customWidth="1"/>
    <col min="10511" max="10512" width="18.453125" style="3" bestFit="1" customWidth="1"/>
    <col min="10513" max="10513" width="15.6328125" style="3" bestFit="1" customWidth="1"/>
    <col min="10514" max="10514" width="18.6328125" style="3" bestFit="1" customWidth="1"/>
    <col min="10515" max="10516" width="14.453125" style="3" customWidth="1"/>
    <col min="10517" max="10517" width="11" style="3"/>
    <col min="10518" max="10523" width="14.54296875" style="3" bestFit="1" customWidth="1"/>
    <col min="10524" max="10752" width="11" style="3"/>
    <col min="10753" max="10753" width="4.90625" style="3" customWidth="1"/>
    <col min="10754" max="10754" width="40" style="3" customWidth="1"/>
    <col min="10755" max="10755" width="19.54296875" style="3" customWidth="1"/>
    <col min="10756" max="10756" width="19.90625" style="3" customWidth="1"/>
    <col min="10757" max="10757" width="19.36328125" style="3" customWidth="1"/>
    <col min="10758" max="10758" width="3.90625" style="3" customWidth="1"/>
    <col min="10759" max="10759" width="13.36328125" style="3" customWidth="1"/>
    <col min="10760" max="10760" width="18.90625" style="3" customWidth="1"/>
    <col min="10761" max="10761" width="3.6328125" style="3" customWidth="1"/>
    <col min="10762" max="10762" width="16" style="3" customWidth="1"/>
    <col min="10763" max="10763" width="20.36328125" style="3" customWidth="1"/>
    <col min="10764" max="10764" width="9.453125" style="3" customWidth="1"/>
    <col min="10765" max="10765" width="13.6328125" style="3" customWidth="1"/>
    <col min="10766" max="10766" width="13.6328125" style="3" bestFit="1" customWidth="1"/>
    <col min="10767" max="10768" width="18.453125" style="3" bestFit="1" customWidth="1"/>
    <col min="10769" max="10769" width="15.6328125" style="3" bestFit="1" customWidth="1"/>
    <col min="10770" max="10770" width="18.6328125" style="3" bestFit="1" customWidth="1"/>
    <col min="10771" max="10772" width="14.453125" style="3" customWidth="1"/>
    <col min="10773" max="10773" width="11" style="3"/>
    <col min="10774" max="10779" width="14.54296875" style="3" bestFit="1" customWidth="1"/>
    <col min="10780" max="11008" width="11" style="3"/>
    <col min="11009" max="11009" width="4.90625" style="3" customWidth="1"/>
    <col min="11010" max="11010" width="40" style="3" customWidth="1"/>
    <col min="11011" max="11011" width="19.54296875" style="3" customWidth="1"/>
    <col min="11012" max="11012" width="19.90625" style="3" customWidth="1"/>
    <col min="11013" max="11013" width="19.36328125" style="3" customWidth="1"/>
    <col min="11014" max="11014" width="3.90625" style="3" customWidth="1"/>
    <col min="11015" max="11015" width="13.36328125" style="3" customWidth="1"/>
    <col min="11016" max="11016" width="18.90625" style="3" customWidth="1"/>
    <col min="11017" max="11017" width="3.6328125" style="3" customWidth="1"/>
    <col min="11018" max="11018" width="16" style="3" customWidth="1"/>
    <col min="11019" max="11019" width="20.36328125" style="3" customWidth="1"/>
    <col min="11020" max="11020" width="9.453125" style="3" customWidth="1"/>
    <col min="11021" max="11021" width="13.6328125" style="3" customWidth="1"/>
    <col min="11022" max="11022" width="13.6328125" style="3" bestFit="1" customWidth="1"/>
    <col min="11023" max="11024" width="18.453125" style="3" bestFit="1" customWidth="1"/>
    <col min="11025" max="11025" width="15.6328125" style="3" bestFit="1" customWidth="1"/>
    <col min="11026" max="11026" width="18.6328125" style="3" bestFit="1" customWidth="1"/>
    <col min="11027" max="11028" width="14.453125" style="3" customWidth="1"/>
    <col min="11029" max="11029" width="11" style="3"/>
    <col min="11030" max="11035" width="14.54296875" style="3" bestFit="1" customWidth="1"/>
    <col min="11036" max="11264" width="11" style="3"/>
    <col min="11265" max="11265" width="4.90625" style="3" customWidth="1"/>
    <col min="11266" max="11266" width="40" style="3" customWidth="1"/>
    <col min="11267" max="11267" width="19.54296875" style="3" customWidth="1"/>
    <col min="11268" max="11268" width="19.90625" style="3" customWidth="1"/>
    <col min="11269" max="11269" width="19.36328125" style="3" customWidth="1"/>
    <col min="11270" max="11270" width="3.90625" style="3" customWidth="1"/>
    <col min="11271" max="11271" width="13.36328125" style="3" customWidth="1"/>
    <col min="11272" max="11272" width="18.90625" style="3" customWidth="1"/>
    <col min="11273" max="11273" width="3.6328125" style="3" customWidth="1"/>
    <col min="11274" max="11274" width="16" style="3" customWidth="1"/>
    <col min="11275" max="11275" width="20.36328125" style="3" customWidth="1"/>
    <col min="11276" max="11276" width="9.453125" style="3" customWidth="1"/>
    <col min="11277" max="11277" width="13.6328125" style="3" customWidth="1"/>
    <col min="11278" max="11278" width="13.6328125" style="3" bestFit="1" customWidth="1"/>
    <col min="11279" max="11280" width="18.453125" style="3" bestFit="1" customWidth="1"/>
    <col min="11281" max="11281" width="15.6328125" style="3" bestFit="1" customWidth="1"/>
    <col min="11282" max="11282" width="18.6328125" style="3" bestFit="1" customWidth="1"/>
    <col min="11283" max="11284" width="14.453125" style="3" customWidth="1"/>
    <col min="11285" max="11285" width="11" style="3"/>
    <col min="11286" max="11291" width="14.54296875" style="3" bestFit="1" customWidth="1"/>
    <col min="11292" max="11520" width="11" style="3"/>
    <col min="11521" max="11521" width="4.90625" style="3" customWidth="1"/>
    <col min="11522" max="11522" width="40" style="3" customWidth="1"/>
    <col min="11523" max="11523" width="19.54296875" style="3" customWidth="1"/>
    <col min="11524" max="11524" width="19.90625" style="3" customWidth="1"/>
    <col min="11525" max="11525" width="19.36328125" style="3" customWidth="1"/>
    <col min="11526" max="11526" width="3.90625" style="3" customWidth="1"/>
    <col min="11527" max="11527" width="13.36328125" style="3" customWidth="1"/>
    <col min="11528" max="11528" width="18.90625" style="3" customWidth="1"/>
    <col min="11529" max="11529" width="3.6328125" style="3" customWidth="1"/>
    <col min="11530" max="11530" width="16" style="3" customWidth="1"/>
    <col min="11531" max="11531" width="20.36328125" style="3" customWidth="1"/>
    <col min="11532" max="11532" width="9.453125" style="3" customWidth="1"/>
    <col min="11533" max="11533" width="13.6328125" style="3" customWidth="1"/>
    <col min="11534" max="11534" width="13.6328125" style="3" bestFit="1" customWidth="1"/>
    <col min="11535" max="11536" width="18.453125" style="3" bestFit="1" customWidth="1"/>
    <col min="11537" max="11537" width="15.6328125" style="3" bestFit="1" customWidth="1"/>
    <col min="11538" max="11538" width="18.6328125" style="3" bestFit="1" customWidth="1"/>
    <col min="11539" max="11540" width="14.453125" style="3" customWidth="1"/>
    <col min="11541" max="11541" width="11" style="3"/>
    <col min="11542" max="11547" width="14.54296875" style="3" bestFit="1" customWidth="1"/>
    <col min="11548" max="11776" width="11" style="3"/>
    <col min="11777" max="11777" width="4.90625" style="3" customWidth="1"/>
    <col min="11778" max="11778" width="40" style="3" customWidth="1"/>
    <col min="11779" max="11779" width="19.54296875" style="3" customWidth="1"/>
    <col min="11780" max="11780" width="19.90625" style="3" customWidth="1"/>
    <col min="11781" max="11781" width="19.36328125" style="3" customWidth="1"/>
    <col min="11782" max="11782" width="3.90625" style="3" customWidth="1"/>
    <col min="11783" max="11783" width="13.36328125" style="3" customWidth="1"/>
    <col min="11784" max="11784" width="18.90625" style="3" customWidth="1"/>
    <col min="11785" max="11785" width="3.6328125" style="3" customWidth="1"/>
    <col min="11786" max="11786" width="16" style="3" customWidth="1"/>
    <col min="11787" max="11787" width="20.36328125" style="3" customWidth="1"/>
    <col min="11788" max="11788" width="9.453125" style="3" customWidth="1"/>
    <col min="11789" max="11789" width="13.6328125" style="3" customWidth="1"/>
    <col min="11790" max="11790" width="13.6328125" style="3" bestFit="1" customWidth="1"/>
    <col min="11791" max="11792" width="18.453125" style="3" bestFit="1" customWidth="1"/>
    <col min="11793" max="11793" width="15.6328125" style="3" bestFit="1" customWidth="1"/>
    <col min="11794" max="11794" width="18.6328125" style="3" bestFit="1" customWidth="1"/>
    <col min="11795" max="11796" width="14.453125" style="3" customWidth="1"/>
    <col min="11797" max="11797" width="11" style="3"/>
    <col min="11798" max="11803" width="14.54296875" style="3" bestFit="1" customWidth="1"/>
    <col min="11804" max="12032" width="11" style="3"/>
    <col min="12033" max="12033" width="4.90625" style="3" customWidth="1"/>
    <col min="12034" max="12034" width="40" style="3" customWidth="1"/>
    <col min="12035" max="12035" width="19.54296875" style="3" customWidth="1"/>
    <col min="12036" max="12036" width="19.90625" style="3" customWidth="1"/>
    <col min="12037" max="12037" width="19.36328125" style="3" customWidth="1"/>
    <col min="12038" max="12038" width="3.90625" style="3" customWidth="1"/>
    <col min="12039" max="12039" width="13.36328125" style="3" customWidth="1"/>
    <col min="12040" max="12040" width="18.90625" style="3" customWidth="1"/>
    <col min="12041" max="12041" width="3.6328125" style="3" customWidth="1"/>
    <col min="12042" max="12042" width="16" style="3" customWidth="1"/>
    <col min="12043" max="12043" width="20.36328125" style="3" customWidth="1"/>
    <col min="12044" max="12044" width="9.453125" style="3" customWidth="1"/>
    <col min="12045" max="12045" width="13.6328125" style="3" customWidth="1"/>
    <col min="12046" max="12046" width="13.6328125" style="3" bestFit="1" customWidth="1"/>
    <col min="12047" max="12048" width="18.453125" style="3" bestFit="1" customWidth="1"/>
    <col min="12049" max="12049" width="15.6328125" style="3" bestFit="1" customWidth="1"/>
    <col min="12050" max="12050" width="18.6328125" style="3" bestFit="1" customWidth="1"/>
    <col min="12051" max="12052" width="14.453125" style="3" customWidth="1"/>
    <col min="12053" max="12053" width="11" style="3"/>
    <col min="12054" max="12059" width="14.54296875" style="3" bestFit="1" customWidth="1"/>
    <col min="12060" max="12288" width="11" style="3"/>
    <col min="12289" max="12289" width="4.90625" style="3" customWidth="1"/>
    <col min="12290" max="12290" width="40" style="3" customWidth="1"/>
    <col min="12291" max="12291" width="19.54296875" style="3" customWidth="1"/>
    <col min="12292" max="12292" width="19.90625" style="3" customWidth="1"/>
    <col min="12293" max="12293" width="19.36328125" style="3" customWidth="1"/>
    <col min="12294" max="12294" width="3.90625" style="3" customWidth="1"/>
    <col min="12295" max="12295" width="13.36328125" style="3" customWidth="1"/>
    <col min="12296" max="12296" width="18.90625" style="3" customWidth="1"/>
    <col min="12297" max="12297" width="3.6328125" style="3" customWidth="1"/>
    <col min="12298" max="12298" width="16" style="3" customWidth="1"/>
    <col min="12299" max="12299" width="20.36328125" style="3" customWidth="1"/>
    <col min="12300" max="12300" width="9.453125" style="3" customWidth="1"/>
    <col min="12301" max="12301" width="13.6328125" style="3" customWidth="1"/>
    <col min="12302" max="12302" width="13.6328125" style="3" bestFit="1" customWidth="1"/>
    <col min="12303" max="12304" width="18.453125" style="3" bestFit="1" customWidth="1"/>
    <col min="12305" max="12305" width="15.6328125" style="3" bestFit="1" customWidth="1"/>
    <col min="12306" max="12306" width="18.6328125" style="3" bestFit="1" customWidth="1"/>
    <col min="12307" max="12308" width="14.453125" style="3" customWidth="1"/>
    <col min="12309" max="12309" width="11" style="3"/>
    <col min="12310" max="12315" width="14.54296875" style="3" bestFit="1" customWidth="1"/>
    <col min="12316" max="12544" width="11" style="3"/>
    <col min="12545" max="12545" width="4.90625" style="3" customWidth="1"/>
    <col min="12546" max="12546" width="40" style="3" customWidth="1"/>
    <col min="12547" max="12547" width="19.54296875" style="3" customWidth="1"/>
    <col min="12548" max="12548" width="19.90625" style="3" customWidth="1"/>
    <col min="12549" max="12549" width="19.36328125" style="3" customWidth="1"/>
    <col min="12550" max="12550" width="3.90625" style="3" customWidth="1"/>
    <col min="12551" max="12551" width="13.36328125" style="3" customWidth="1"/>
    <col min="12552" max="12552" width="18.90625" style="3" customWidth="1"/>
    <col min="12553" max="12553" width="3.6328125" style="3" customWidth="1"/>
    <col min="12554" max="12554" width="16" style="3" customWidth="1"/>
    <col min="12555" max="12555" width="20.36328125" style="3" customWidth="1"/>
    <col min="12556" max="12556" width="9.453125" style="3" customWidth="1"/>
    <col min="12557" max="12557" width="13.6328125" style="3" customWidth="1"/>
    <col min="12558" max="12558" width="13.6328125" style="3" bestFit="1" customWidth="1"/>
    <col min="12559" max="12560" width="18.453125" style="3" bestFit="1" customWidth="1"/>
    <col min="12561" max="12561" width="15.6328125" style="3" bestFit="1" customWidth="1"/>
    <col min="12562" max="12562" width="18.6328125" style="3" bestFit="1" customWidth="1"/>
    <col min="12563" max="12564" width="14.453125" style="3" customWidth="1"/>
    <col min="12565" max="12565" width="11" style="3"/>
    <col min="12566" max="12571" width="14.54296875" style="3" bestFit="1" customWidth="1"/>
    <col min="12572" max="12800" width="11" style="3"/>
    <col min="12801" max="12801" width="4.90625" style="3" customWidth="1"/>
    <col min="12802" max="12802" width="40" style="3" customWidth="1"/>
    <col min="12803" max="12803" width="19.54296875" style="3" customWidth="1"/>
    <col min="12804" max="12804" width="19.90625" style="3" customWidth="1"/>
    <col min="12805" max="12805" width="19.36328125" style="3" customWidth="1"/>
    <col min="12806" max="12806" width="3.90625" style="3" customWidth="1"/>
    <col min="12807" max="12807" width="13.36328125" style="3" customWidth="1"/>
    <col min="12808" max="12808" width="18.90625" style="3" customWidth="1"/>
    <col min="12809" max="12809" width="3.6328125" style="3" customWidth="1"/>
    <col min="12810" max="12810" width="16" style="3" customWidth="1"/>
    <col min="12811" max="12811" width="20.36328125" style="3" customWidth="1"/>
    <col min="12812" max="12812" width="9.453125" style="3" customWidth="1"/>
    <col min="12813" max="12813" width="13.6328125" style="3" customWidth="1"/>
    <col min="12814" max="12814" width="13.6328125" style="3" bestFit="1" customWidth="1"/>
    <col min="12815" max="12816" width="18.453125" style="3" bestFit="1" customWidth="1"/>
    <col min="12817" max="12817" width="15.6328125" style="3" bestFit="1" customWidth="1"/>
    <col min="12818" max="12818" width="18.6328125" style="3" bestFit="1" customWidth="1"/>
    <col min="12819" max="12820" width="14.453125" style="3" customWidth="1"/>
    <col min="12821" max="12821" width="11" style="3"/>
    <col min="12822" max="12827" width="14.54296875" style="3" bestFit="1" customWidth="1"/>
    <col min="12828" max="13056" width="11" style="3"/>
    <col min="13057" max="13057" width="4.90625" style="3" customWidth="1"/>
    <col min="13058" max="13058" width="40" style="3" customWidth="1"/>
    <col min="13059" max="13059" width="19.54296875" style="3" customWidth="1"/>
    <col min="13060" max="13060" width="19.90625" style="3" customWidth="1"/>
    <col min="13061" max="13061" width="19.36328125" style="3" customWidth="1"/>
    <col min="13062" max="13062" width="3.90625" style="3" customWidth="1"/>
    <col min="13063" max="13063" width="13.36328125" style="3" customWidth="1"/>
    <col min="13064" max="13064" width="18.90625" style="3" customWidth="1"/>
    <col min="13065" max="13065" width="3.6328125" style="3" customWidth="1"/>
    <col min="13066" max="13066" width="16" style="3" customWidth="1"/>
    <col min="13067" max="13067" width="20.36328125" style="3" customWidth="1"/>
    <col min="13068" max="13068" width="9.453125" style="3" customWidth="1"/>
    <col min="13069" max="13069" width="13.6328125" style="3" customWidth="1"/>
    <col min="13070" max="13070" width="13.6328125" style="3" bestFit="1" customWidth="1"/>
    <col min="13071" max="13072" width="18.453125" style="3" bestFit="1" customWidth="1"/>
    <col min="13073" max="13073" width="15.6328125" style="3" bestFit="1" customWidth="1"/>
    <col min="13074" max="13074" width="18.6328125" style="3" bestFit="1" customWidth="1"/>
    <col min="13075" max="13076" width="14.453125" style="3" customWidth="1"/>
    <col min="13077" max="13077" width="11" style="3"/>
    <col min="13078" max="13083" width="14.54296875" style="3" bestFit="1" customWidth="1"/>
    <col min="13084" max="13312" width="11" style="3"/>
    <col min="13313" max="13313" width="4.90625" style="3" customWidth="1"/>
    <col min="13314" max="13314" width="40" style="3" customWidth="1"/>
    <col min="13315" max="13315" width="19.54296875" style="3" customWidth="1"/>
    <col min="13316" max="13316" width="19.90625" style="3" customWidth="1"/>
    <col min="13317" max="13317" width="19.36328125" style="3" customWidth="1"/>
    <col min="13318" max="13318" width="3.90625" style="3" customWidth="1"/>
    <col min="13319" max="13319" width="13.36328125" style="3" customWidth="1"/>
    <col min="13320" max="13320" width="18.90625" style="3" customWidth="1"/>
    <col min="13321" max="13321" width="3.6328125" style="3" customWidth="1"/>
    <col min="13322" max="13322" width="16" style="3" customWidth="1"/>
    <col min="13323" max="13323" width="20.36328125" style="3" customWidth="1"/>
    <col min="13324" max="13324" width="9.453125" style="3" customWidth="1"/>
    <col min="13325" max="13325" width="13.6328125" style="3" customWidth="1"/>
    <col min="13326" max="13326" width="13.6328125" style="3" bestFit="1" customWidth="1"/>
    <col min="13327" max="13328" width="18.453125" style="3" bestFit="1" customWidth="1"/>
    <col min="13329" max="13329" width="15.6328125" style="3" bestFit="1" customWidth="1"/>
    <col min="13330" max="13330" width="18.6328125" style="3" bestFit="1" customWidth="1"/>
    <col min="13331" max="13332" width="14.453125" style="3" customWidth="1"/>
    <col min="13333" max="13333" width="11" style="3"/>
    <col min="13334" max="13339" width="14.54296875" style="3" bestFit="1" customWidth="1"/>
    <col min="13340" max="13568" width="11" style="3"/>
    <col min="13569" max="13569" width="4.90625" style="3" customWidth="1"/>
    <col min="13570" max="13570" width="40" style="3" customWidth="1"/>
    <col min="13571" max="13571" width="19.54296875" style="3" customWidth="1"/>
    <col min="13572" max="13572" width="19.90625" style="3" customWidth="1"/>
    <col min="13573" max="13573" width="19.36328125" style="3" customWidth="1"/>
    <col min="13574" max="13574" width="3.90625" style="3" customWidth="1"/>
    <col min="13575" max="13575" width="13.36328125" style="3" customWidth="1"/>
    <col min="13576" max="13576" width="18.90625" style="3" customWidth="1"/>
    <col min="13577" max="13577" width="3.6328125" style="3" customWidth="1"/>
    <col min="13578" max="13578" width="16" style="3" customWidth="1"/>
    <col min="13579" max="13579" width="20.36328125" style="3" customWidth="1"/>
    <col min="13580" max="13580" width="9.453125" style="3" customWidth="1"/>
    <col min="13581" max="13581" width="13.6328125" style="3" customWidth="1"/>
    <col min="13582" max="13582" width="13.6328125" style="3" bestFit="1" customWidth="1"/>
    <col min="13583" max="13584" width="18.453125" style="3" bestFit="1" customWidth="1"/>
    <col min="13585" max="13585" width="15.6328125" style="3" bestFit="1" customWidth="1"/>
    <col min="13586" max="13586" width="18.6328125" style="3" bestFit="1" customWidth="1"/>
    <col min="13587" max="13588" width="14.453125" style="3" customWidth="1"/>
    <col min="13589" max="13589" width="11" style="3"/>
    <col min="13590" max="13595" width="14.54296875" style="3" bestFit="1" customWidth="1"/>
    <col min="13596" max="13824" width="11" style="3"/>
    <col min="13825" max="13825" width="4.90625" style="3" customWidth="1"/>
    <col min="13826" max="13826" width="40" style="3" customWidth="1"/>
    <col min="13827" max="13827" width="19.54296875" style="3" customWidth="1"/>
    <col min="13828" max="13828" width="19.90625" style="3" customWidth="1"/>
    <col min="13829" max="13829" width="19.36328125" style="3" customWidth="1"/>
    <col min="13830" max="13830" width="3.90625" style="3" customWidth="1"/>
    <col min="13831" max="13831" width="13.36328125" style="3" customWidth="1"/>
    <col min="13832" max="13832" width="18.90625" style="3" customWidth="1"/>
    <col min="13833" max="13833" width="3.6328125" style="3" customWidth="1"/>
    <col min="13834" max="13834" width="16" style="3" customWidth="1"/>
    <col min="13835" max="13835" width="20.36328125" style="3" customWidth="1"/>
    <col min="13836" max="13836" width="9.453125" style="3" customWidth="1"/>
    <col min="13837" max="13837" width="13.6328125" style="3" customWidth="1"/>
    <col min="13838" max="13838" width="13.6328125" style="3" bestFit="1" customWidth="1"/>
    <col min="13839" max="13840" width="18.453125" style="3" bestFit="1" customWidth="1"/>
    <col min="13841" max="13841" width="15.6328125" style="3" bestFit="1" customWidth="1"/>
    <col min="13842" max="13842" width="18.6328125" style="3" bestFit="1" customWidth="1"/>
    <col min="13843" max="13844" width="14.453125" style="3" customWidth="1"/>
    <col min="13845" max="13845" width="11" style="3"/>
    <col min="13846" max="13851" width="14.54296875" style="3" bestFit="1" customWidth="1"/>
    <col min="13852" max="14080" width="11" style="3"/>
    <col min="14081" max="14081" width="4.90625" style="3" customWidth="1"/>
    <col min="14082" max="14082" width="40" style="3" customWidth="1"/>
    <col min="14083" max="14083" width="19.54296875" style="3" customWidth="1"/>
    <col min="14084" max="14084" width="19.90625" style="3" customWidth="1"/>
    <col min="14085" max="14085" width="19.36328125" style="3" customWidth="1"/>
    <col min="14086" max="14086" width="3.90625" style="3" customWidth="1"/>
    <col min="14087" max="14087" width="13.36328125" style="3" customWidth="1"/>
    <col min="14088" max="14088" width="18.90625" style="3" customWidth="1"/>
    <col min="14089" max="14089" width="3.6328125" style="3" customWidth="1"/>
    <col min="14090" max="14090" width="16" style="3" customWidth="1"/>
    <col min="14091" max="14091" width="20.36328125" style="3" customWidth="1"/>
    <col min="14092" max="14092" width="9.453125" style="3" customWidth="1"/>
    <col min="14093" max="14093" width="13.6328125" style="3" customWidth="1"/>
    <col min="14094" max="14094" width="13.6328125" style="3" bestFit="1" customWidth="1"/>
    <col min="14095" max="14096" width="18.453125" style="3" bestFit="1" customWidth="1"/>
    <col min="14097" max="14097" width="15.6328125" style="3" bestFit="1" customWidth="1"/>
    <col min="14098" max="14098" width="18.6328125" style="3" bestFit="1" customWidth="1"/>
    <col min="14099" max="14100" width="14.453125" style="3" customWidth="1"/>
    <col min="14101" max="14101" width="11" style="3"/>
    <col min="14102" max="14107" width="14.54296875" style="3" bestFit="1" customWidth="1"/>
    <col min="14108" max="14336" width="11" style="3"/>
    <col min="14337" max="14337" width="4.90625" style="3" customWidth="1"/>
    <col min="14338" max="14338" width="40" style="3" customWidth="1"/>
    <col min="14339" max="14339" width="19.54296875" style="3" customWidth="1"/>
    <col min="14340" max="14340" width="19.90625" style="3" customWidth="1"/>
    <col min="14341" max="14341" width="19.36328125" style="3" customWidth="1"/>
    <col min="14342" max="14342" width="3.90625" style="3" customWidth="1"/>
    <col min="14343" max="14343" width="13.36328125" style="3" customWidth="1"/>
    <col min="14344" max="14344" width="18.90625" style="3" customWidth="1"/>
    <col min="14345" max="14345" width="3.6328125" style="3" customWidth="1"/>
    <col min="14346" max="14346" width="16" style="3" customWidth="1"/>
    <col min="14347" max="14347" width="20.36328125" style="3" customWidth="1"/>
    <col min="14348" max="14348" width="9.453125" style="3" customWidth="1"/>
    <col min="14349" max="14349" width="13.6328125" style="3" customWidth="1"/>
    <col min="14350" max="14350" width="13.6328125" style="3" bestFit="1" customWidth="1"/>
    <col min="14351" max="14352" width="18.453125" style="3" bestFit="1" customWidth="1"/>
    <col min="14353" max="14353" width="15.6328125" style="3" bestFit="1" customWidth="1"/>
    <col min="14354" max="14354" width="18.6328125" style="3" bestFit="1" customWidth="1"/>
    <col min="14355" max="14356" width="14.453125" style="3" customWidth="1"/>
    <col min="14357" max="14357" width="11" style="3"/>
    <col min="14358" max="14363" width="14.54296875" style="3" bestFit="1" customWidth="1"/>
    <col min="14364" max="14592" width="11" style="3"/>
    <col min="14593" max="14593" width="4.90625" style="3" customWidth="1"/>
    <col min="14594" max="14594" width="40" style="3" customWidth="1"/>
    <col min="14595" max="14595" width="19.54296875" style="3" customWidth="1"/>
    <col min="14596" max="14596" width="19.90625" style="3" customWidth="1"/>
    <col min="14597" max="14597" width="19.36328125" style="3" customWidth="1"/>
    <col min="14598" max="14598" width="3.90625" style="3" customWidth="1"/>
    <col min="14599" max="14599" width="13.36328125" style="3" customWidth="1"/>
    <col min="14600" max="14600" width="18.90625" style="3" customWidth="1"/>
    <col min="14601" max="14601" width="3.6328125" style="3" customWidth="1"/>
    <col min="14602" max="14602" width="16" style="3" customWidth="1"/>
    <col min="14603" max="14603" width="20.36328125" style="3" customWidth="1"/>
    <col min="14604" max="14604" width="9.453125" style="3" customWidth="1"/>
    <col min="14605" max="14605" width="13.6328125" style="3" customWidth="1"/>
    <col min="14606" max="14606" width="13.6328125" style="3" bestFit="1" customWidth="1"/>
    <col min="14607" max="14608" width="18.453125" style="3" bestFit="1" customWidth="1"/>
    <col min="14609" max="14609" width="15.6328125" style="3" bestFit="1" customWidth="1"/>
    <col min="14610" max="14610" width="18.6328125" style="3" bestFit="1" customWidth="1"/>
    <col min="14611" max="14612" width="14.453125" style="3" customWidth="1"/>
    <col min="14613" max="14613" width="11" style="3"/>
    <col min="14614" max="14619" width="14.54296875" style="3" bestFit="1" customWidth="1"/>
    <col min="14620" max="14848" width="11" style="3"/>
    <col min="14849" max="14849" width="4.90625" style="3" customWidth="1"/>
    <col min="14850" max="14850" width="40" style="3" customWidth="1"/>
    <col min="14851" max="14851" width="19.54296875" style="3" customWidth="1"/>
    <col min="14852" max="14852" width="19.90625" style="3" customWidth="1"/>
    <col min="14853" max="14853" width="19.36328125" style="3" customWidth="1"/>
    <col min="14854" max="14854" width="3.90625" style="3" customWidth="1"/>
    <col min="14855" max="14855" width="13.36328125" style="3" customWidth="1"/>
    <col min="14856" max="14856" width="18.90625" style="3" customWidth="1"/>
    <col min="14857" max="14857" width="3.6328125" style="3" customWidth="1"/>
    <col min="14858" max="14858" width="16" style="3" customWidth="1"/>
    <col min="14859" max="14859" width="20.36328125" style="3" customWidth="1"/>
    <col min="14860" max="14860" width="9.453125" style="3" customWidth="1"/>
    <col min="14861" max="14861" width="13.6328125" style="3" customWidth="1"/>
    <col min="14862" max="14862" width="13.6328125" style="3" bestFit="1" customWidth="1"/>
    <col min="14863" max="14864" width="18.453125" style="3" bestFit="1" customWidth="1"/>
    <col min="14865" max="14865" width="15.6328125" style="3" bestFit="1" customWidth="1"/>
    <col min="14866" max="14866" width="18.6328125" style="3" bestFit="1" customWidth="1"/>
    <col min="14867" max="14868" width="14.453125" style="3" customWidth="1"/>
    <col min="14869" max="14869" width="11" style="3"/>
    <col min="14870" max="14875" width="14.54296875" style="3" bestFit="1" customWidth="1"/>
    <col min="14876" max="15104" width="11" style="3"/>
    <col min="15105" max="15105" width="4.90625" style="3" customWidth="1"/>
    <col min="15106" max="15106" width="40" style="3" customWidth="1"/>
    <col min="15107" max="15107" width="19.54296875" style="3" customWidth="1"/>
    <col min="15108" max="15108" width="19.90625" style="3" customWidth="1"/>
    <col min="15109" max="15109" width="19.36328125" style="3" customWidth="1"/>
    <col min="15110" max="15110" width="3.90625" style="3" customWidth="1"/>
    <col min="15111" max="15111" width="13.36328125" style="3" customWidth="1"/>
    <col min="15112" max="15112" width="18.90625" style="3" customWidth="1"/>
    <col min="15113" max="15113" width="3.6328125" style="3" customWidth="1"/>
    <col min="15114" max="15114" width="16" style="3" customWidth="1"/>
    <col min="15115" max="15115" width="20.36328125" style="3" customWidth="1"/>
    <col min="15116" max="15116" width="9.453125" style="3" customWidth="1"/>
    <col min="15117" max="15117" width="13.6328125" style="3" customWidth="1"/>
    <col min="15118" max="15118" width="13.6328125" style="3" bestFit="1" customWidth="1"/>
    <col min="15119" max="15120" width="18.453125" style="3" bestFit="1" customWidth="1"/>
    <col min="15121" max="15121" width="15.6328125" style="3" bestFit="1" customWidth="1"/>
    <col min="15122" max="15122" width="18.6328125" style="3" bestFit="1" customWidth="1"/>
    <col min="15123" max="15124" width="14.453125" style="3" customWidth="1"/>
    <col min="15125" max="15125" width="11" style="3"/>
    <col min="15126" max="15131" width="14.54296875" style="3" bestFit="1" customWidth="1"/>
    <col min="15132" max="15360" width="11" style="3"/>
    <col min="15361" max="15361" width="4.90625" style="3" customWidth="1"/>
    <col min="15362" max="15362" width="40" style="3" customWidth="1"/>
    <col min="15363" max="15363" width="19.54296875" style="3" customWidth="1"/>
    <col min="15364" max="15364" width="19.90625" style="3" customWidth="1"/>
    <col min="15365" max="15365" width="19.36328125" style="3" customWidth="1"/>
    <col min="15366" max="15366" width="3.90625" style="3" customWidth="1"/>
    <col min="15367" max="15367" width="13.36328125" style="3" customWidth="1"/>
    <col min="15368" max="15368" width="18.90625" style="3" customWidth="1"/>
    <col min="15369" max="15369" width="3.6328125" style="3" customWidth="1"/>
    <col min="15370" max="15370" width="16" style="3" customWidth="1"/>
    <col min="15371" max="15371" width="20.36328125" style="3" customWidth="1"/>
    <col min="15372" max="15372" width="9.453125" style="3" customWidth="1"/>
    <col min="15373" max="15373" width="13.6328125" style="3" customWidth="1"/>
    <col min="15374" max="15374" width="13.6328125" style="3" bestFit="1" customWidth="1"/>
    <col min="15375" max="15376" width="18.453125" style="3" bestFit="1" customWidth="1"/>
    <col min="15377" max="15377" width="15.6328125" style="3" bestFit="1" customWidth="1"/>
    <col min="15378" max="15378" width="18.6328125" style="3" bestFit="1" customWidth="1"/>
    <col min="15379" max="15380" width="14.453125" style="3" customWidth="1"/>
    <col min="15381" max="15381" width="11" style="3"/>
    <col min="15382" max="15387" width="14.54296875" style="3" bestFit="1" customWidth="1"/>
    <col min="15388" max="15616" width="11" style="3"/>
    <col min="15617" max="15617" width="4.90625" style="3" customWidth="1"/>
    <col min="15618" max="15618" width="40" style="3" customWidth="1"/>
    <col min="15619" max="15619" width="19.54296875" style="3" customWidth="1"/>
    <col min="15620" max="15620" width="19.90625" style="3" customWidth="1"/>
    <col min="15621" max="15621" width="19.36328125" style="3" customWidth="1"/>
    <col min="15622" max="15622" width="3.90625" style="3" customWidth="1"/>
    <col min="15623" max="15623" width="13.36328125" style="3" customWidth="1"/>
    <col min="15624" max="15624" width="18.90625" style="3" customWidth="1"/>
    <col min="15625" max="15625" width="3.6328125" style="3" customWidth="1"/>
    <col min="15626" max="15626" width="16" style="3" customWidth="1"/>
    <col min="15627" max="15627" width="20.36328125" style="3" customWidth="1"/>
    <col min="15628" max="15628" width="9.453125" style="3" customWidth="1"/>
    <col min="15629" max="15629" width="13.6328125" style="3" customWidth="1"/>
    <col min="15630" max="15630" width="13.6328125" style="3" bestFit="1" customWidth="1"/>
    <col min="15631" max="15632" width="18.453125" style="3" bestFit="1" customWidth="1"/>
    <col min="15633" max="15633" width="15.6328125" style="3" bestFit="1" customWidth="1"/>
    <col min="15634" max="15634" width="18.6328125" style="3" bestFit="1" customWidth="1"/>
    <col min="15635" max="15636" width="14.453125" style="3" customWidth="1"/>
    <col min="15637" max="15637" width="11" style="3"/>
    <col min="15638" max="15643" width="14.54296875" style="3" bestFit="1" customWidth="1"/>
    <col min="15644" max="15872" width="11" style="3"/>
    <col min="15873" max="15873" width="4.90625" style="3" customWidth="1"/>
    <col min="15874" max="15874" width="40" style="3" customWidth="1"/>
    <col min="15875" max="15875" width="19.54296875" style="3" customWidth="1"/>
    <col min="15876" max="15876" width="19.90625" style="3" customWidth="1"/>
    <col min="15877" max="15877" width="19.36328125" style="3" customWidth="1"/>
    <col min="15878" max="15878" width="3.90625" style="3" customWidth="1"/>
    <col min="15879" max="15879" width="13.36328125" style="3" customWidth="1"/>
    <col min="15880" max="15880" width="18.90625" style="3" customWidth="1"/>
    <col min="15881" max="15881" width="3.6328125" style="3" customWidth="1"/>
    <col min="15882" max="15882" width="16" style="3" customWidth="1"/>
    <col min="15883" max="15883" width="20.36328125" style="3" customWidth="1"/>
    <col min="15884" max="15884" width="9.453125" style="3" customWidth="1"/>
    <col min="15885" max="15885" width="13.6328125" style="3" customWidth="1"/>
    <col min="15886" max="15886" width="13.6328125" style="3" bestFit="1" customWidth="1"/>
    <col min="15887" max="15888" width="18.453125" style="3" bestFit="1" customWidth="1"/>
    <col min="15889" max="15889" width="15.6328125" style="3" bestFit="1" customWidth="1"/>
    <col min="15890" max="15890" width="18.6328125" style="3" bestFit="1" customWidth="1"/>
    <col min="15891" max="15892" width="14.453125" style="3" customWidth="1"/>
    <col min="15893" max="15893" width="11" style="3"/>
    <col min="15894" max="15899" width="14.54296875" style="3" bestFit="1" customWidth="1"/>
    <col min="15900" max="16128" width="11" style="3"/>
    <col min="16129" max="16129" width="4.90625" style="3" customWidth="1"/>
    <col min="16130" max="16130" width="40" style="3" customWidth="1"/>
    <col min="16131" max="16131" width="19.54296875" style="3" customWidth="1"/>
    <col min="16132" max="16132" width="19.90625" style="3" customWidth="1"/>
    <col min="16133" max="16133" width="19.36328125" style="3" customWidth="1"/>
    <col min="16134" max="16134" width="3.90625" style="3" customWidth="1"/>
    <col min="16135" max="16135" width="13.36328125" style="3" customWidth="1"/>
    <col min="16136" max="16136" width="18.90625" style="3" customWidth="1"/>
    <col min="16137" max="16137" width="3.6328125" style="3" customWidth="1"/>
    <col min="16138" max="16138" width="16" style="3" customWidth="1"/>
    <col min="16139" max="16139" width="20.36328125" style="3" customWidth="1"/>
    <col min="16140" max="16140" width="9.453125" style="3" customWidth="1"/>
    <col min="16141" max="16141" width="13.6328125" style="3" customWidth="1"/>
    <col min="16142" max="16142" width="13.6328125" style="3" bestFit="1" customWidth="1"/>
    <col min="16143" max="16144" width="18.453125" style="3" bestFit="1" customWidth="1"/>
    <col min="16145" max="16145" width="15.6328125" style="3" bestFit="1" customWidth="1"/>
    <col min="16146" max="16146" width="18.6328125" style="3" bestFit="1" customWidth="1"/>
    <col min="16147" max="16148" width="14.453125" style="3" customWidth="1"/>
    <col min="16149" max="16149" width="11" style="3"/>
    <col min="16150" max="16155" width="14.54296875" style="3" bestFit="1" customWidth="1"/>
    <col min="16156" max="16384" width="11" style="3"/>
  </cols>
  <sheetData>
    <row r="1" spans="1:27" x14ac:dyDescent="0.3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7" x14ac:dyDescent="0.35">
      <c r="A2" s="1"/>
      <c r="B2" s="1"/>
      <c r="C2" s="2"/>
      <c r="D2" s="1"/>
      <c r="E2" s="1"/>
      <c r="F2" s="1"/>
      <c r="G2" s="1"/>
      <c r="H2" s="1"/>
      <c r="I2" s="1"/>
      <c r="J2" s="1"/>
      <c r="K2" s="4" t="s">
        <v>0</v>
      </c>
      <c r="L2" s="1"/>
      <c r="M2" s="1"/>
      <c r="N2" s="1"/>
      <c r="O2" s="1"/>
      <c r="P2" s="1"/>
      <c r="Q2" s="1"/>
      <c r="R2" s="5"/>
    </row>
    <row r="3" spans="1:27" x14ac:dyDescent="0.35">
      <c r="A3" s="1"/>
      <c r="B3" s="1"/>
      <c r="C3" s="2"/>
      <c r="D3" s="1"/>
      <c r="E3" s="6" t="s">
        <v>1</v>
      </c>
      <c r="F3" s="6"/>
      <c r="G3" s="1"/>
      <c r="J3" s="1"/>
      <c r="K3" s="1"/>
      <c r="L3" s="1"/>
      <c r="M3" s="1"/>
      <c r="N3" s="1"/>
      <c r="O3" s="1"/>
      <c r="P3" s="1"/>
      <c r="Q3" s="1"/>
      <c r="R3" s="1"/>
      <c r="V3" s="7"/>
      <c r="W3" s="7"/>
      <c r="X3" s="7"/>
      <c r="Y3" s="7"/>
      <c r="Z3" s="7"/>
      <c r="AA3" s="7"/>
    </row>
    <row r="4" spans="1:27" x14ac:dyDescent="0.35">
      <c r="A4" s="1"/>
      <c r="B4" s="1"/>
      <c r="C4" s="2"/>
      <c r="D4" s="1"/>
      <c r="E4" s="8" t="s">
        <v>2</v>
      </c>
      <c r="F4" s="8"/>
      <c r="G4" s="1"/>
      <c r="J4" s="1"/>
      <c r="L4" s="1"/>
      <c r="M4" s="1"/>
      <c r="N4" s="1"/>
      <c r="O4" s="1"/>
      <c r="P4" s="1"/>
      <c r="Q4" s="1"/>
      <c r="R4" s="5"/>
      <c r="V4" s="9"/>
      <c r="W4" s="9"/>
      <c r="X4" s="9"/>
      <c r="Y4" s="9"/>
      <c r="Z4" s="9"/>
      <c r="AA4" s="9"/>
    </row>
    <row r="5" spans="1:27" x14ac:dyDescent="0.35">
      <c r="A5" s="1"/>
      <c r="B5" s="1"/>
      <c r="C5" s="2"/>
      <c r="D5" s="1"/>
      <c r="E5" s="8" t="s">
        <v>62</v>
      </c>
      <c r="F5" s="8"/>
      <c r="G5" s="1"/>
      <c r="J5" s="1"/>
      <c r="K5" s="1"/>
      <c r="L5" s="1"/>
      <c r="M5" s="1"/>
      <c r="N5" s="1"/>
      <c r="O5" s="1"/>
      <c r="P5" s="1"/>
      <c r="Q5" s="1"/>
      <c r="R5" s="1"/>
      <c r="V5" s="9"/>
      <c r="W5" s="9"/>
      <c r="X5" s="9"/>
      <c r="Y5" s="9"/>
      <c r="Z5" s="9"/>
      <c r="AA5" s="9"/>
    </row>
    <row r="6" spans="1:27" x14ac:dyDescent="0.35">
      <c r="A6" s="1"/>
      <c r="B6" s="1"/>
      <c r="C6" s="2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V6" s="10"/>
      <c r="W6" s="10"/>
      <c r="X6" s="10"/>
      <c r="Y6" s="10"/>
      <c r="Z6" s="10"/>
      <c r="AA6" s="10"/>
    </row>
    <row r="7" spans="1:27" ht="16" thickBot="1" x14ac:dyDescent="0.4">
      <c r="A7" s="1"/>
      <c r="B7" s="1"/>
      <c r="C7" s="2"/>
      <c r="D7" s="66" t="s">
        <v>63</v>
      </c>
      <c r="E7" s="6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"/>
      <c r="V7" s="10"/>
      <c r="W7" s="10"/>
      <c r="X7" s="10"/>
      <c r="Y7" s="10"/>
      <c r="Z7" s="10"/>
      <c r="AA7" s="10"/>
    </row>
    <row r="8" spans="1:27" ht="16" thickTop="1" x14ac:dyDescent="0.35">
      <c r="A8" s="2" t="s">
        <v>3</v>
      </c>
      <c r="B8" s="1"/>
      <c r="C8" s="2"/>
      <c r="D8" s="2" t="s">
        <v>4</v>
      </c>
      <c r="E8" s="2"/>
      <c r="F8" s="2"/>
      <c r="G8" s="2" t="s">
        <v>5</v>
      </c>
      <c r="H8" s="2" t="s">
        <v>5</v>
      </c>
      <c r="I8" s="1"/>
      <c r="J8" s="2" t="s">
        <v>6</v>
      </c>
      <c r="K8" s="2" t="s">
        <v>6</v>
      </c>
      <c r="L8" s="2"/>
      <c r="M8" s="2"/>
      <c r="N8" s="2"/>
      <c r="O8" s="2"/>
      <c r="P8" s="11"/>
      <c r="Q8" s="2"/>
      <c r="R8" s="2"/>
      <c r="S8" s="7"/>
      <c r="V8" s="10"/>
      <c r="W8" s="10"/>
      <c r="X8" s="10"/>
      <c r="Y8" s="10"/>
      <c r="Z8" s="10"/>
      <c r="AA8" s="10"/>
    </row>
    <row r="9" spans="1:27" x14ac:dyDescent="0.35">
      <c r="A9" s="12" t="s">
        <v>7</v>
      </c>
      <c r="B9" s="12" t="s">
        <v>8</v>
      </c>
      <c r="C9" s="12" t="s">
        <v>9</v>
      </c>
      <c r="D9" s="12" t="s">
        <v>10</v>
      </c>
      <c r="E9" s="12" t="s">
        <v>11</v>
      </c>
      <c r="F9" s="12"/>
      <c r="G9" s="13" t="s">
        <v>12</v>
      </c>
      <c r="H9" s="12" t="s">
        <v>13</v>
      </c>
      <c r="I9" s="1"/>
      <c r="J9" s="13" t="s">
        <v>12</v>
      </c>
      <c r="K9" s="12" t="s">
        <v>13</v>
      </c>
      <c r="L9" s="12"/>
      <c r="M9" s="2"/>
      <c r="N9" s="2"/>
      <c r="O9" s="2"/>
      <c r="P9" s="14"/>
      <c r="Q9" s="2"/>
      <c r="R9" s="2"/>
      <c r="V9" s="15"/>
      <c r="W9" s="15"/>
      <c r="X9" s="15"/>
      <c r="Y9" s="15"/>
      <c r="Z9" s="15"/>
      <c r="AA9" s="15"/>
    </row>
    <row r="10" spans="1:27" x14ac:dyDescent="0.35">
      <c r="A10" s="1"/>
      <c r="B10" s="2"/>
      <c r="C10" s="2"/>
      <c r="D10" s="2" t="s">
        <v>14</v>
      </c>
      <c r="E10" s="14" t="s">
        <v>15</v>
      </c>
      <c r="F10" s="2"/>
      <c r="G10" s="14" t="s">
        <v>16</v>
      </c>
      <c r="H10" s="14" t="s">
        <v>17</v>
      </c>
      <c r="I10" s="2"/>
      <c r="J10" s="14" t="s">
        <v>18</v>
      </c>
      <c r="K10" s="14" t="s">
        <v>19</v>
      </c>
      <c r="L10" s="2"/>
      <c r="M10" s="14"/>
      <c r="N10" s="2"/>
      <c r="O10" s="16"/>
      <c r="P10" s="16"/>
      <c r="Q10" s="16"/>
      <c r="R10" s="16"/>
      <c r="S10" s="17"/>
      <c r="T10" s="17"/>
      <c r="V10" s="9"/>
      <c r="W10" s="9"/>
      <c r="X10" s="9"/>
      <c r="Y10" s="9"/>
      <c r="Z10" s="9"/>
      <c r="AA10" s="9"/>
    </row>
    <row r="11" spans="1:27" x14ac:dyDescent="0.35">
      <c r="A11" s="2">
        <v>1</v>
      </c>
      <c r="B11" s="18" t="s">
        <v>20</v>
      </c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9"/>
      <c r="T11" s="15"/>
      <c r="V11" s="9"/>
      <c r="W11" s="9"/>
      <c r="X11" s="9"/>
      <c r="Y11" s="9"/>
      <c r="Z11" s="9"/>
      <c r="AA11" s="9"/>
    </row>
    <row r="12" spans="1:27" x14ac:dyDescent="0.35">
      <c r="A12" s="2">
        <f t="shared" ref="A12:A51" si="0">A11+1</f>
        <v>2</v>
      </c>
      <c r="B12" s="1" t="s">
        <v>21</v>
      </c>
      <c r="C12" s="2" t="s">
        <v>22</v>
      </c>
      <c r="D12" s="20">
        <v>1925523</v>
      </c>
      <c r="E12" s="20"/>
      <c r="F12" s="20"/>
      <c r="G12" s="21">
        <v>19.3</v>
      </c>
      <c r="H12" s="22">
        <f>ROUND(+G12*(D12),0)</f>
        <v>37162594</v>
      </c>
      <c r="I12" s="20"/>
      <c r="J12" s="21">
        <v>23.5</v>
      </c>
      <c r="K12" s="22">
        <f>ROUND(+J12*(D12),0)</f>
        <v>45249791</v>
      </c>
      <c r="L12" s="20"/>
      <c r="M12" s="20"/>
      <c r="N12" s="65"/>
      <c r="O12" s="24"/>
      <c r="P12" s="24"/>
      <c r="Q12" s="24"/>
      <c r="R12" s="25"/>
      <c r="S12" s="26"/>
      <c r="T12" s="27"/>
      <c r="V12" s="19"/>
      <c r="W12" s="19"/>
      <c r="X12" s="19"/>
      <c r="Y12" s="19"/>
      <c r="Z12" s="19"/>
      <c r="AA12" s="19"/>
    </row>
    <row r="13" spans="1:27" x14ac:dyDescent="0.35">
      <c r="A13" s="2">
        <f t="shared" si="0"/>
        <v>3</v>
      </c>
      <c r="B13" s="1"/>
      <c r="C13" s="2" t="s">
        <v>22</v>
      </c>
      <c r="D13" s="20">
        <v>241325</v>
      </c>
      <c r="E13" s="20"/>
      <c r="F13" s="20"/>
      <c r="G13" s="28">
        <v>66</v>
      </c>
      <c r="H13" s="20">
        <f>ROUND(+G13*(D13),0)</f>
        <v>15927450</v>
      </c>
      <c r="I13" s="1"/>
      <c r="J13" s="28">
        <v>75</v>
      </c>
      <c r="K13" s="20">
        <f>ROUND(J13*D13,0)</f>
        <v>18099375</v>
      </c>
      <c r="L13" s="20"/>
      <c r="M13" s="20"/>
      <c r="N13" s="65"/>
      <c r="O13" s="24"/>
      <c r="P13" s="24"/>
      <c r="Q13" s="24"/>
      <c r="R13" s="25"/>
      <c r="S13" s="26"/>
      <c r="T13" s="27"/>
      <c r="V13" s="29"/>
      <c r="W13" s="29"/>
      <c r="X13" s="29"/>
      <c r="Y13" s="29"/>
      <c r="Z13" s="29"/>
      <c r="AA13" s="29"/>
    </row>
    <row r="14" spans="1:27" x14ac:dyDescent="0.35">
      <c r="A14" s="2">
        <f t="shared" si="0"/>
        <v>4</v>
      </c>
      <c r="B14" s="1"/>
      <c r="C14" s="2" t="s">
        <v>23</v>
      </c>
      <c r="D14" s="20"/>
      <c r="E14" s="20">
        <v>15855341.894135</v>
      </c>
      <c r="F14" s="20"/>
      <c r="G14" s="30">
        <v>1.5483</v>
      </c>
      <c r="H14" s="20">
        <f>ROUND(+G14*(E14),0)</f>
        <v>24548826</v>
      </c>
      <c r="I14" s="20"/>
      <c r="J14" s="30">
        <v>2.2231999999999998</v>
      </c>
      <c r="K14" s="20">
        <f>ROUND(J14*E14,0)</f>
        <v>35249596</v>
      </c>
      <c r="L14" s="20"/>
      <c r="M14" s="20"/>
      <c r="N14" s="65"/>
      <c r="O14" s="24"/>
      <c r="P14" s="24"/>
      <c r="Q14" s="24"/>
      <c r="R14" s="25"/>
      <c r="S14" s="26"/>
      <c r="T14" s="27"/>
      <c r="V14" s="32"/>
      <c r="W14" s="32"/>
      <c r="X14" s="32"/>
      <c r="Y14" s="32"/>
      <c r="Z14" s="32"/>
      <c r="AA14" s="32"/>
    </row>
    <row r="15" spans="1:27" x14ac:dyDescent="0.35">
      <c r="A15" s="2">
        <f t="shared" si="0"/>
        <v>5</v>
      </c>
      <c r="B15" s="20"/>
      <c r="C15" s="2" t="s">
        <v>24</v>
      </c>
      <c r="D15" s="20"/>
      <c r="E15" s="20">
        <v>1225451.8934490425</v>
      </c>
      <c r="F15" s="20"/>
      <c r="G15" s="30">
        <v>1.0762</v>
      </c>
      <c r="H15" s="20">
        <f>ROUND(+G15*(E15),0)</f>
        <v>1318831</v>
      </c>
      <c r="I15" s="20"/>
      <c r="J15" s="30">
        <v>1.5452999999999999</v>
      </c>
      <c r="K15" s="20">
        <f>ROUND(J15*E15,0)</f>
        <v>1893691</v>
      </c>
      <c r="L15" s="20"/>
      <c r="M15" s="20"/>
      <c r="N15" s="65"/>
      <c r="O15" s="24"/>
      <c r="P15" s="24"/>
      <c r="Q15" s="24"/>
      <c r="R15" s="25"/>
      <c r="S15" s="26"/>
      <c r="T15" s="27"/>
    </row>
    <row r="16" spans="1:27" x14ac:dyDescent="0.35">
      <c r="A16" s="2">
        <f t="shared" si="0"/>
        <v>6</v>
      </c>
      <c r="B16" s="33"/>
      <c r="C16" s="2" t="s">
        <v>25</v>
      </c>
      <c r="D16" s="20"/>
      <c r="E16" s="20">
        <v>0</v>
      </c>
      <c r="F16" s="20"/>
      <c r="G16" s="30">
        <v>0.88880000000000003</v>
      </c>
      <c r="H16" s="20">
        <f>ROUND(+G16*(E16),0)</f>
        <v>0</v>
      </c>
      <c r="I16" s="20"/>
      <c r="J16" s="30">
        <v>1.2762</v>
      </c>
      <c r="K16" s="20">
        <f>ROUND(J16*E16,0)</f>
        <v>0</v>
      </c>
      <c r="L16" s="20"/>
      <c r="M16" s="20"/>
      <c r="N16" s="65"/>
      <c r="O16" s="31"/>
      <c r="P16" s="31"/>
      <c r="Q16" s="31"/>
      <c r="R16" s="34"/>
      <c r="S16" s="35"/>
      <c r="T16" s="36"/>
    </row>
    <row r="17" spans="1:20" x14ac:dyDescent="0.35">
      <c r="A17" s="2">
        <f t="shared" si="0"/>
        <v>7</v>
      </c>
      <c r="B17" s="1" t="s">
        <v>26</v>
      </c>
      <c r="C17" s="2" t="s">
        <v>22</v>
      </c>
      <c r="D17" s="20">
        <v>105</v>
      </c>
      <c r="E17" s="20"/>
      <c r="F17" s="20"/>
      <c r="G17" s="37">
        <v>520</v>
      </c>
      <c r="H17" s="20">
        <f>ROUND(+G17*(D17),0)</f>
        <v>54600</v>
      </c>
      <c r="I17" s="20"/>
      <c r="J17" s="37">
        <v>685</v>
      </c>
      <c r="K17" s="20">
        <f>ROUND(J17*D17,0)</f>
        <v>71925</v>
      </c>
      <c r="L17" s="20"/>
      <c r="M17" s="20"/>
      <c r="N17" s="65"/>
      <c r="O17" s="24"/>
      <c r="P17" s="24"/>
      <c r="Q17" s="24"/>
      <c r="R17" s="25"/>
      <c r="S17" s="38"/>
      <c r="T17" s="27"/>
    </row>
    <row r="18" spans="1:20" x14ac:dyDescent="0.35">
      <c r="A18" s="2">
        <f t="shared" si="0"/>
        <v>8</v>
      </c>
      <c r="B18" s="39"/>
      <c r="C18" s="2" t="s">
        <v>27</v>
      </c>
      <c r="D18" s="20"/>
      <c r="E18" s="20">
        <v>28777.741700000002</v>
      </c>
      <c r="F18" s="20"/>
      <c r="G18" s="30">
        <v>0.95569999999999999</v>
      </c>
      <c r="H18" s="20">
        <f>ROUND(+G18*(E18),0)</f>
        <v>27503</v>
      </c>
      <c r="I18" s="20"/>
      <c r="J18" s="30">
        <v>1.2458</v>
      </c>
      <c r="K18" s="20">
        <f>ROUND(J18*E18,0)</f>
        <v>35851</v>
      </c>
      <c r="L18" s="20"/>
      <c r="M18" s="20"/>
      <c r="N18" s="65"/>
      <c r="O18" s="20"/>
      <c r="P18" s="20"/>
      <c r="Q18" s="30"/>
      <c r="R18" s="20"/>
      <c r="S18" s="19"/>
      <c r="T18" s="40"/>
    </row>
    <row r="19" spans="1:20" x14ac:dyDescent="0.35">
      <c r="A19" s="2">
        <f t="shared" si="0"/>
        <v>9</v>
      </c>
      <c r="B19" s="1"/>
      <c r="C19" s="2" t="s">
        <v>25</v>
      </c>
      <c r="D19" s="20"/>
      <c r="E19" s="20">
        <v>183933.29300000001</v>
      </c>
      <c r="F19" s="20"/>
      <c r="G19" s="30">
        <v>0.78369999999999995</v>
      </c>
      <c r="H19" s="20">
        <f>ROUND(+G19*(E19),0)</f>
        <v>144149</v>
      </c>
      <c r="I19" s="20"/>
      <c r="J19" s="30">
        <v>1.0216000000000001</v>
      </c>
      <c r="K19" s="20">
        <f>ROUND(J19*E19,0)</f>
        <v>187906</v>
      </c>
      <c r="L19" s="20"/>
      <c r="M19" s="20"/>
      <c r="N19" s="65"/>
      <c r="O19" s="20"/>
      <c r="P19" s="20"/>
      <c r="Q19" s="30"/>
      <c r="R19" s="20"/>
      <c r="S19" s="19"/>
      <c r="T19" s="40"/>
    </row>
    <row r="20" spans="1:20" x14ac:dyDescent="0.35">
      <c r="A20" s="2">
        <f t="shared" si="0"/>
        <v>10</v>
      </c>
      <c r="B20" s="1"/>
      <c r="C20" s="2"/>
      <c r="D20" s="20"/>
      <c r="E20" s="20"/>
      <c r="F20" s="20"/>
      <c r="G20" s="30"/>
      <c r="H20" s="20"/>
      <c r="I20" s="20"/>
      <c r="J20" s="30"/>
      <c r="K20" s="20"/>
      <c r="L20" s="20"/>
      <c r="M20" s="20"/>
      <c r="N20" s="65"/>
      <c r="O20" s="20"/>
      <c r="P20" s="20"/>
      <c r="Q20" s="30"/>
      <c r="R20" s="20"/>
      <c r="S20" s="19"/>
      <c r="T20" s="40"/>
    </row>
    <row r="21" spans="1:20" x14ac:dyDescent="0.35">
      <c r="A21" s="2">
        <f t="shared" si="0"/>
        <v>11</v>
      </c>
      <c r="B21" s="18" t="s">
        <v>28</v>
      </c>
      <c r="C21" s="2"/>
      <c r="D21" s="1"/>
      <c r="E21" s="1"/>
      <c r="F21" s="1"/>
      <c r="G21" s="1"/>
      <c r="H21" s="20"/>
      <c r="I21" s="1"/>
      <c r="J21" s="1"/>
      <c r="K21" s="1"/>
      <c r="L21" s="20"/>
      <c r="M21" s="20"/>
      <c r="N21" s="65"/>
      <c r="O21" s="20"/>
      <c r="P21" s="20"/>
      <c r="Q21" s="30"/>
      <c r="R21" s="20"/>
      <c r="S21" s="19"/>
      <c r="T21" s="40"/>
    </row>
    <row r="22" spans="1:20" x14ac:dyDescent="0.35">
      <c r="A22" s="2">
        <f t="shared" si="0"/>
        <v>12</v>
      </c>
      <c r="B22" s="1" t="s">
        <v>29</v>
      </c>
      <c r="C22" s="2" t="s">
        <v>22</v>
      </c>
      <c r="D22" s="20">
        <v>1415.153846153846</v>
      </c>
      <c r="E22" s="1"/>
      <c r="F22" s="1"/>
      <c r="G22" s="37">
        <v>520</v>
      </c>
      <c r="H22" s="20">
        <f>ROUND(+G22*(D22),0)</f>
        <v>735880</v>
      </c>
      <c r="I22" s="20"/>
      <c r="J22" s="37">
        <v>685</v>
      </c>
      <c r="K22" s="20">
        <f>ROUND(J22*D22,0)</f>
        <v>969380</v>
      </c>
      <c r="L22" s="20"/>
      <c r="M22" s="20"/>
      <c r="N22" s="65"/>
      <c r="O22" s="20"/>
      <c r="P22" s="20"/>
      <c r="Q22" s="30"/>
      <c r="R22" s="20"/>
      <c r="S22" s="19"/>
      <c r="T22" s="40"/>
    </row>
    <row r="23" spans="1:20" x14ac:dyDescent="0.35">
      <c r="A23" s="2">
        <f t="shared" si="0"/>
        <v>13</v>
      </c>
      <c r="B23" s="1" t="s">
        <v>30</v>
      </c>
      <c r="C23" s="2" t="s">
        <v>22</v>
      </c>
      <c r="D23" s="20">
        <v>852</v>
      </c>
      <c r="E23" s="1"/>
      <c r="F23" s="1"/>
      <c r="G23" s="37">
        <v>520</v>
      </c>
      <c r="H23" s="20">
        <f t="shared" ref="H23:H24" si="1">ROUND(+G23*(D23),0)</f>
        <v>443040</v>
      </c>
      <c r="I23" s="20"/>
      <c r="J23" s="37">
        <v>685</v>
      </c>
      <c r="K23" s="20">
        <f t="shared" ref="K23:K25" si="2">ROUND(J23*D23,0)</f>
        <v>583620</v>
      </c>
      <c r="L23" s="20"/>
      <c r="M23" s="20"/>
      <c r="N23" s="65"/>
      <c r="O23" s="20"/>
      <c r="P23" s="20"/>
      <c r="Q23" s="30"/>
      <c r="R23" s="20"/>
      <c r="S23" s="19"/>
      <c r="T23" s="40"/>
    </row>
    <row r="24" spans="1:20" x14ac:dyDescent="0.35">
      <c r="A24" s="2">
        <f t="shared" si="0"/>
        <v>14</v>
      </c>
      <c r="B24" s="1" t="s">
        <v>31</v>
      </c>
      <c r="C24" s="2" t="s">
        <v>22</v>
      </c>
      <c r="D24" s="20">
        <v>154.1538461538461</v>
      </c>
      <c r="E24" s="1"/>
      <c r="F24" s="1"/>
      <c r="G24" s="37">
        <v>520</v>
      </c>
      <c r="H24" s="20">
        <f t="shared" si="1"/>
        <v>80160</v>
      </c>
      <c r="I24" s="20"/>
      <c r="J24" s="37">
        <f>G24</f>
        <v>520</v>
      </c>
      <c r="K24" s="20">
        <f t="shared" si="2"/>
        <v>80160</v>
      </c>
      <c r="L24" s="20"/>
      <c r="M24" s="20"/>
      <c r="N24" s="65"/>
      <c r="O24" s="20"/>
      <c r="P24" s="20"/>
      <c r="Q24" s="30"/>
      <c r="R24" s="20"/>
      <c r="S24" s="19"/>
      <c r="T24" s="40"/>
    </row>
    <row r="25" spans="1:20" x14ac:dyDescent="0.35">
      <c r="A25" s="2">
        <f t="shared" si="0"/>
        <v>15</v>
      </c>
      <c r="B25" s="1" t="s">
        <v>32</v>
      </c>
      <c r="C25" s="2" t="s">
        <v>22</v>
      </c>
      <c r="D25" s="20">
        <v>2402</v>
      </c>
      <c r="E25" s="1"/>
      <c r="F25" s="1"/>
      <c r="G25" s="37">
        <v>50</v>
      </c>
      <c r="H25" s="20">
        <f>ROUND(+G25*(D25),0)</f>
        <v>120100</v>
      </c>
      <c r="I25" s="20"/>
      <c r="J25" s="37">
        <v>50</v>
      </c>
      <c r="K25" s="20">
        <f t="shared" si="2"/>
        <v>120100</v>
      </c>
      <c r="L25" s="20"/>
      <c r="M25" s="20"/>
      <c r="N25" s="65"/>
      <c r="O25" s="20"/>
      <c r="P25" s="20"/>
      <c r="Q25" s="30"/>
      <c r="R25" s="20"/>
      <c r="S25" s="19"/>
      <c r="T25" s="40"/>
    </row>
    <row r="26" spans="1:20" x14ac:dyDescent="0.35">
      <c r="A26" s="2">
        <f t="shared" si="0"/>
        <v>16</v>
      </c>
      <c r="B26" s="1" t="s">
        <v>33</v>
      </c>
      <c r="C26" s="2"/>
      <c r="D26" s="1"/>
      <c r="E26" s="20">
        <v>183933.29300000001</v>
      </c>
      <c r="F26" s="20"/>
      <c r="G26" s="37">
        <v>0</v>
      </c>
      <c r="H26" s="20">
        <f>ROUND(+G26*(E26),0)</f>
        <v>0</v>
      </c>
      <c r="I26" s="1"/>
      <c r="J26" s="37">
        <v>0</v>
      </c>
      <c r="K26" s="20">
        <f>ROUND(J26*E26,0)</f>
        <v>0</v>
      </c>
      <c r="L26" s="20"/>
      <c r="M26" s="20"/>
      <c r="N26" s="65"/>
      <c r="O26" s="20"/>
      <c r="P26" s="20"/>
      <c r="Q26" s="30"/>
      <c r="R26" s="20"/>
      <c r="S26" s="19"/>
      <c r="T26" s="40"/>
    </row>
    <row r="27" spans="1:20" x14ac:dyDescent="0.35">
      <c r="A27" s="2">
        <f t="shared" si="0"/>
        <v>17</v>
      </c>
      <c r="B27" s="1" t="s">
        <v>34</v>
      </c>
      <c r="C27" s="2"/>
      <c r="D27" s="41"/>
      <c r="E27" s="1"/>
      <c r="F27" s="1"/>
      <c r="G27" s="37"/>
      <c r="H27" s="20">
        <v>139875</v>
      </c>
      <c r="I27" s="1"/>
      <c r="J27" s="37"/>
      <c r="K27" s="20">
        <f>H27</f>
        <v>139875</v>
      </c>
      <c r="L27" s="20"/>
      <c r="M27" s="20"/>
      <c r="N27" s="65"/>
      <c r="O27" s="1"/>
      <c r="P27" s="1"/>
      <c r="Q27" s="1"/>
      <c r="R27" s="20"/>
      <c r="S27" s="19"/>
    </row>
    <row r="28" spans="1:20" x14ac:dyDescent="0.35">
      <c r="A28" s="2">
        <f t="shared" si="0"/>
        <v>18</v>
      </c>
      <c r="B28" s="1" t="s">
        <v>35</v>
      </c>
      <c r="C28" s="2" t="s">
        <v>23</v>
      </c>
      <c r="D28" s="20"/>
      <c r="E28" s="20">
        <v>406485.35500000004</v>
      </c>
      <c r="F28" s="20"/>
      <c r="G28" s="30">
        <v>1.5483</v>
      </c>
      <c r="H28" s="20">
        <f>ROUND(+G28*(E28),0)</f>
        <v>629361</v>
      </c>
      <c r="I28" s="20"/>
      <c r="J28" s="30">
        <v>2.2231999999999998</v>
      </c>
      <c r="K28" s="20">
        <f>ROUND(J28*E28,0)</f>
        <v>903698</v>
      </c>
      <c r="L28" s="20"/>
      <c r="M28" s="20"/>
      <c r="N28" s="65"/>
      <c r="O28" s="20"/>
      <c r="P28" s="20"/>
      <c r="Q28" s="37"/>
      <c r="R28" s="20"/>
      <c r="S28" s="19"/>
      <c r="T28" s="40"/>
    </row>
    <row r="29" spans="1:20" x14ac:dyDescent="0.35">
      <c r="A29" s="2">
        <f t="shared" si="0"/>
        <v>19</v>
      </c>
      <c r="B29" s="1"/>
      <c r="C29" s="2" t="s">
        <v>24</v>
      </c>
      <c r="D29" s="20"/>
      <c r="E29" s="20">
        <v>5786779.6067023808</v>
      </c>
      <c r="F29" s="20"/>
      <c r="G29" s="30">
        <v>1.0762</v>
      </c>
      <c r="H29" s="20">
        <f>ROUND(+G29*(E29),0)</f>
        <v>6227732</v>
      </c>
      <c r="I29" s="20"/>
      <c r="J29" s="30">
        <v>1.5452999999999999</v>
      </c>
      <c r="K29" s="20">
        <f t="shared" ref="K29:K35" si="3">ROUND(J29*E29,0)</f>
        <v>8942311</v>
      </c>
      <c r="L29" s="20"/>
      <c r="M29" s="20"/>
      <c r="N29" s="65"/>
      <c r="O29" s="20"/>
      <c r="P29" s="20"/>
      <c r="Q29" s="37"/>
      <c r="R29" s="20"/>
      <c r="S29" s="19"/>
      <c r="T29" s="40"/>
    </row>
    <row r="30" spans="1:20" x14ac:dyDescent="0.35">
      <c r="A30" s="2">
        <f t="shared" si="0"/>
        <v>20</v>
      </c>
      <c r="B30" s="1"/>
      <c r="C30" s="2" t="s">
        <v>25</v>
      </c>
      <c r="D30" s="20"/>
      <c r="E30" s="20">
        <v>1716805.2660000001</v>
      </c>
      <c r="F30" s="20"/>
      <c r="G30" s="30">
        <v>0.88880000000000003</v>
      </c>
      <c r="H30" s="20">
        <f>ROUND(+G30*(E30),0)</f>
        <v>1525897</v>
      </c>
      <c r="I30" s="20"/>
      <c r="J30" s="30">
        <v>1.2762</v>
      </c>
      <c r="K30" s="20">
        <f t="shared" si="3"/>
        <v>2190987</v>
      </c>
      <c r="L30" s="20"/>
      <c r="M30" s="20"/>
      <c r="N30" s="65"/>
      <c r="O30" s="20"/>
      <c r="P30" s="20"/>
      <c r="Q30" s="37"/>
      <c r="R30" s="20"/>
      <c r="S30" s="19"/>
      <c r="T30" s="40"/>
    </row>
    <row r="31" spans="1:20" x14ac:dyDescent="0.35">
      <c r="A31" s="2">
        <f t="shared" si="0"/>
        <v>21</v>
      </c>
      <c r="B31" s="1" t="s">
        <v>36</v>
      </c>
      <c r="C31" s="2" t="s">
        <v>23</v>
      </c>
      <c r="D31" s="20"/>
      <c r="E31" s="20">
        <v>0</v>
      </c>
      <c r="F31" s="20"/>
      <c r="G31" s="30">
        <v>1.161225</v>
      </c>
      <c r="H31" s="20">
        <f t="shared" ref="H31:H33" si="4">ROUND(+G31*(E31),0)</f>
        <v>0</v>
      </c>
      <c r="I31" s="20"/>
      <c r="J31" s="30">
        <v>1.6673999999999998</v>
      </c>
      <c r="K31" s="20">
        <f t="shared" si="3"/>
        <v>0</v>
      </c>
      <c r="L31" s="20"/>
      <c r="M31" s="20"/>
      <c r="N31" s="65"/>
      <c r="O31" s="20"/>
      <c r="P31" s="20"/>
      <c r="Q31" s="37"/>
      <c r="R31" s="20"/>
      <c r="S31" s="19"/>
      <c r="T31" s="40"/>
    </row>
    <row r="32" spans="1:20" x14ac:dyDescent="0.35">
      <c r="A32" s="2">
        <f t="shared" si="0"/>
        <v>22</v>
      </c>
      <c r="B32" s="1"/>
      <c r="C32" s="2" t="s">
        <v>24</v>
      </c>
      <c r="D32" s="20"/>
      <c r="E32" s="20">
        <v>0</v>
      </c>
      <c r="F32" s="20"/>
      <c r="G32" s="30">
        <v>0.80715000000000003</v>
      </c>
      <c r="H32" s="20">
        <f t="shared" si="4"/>
        <v>0</v>
      </c>
      <c r="I32" s="20"/>
      <c r="J32" s="30">
        <v>1.1589749999999999</v>
      </c>
      <c r="K32" s="20">
        <f t="shared" si="3"/>
        <v>0</v>
      </c>
      <c r="L32" s="20"/>
      <c r="M32" s="20"/>
      <c r="N32" s="65"/>
      <c r="O32" s="20"/>
      <c r="P32" s="20"/>
      <c r="Q32" s="37"/>
      <c r="R32" s="20"/>
      <c r="S32" s="19"/>
      <c r="T32" s="40"/>
    </row>
    <row r="33" spans="1:20" x14ac:dyDescent="0.35">
      <c r="A33" s="2">
        <f t="shared" si="0"/>
        <v>23</v>
      </c>
      <c r="B33" s="1"/>
      <c r="C33" s="2" t="s">
        <v>25</v>
      </c>
      <c r="D33" s="20"/>
      <c r="E33" s="20">
        <v>0</v>
      </c>
      <c r="F33" s="20"/>
      <c r="G33" s="30">
        <v>0.66660000000000008</v>
      </c>
      <c r="H33" s="20">
        <f t="shared" si="4"/>
        <v>0</v>
      </c>
      <c r="I33" s="20"/>
      <c r="J33" s="30">
        <v>0.95714999999999995</v>
      </c>
      <c r="K33" s="20">
        <f t="shared" si="3"/>
        <v>0</v>
      </c>
      <c r="L33" s="20"/>
      <c r="M33" s="20"/>
      <c r="N33" s="65"/>
      <c r="O33" s="20"/>
      <c r="P33" s="20"/>
      <c r="Q33" s="37"/>
      <c r="R33" s="20"/>
      <c r="S33" s="19"/>
      <c r="T33" s="40"/>
    </row>
    <row r="34" spans="1:20" x14ac:dyDescent="0.35">
      <c r="A34" s="2">
        <f t="shared" si="0"/>
        <v>24</v>
      </c>
      <c r="B34" s="1" t="s">
        <v>37</v>
      </c>
      <c r="C34" s="2" t="s">
        <v>27</v>
      </c>
      <c r="D34" s="20"/>
      <c r="E34" s="20">
        <v>5207414.885999999</v>
      </c>
      <c r="F34" s="20"/>
      <c r="G34" s="30">
        <v>0.95569999999999999</v>
      </c>
      <c r="H34" s="20">
        <f>ROUND(+G34*(E34),0)</f>
        <v>4976726</v>
      </c>
      <c r="I34" s="20"/>
      <c r="J34" s="30">
        <v>1.2458</v>
      </c>
      <c r="K34" s="20">
        <f t="shared" si="3"/>
        <v>6487397</v>
      </c>
      <c r="L34" s="20"/>
      <c r="M34" s="20"/>
      <c r="N34" s="65"/>
      <c r="O34" s="1"/>
      <c r="P34" s="1"/>
      <c r="Q34" s="37"/>
      <c r="R34" s="20"/>
      <c r="S34" s="19"/>
      <c r="T34" s="40"/>
    </row>
    <row r="35" spans="1:20" x14ac:dyDescent="0.35">
      <c r="A35" s="2">
        <f t="shared" si="0"/>
        <v>25</v>
      </c>
      <c r="B35" s="1"/>
      <c r="C35" s="2" t="s">
        <v>25</v>
      </c>
      <c r="D35" s="20"/>
      <c r="E35" s="20">
        <v>3407068.6620000005</v>
      </c>
      <c r="F35" s="20"/>
      <c r="G35" s="30">
        <v>0.78369999999999995</v>
      </c>
      <c r="H35" s="20">
        <f>ROUND(+G35*(E35),0)</f>
        <v>2670120</v>
      </c>
      <c r="I35" s="20"/>
      <c r="J35" s="30">
        <v>1.0216000000000001</v>
      </c>
      <c r="K35" s="20">
        <f t="shared" si="3"/>
        <v>3480661</v>
      </c>
      <c r="L35" s="20"/>
      <c r="M35" s="20"/>
      <c r="N35" s="65"/>
      <c r="O35" s="1"/>
      <c r="P35" s="1"/>
      <c r="Q35" s="5"/>
      <c r="R35" s="20"/>
      <c r="S35" s="19"/>
      <c r="T35" s="40"/>
    </row>
    <row r="36" spans="1:20" x14ac:dyDescent="0.35">
      <c r="A36" s="2">
        <f t="shared" si="0"/>
        <v>26</v>
      </c>
      <c r="B36" s="1" t="s">
        <v>38</v>
      </c>
      <c r="C36" s="2"/>
      <c r="D36" s="42"/>
      <c r="E36" s="43">
        <v>15505182.068000002</v>
      </c>
      <c r="F36" s="20"/>
      <c r="G36" s="5" t="s">
        <v>39</v>
      </c>
      <c r="H36" s="42">
        <v>3022029.63</v>
      </c>
      <c r="I36" s="20"/>
      <c r="J36" s="5" t="s">
        <v>39</v>
      </c>
      <c r="K36" s="43">
        <f>H36</f>
        <v>3022029.63</v>
      </c>
      <c r="L36" s="20"/>
      <c r="M36" s="20"/>
      <c r="N36" s="65"/>
      <c r="O36" s="20"/>
      <c r="P36" s="20"/>
      <c r="Q36" s="30"/>
      <c r="R36" s="20"/>
      <c r="S36" s="44"/>
      <c r="T36" s="45"/>
    </row>
    <row r="37" spans="1:20" ht="16" thickBot="1" x14ac:dyDescent="0.4">
      <c r="A37" s="2">
        <f t="shared" si="0"/>
        <v>27</v>
      </c>
      <c r="B37" s="1" t="s">
        <v>40</v>
      </c>
      <c r="C37" s="2"/>
      <c r="D37" s="46">
        <f>D160</f>
        <v>2169374.3076923075</v>
      </c>
      <c r="E37" s="46">
        <f>SUM(E14:E36)-E26</f>
        <v>49323240.665986434</v>
      </c>
      <c r="F37" s="46"/>
      <c r="G37" s="1"/>
      <c r="H37" s="47">
        <f>SUM(H11:H36)</f>
        <v>99754873.629999995</v>
      </c>
      <c r="I37" s="48"/>
      <c r="J37" s="48"/>
      <c r="K37" s="47">
        <f>SUM(K11:K36)</f>
        <v>127708353.63</v>
      </c>
      <c r="L37" s="20"/>
      <c r="M37" s="20"/>
      <c r="N37" s="20"/>
      <c r="O37" s="20"/>
      <c r="P37" s="20"/>
      <c r="Q37" s="30"/>
      <c r="R37" s="20"/>
      <c r="S37" s="19"/>
      <c r="T37" s="40"/>
    </row>
    <row r="38" spans="1:20" ht="16" thickTop="1" x14ac:dyDescent="0.35">
      <c r="A38" s="2">
        <f t="shared" si="0"/>
        <v>28</v>
      </c>
      <c r="B38" s="1"/>
      <c r="C38" s="2"/>
      <c r="D38" s="20"/>
      <c r="E38" s="1"/>
      <c r="F38" s="1"/>
      <c r="G38" s="1"/>
      <c r="H38" s="1"/>
      <c r="I38" s="1"/>
      <c r="J38" s="1"/>
      <c r="K38" s="1"/>
      <c r="L38" s="20"/>
      <c r="M38" s="20"/>
      <c r="N38" s="20"/>
      <c r="O38" s="20"/>
      <c r="P38" s="20"/>
      <c r="Q38" s="30"/>
      <c r="R38" s="20"/>
      <c r="S38" s="19"/>
      <c r="T38" s="40"/>
    </row>
    <row r="39" spans="1:20" x14ac:dyDescent="0.35">
      <c r="A39" s="2">
        <f t="shared" si="0"/>
        <v>29</v>
      </c>
      <c r="B39" s="1"/>
      <c r="C39" s="2"/>
      <c r="D39" s="1"/>
      <c r="E39" s="1"/>
      <c r="F39" s="1"/>
      <c r="G39" s="1"/>
      <c r="H39" s="49"/>
      <c r="I39" s="1"/>
      <c r="J39" s="1"/>
      <c r="K39" s="20"/>
      <c r="L39" s="20"/>
      <c r="M39" s="20"/>
      <c r="N39" s="20"/>
      <c r="O39" s="20"/>
      <c r="P39" s="20"/>
      <c r="Q39" s="30"/>
      <c r="R39" s="20"/>
      <c r="S39" s="19"/>
      <c r="T39" s="40"/>
    </row>
    <row r="40" spans="1:20" x14ac:dyDescent="0.35">
      <c r="A40" s="2">
        <f t="shared" si="0"/>
        <v>30</v>
      </c>
      <c r="B40" s="1" t="s">
        <v>41</v>
      </c>
      <c r="C40" s="2"/>
      <c r="D40" s="1"/>
      <c r="E40" s="1"/>
      <c r="F40" s="1"/>
      <c r="G40" s="1"/>
      <c r="H40" s="48">
        <v>58912</v>
      </c>
      <c r="I40" s="1"/>
      <c r="J40" s="1"/>
      <c r="K40" s="48">
        <v>58912</v>
      </c>
      <c r="L40" s="20"/>
      <c r="M40" s="20"/>
      <c r="N40" s="20"/>
      <c r="O40" s="20"/>
      <c r="P40" s="20"/>
      <c r="Q40" s="30"/>
      <c r="R40" s="20"/>
      <c r="S40" s="19"/>
      <c r="T40" s="40"/>
    </row>
    <row r="41" spans="1:20" x14ac:dyDescent="0.35">
      <c r="A41" s="2">
        <f t="shared" si="0"/>
        <v>31</v>
      </c>
      <c r="B41" s="1" t="s">
        <v>42</v>
      </c>
      <c r="C41" s="2"/>
      <c r="D41" s="1"/>
      <c r="E41" s="41"/>
      <c r="F41" s="41"/>
      <c r="G41" s="1"/>
      <c r="H41" s="48">
        <v>367461.89996584691</v>
      </c>
      <c r="I41" s="1"/>
      <c r="J41" s="1"/>
      <c r="K41" s="48">
        <v>502921.31625599228</v>
      </c>
      <c r="L41" s="20"/>
      <c r="M41" s="20"/>
      <c r="N41" s="20"/>
      <c r="O41" s="20"/>
      <c r="P41" s="20"/>
      <c r="Q41" s="30"/>
      <c r="R41" s="20"/>
      <c r="S41" s="19"/>
      <c r="T41" s="40"/>
    </row>
    <row r="42" spans="1:20" x14ac:dyDescent="0.35">
      <c r="A42" s="2">
        <f t="shared" si="0"/>
        <v>32</v>
      </c>
      <c r="B42" s="1" t="s">
        <v>43</v>
      </c>
      <c r="C42" s="2"/>
      <c r="D42" s="1"/>
      <c r="E42" s="1"/>
      <c r="F42" s="1"/>
      <c r="G42" s="1"/>
      <c r="H42" s="47">
        <f>H37+H39+H40+H41</f>
        <v>100181247.52996585</v>
      </c>
      <c r="I42" s="1"/>
      <c r="J42" s="1"/>
      <c r="K42" s="47">
        <f>K37+K39+K40+K41</f>
        <v>128270186.94625598</v>
      </c>
      <c r="L42" s="20"/>
      <c r="M42" s="20"/>
      <c r="N42" s="20"/>
      <c r="O42" s="20"/>
      <c r="P42" s="20"/>
      <c r="Q42" s="30"/>
      <c r="R42" s="20"/>
      <c r="S42" s="19"/>
      <c r="T42" s="40"/>
    </row>
    <row r="43" spans="1:20" x14ac:dyDescent="0.35">
      <c r="A43" s="2">
        <f t="shared" si="0"/>
        <v>33</v>
      </c>
      <c r="B43" s="1"/>
      <c r="C43" s="2"/>
      <c r="D43" s="1"/>
      <c r="E43" s="1"/>
      <c r="F43" s="1"/>
      <c r="G43" s="1"/>
      <c r="H43" s="1"/>
      <c r="I43" s="1"/>
      <c r="J43" s="1"/>
      <c r="K43" s="1"/>
      <c r="L43" s="20"/>
      <c r="M43" s="20"/>
      <c r="N43" s="20"/>
      <c r="O43" s="20"/>
      <c r="P43" s="20"/>
      <c r="Q43" s="30"/>
      <c r="R43" s="20"/>
      <c r="S43" s="19"/>
      <c r="T43" s="40"/>
    </row>
    <row r="44" spans="1:20" x14ac:dyDescent="0.35">
      <c r="A44" s="2">
        <f t="shared" si="0"/>
        <v>34</v>
      </c>
      <c r="B44" s="1" t="s">
        <v>44</v>
      </c>
      <c r="C44" s="2"/>
      <c r="D44" s="1"/>
      <c r="E44" s="1"/>
      <c r="F44" s="1"/>
      <c r="G44" s="1"/>
      <c r="H44" s="50">
        <v>87640898.071899384</v>
      </c>
      <c r="I44" s="1"/>
      <c r="J44" s="1"/>
      <c r="K44" s="50">
        <f>H44</f>
        <v>87640898.071899384</v>
      </c>
      <c r="L44" s="20"/>
      <c r="M44" s="20"/>
      <c r="N44" s="20"/>
      <c r="O44" s="20"/>
      <c r="P44" s="20"/>
      <c r="Q44" s="30"/>
      <c r="R44" s="20"/>
      <c r="S44" s="19"/>
      <c r="T44" s="40"/>
    </row>
    <row r="45" spans="1:20" x14ac:dyDescent="0.35">
      <c r="A45" s="2">
        <f t="shared" si="0"/>
        <v>35</v>
      </c>
      <c r="B45" s="1"/>
      <c r="C45" s="2"/>
      <c r="D45" s="1"/>
      <c r="E45" s="1"/>
      <c r="F45" s="1"/>
      <c r="G45" s="1"/>
      <c r="H45" s="1"/>
      <c r="I45" s="1"/>
      <c r="J45" s="1"/>
      <c r="K45" s="1"/>
      <c r="L45" s="20"/>
      <c r="M45" s="20"/>
      <c r="N45" s="20"/>
      <c r="O45" s="20"/>
      <c r="P45" s="20"/>
      <c r="Q45" s="30"/>
      <c r="R45" s="20"/>
      <c r="S45" s="19"/>
      <c r="T45" s="40"/>
    </row>
    <row r="46" spans="1:20" ht="16" thickBot="1" x14ac:dyDescent="0.4">
      <c r="A46" s="2">
        <f t="shared" si="0"/>
        <v>36</v>
      </c>
      <c r="B46" s="1" t="s">
        <v>45</v>
      </c>
      <c r="C46" s="2"/>
      <c r="D46" s="1"/>
      <c r="E46" s="1"/>
      <c r="F46" s="1"/>
      <c r="G46" s="1"/>
      <c r="H46" s="51">
        <f>H37+H40+H44+H39+H41</f>
        <v>187822145.60186523</v>
      </c>
      <c r="I46" s="1"/>
      <c r="J46" s="1"/>
      <c r="K46" s="51">
        <f>K37+K40+K44+K39+K41</f>
        <v>215911085.01815537</v>
      </c>
      <c r="L46" s="20"/>
      <c r="M46" s="20"/>
      <c r="N46" s="20"/>
      <c r="O46" s="20"/>
      <c r="P46" s="20"/>
      <c r="Q46" s="5"/>
      <c r="R46" s="20"/>
      <c r="S46" s="19"/>
      <c r="T46" s="40"/>
    </row>
    <row r="47" spans="1:20" ht="16" thickTop="1" x14ac:dyDescent="0.35">
      <c r="A47" s="2">
        <f t="shared" si="0"/>
        <v>37</v>
      </c>
      <c r="B47" s="1"/>
      <c r="C47" s="2"/>
      <c r="D47" s="1"/>
      <c r="E47" s="1"/>
      <c r="F47" s="1"/>
      <c r="G47" s="1"/>
      <c r="H47" s="1"/>
      <c r="I47" s="1"/>
      <c r="J47" s="1"/>
      <c r="K47" s="1"/>
      <c r="L47" s="20"/>
      <c r="M47" s="49"/>
      <c r="N47" s="20"/>
      <c r="O47" s="48"/>
      <c r="P47" s="48"/>
      <c r="Q47" s="1"/>
      <c r="R47" s="48"/>
      <c r="S47" s="19"/>
      <c r="T47" s="52"/>
    </row>
    <row r="48" spans="1:20" x14ac:dyDescent="0.35">
      <c r="A48" s="2">
        <f t="shared" si="0"/>
        <v>38</v>
      </c>
      <c r="B48" s="1" t="s">
        <v>46</v>
      </c>
      <c r="C48" s="2"/>
      <c r="D48" s="1"/>
      <c r="E48" s="1"/>
      <c r="F48" s="1"/>
      <c r="G48" s="1"/>
      <c r="H48" s="1"/>
      <c r="I48" s="1"/>
      <c r="J48" s="1"/>
      <c r="K48" s="53">
        <f>K46-H46</f>
        <v>28088939.416290134</v>
      </c>
      <c r="L48" s="20"/>
      <c r="M48" s="1"/>
      <c r="N48" s="20"/>
      <c r="O48" s="1"/>
      <c r="P48" s="1"/>
      <c r="Q48" s="1"/>
      <c r="R48" s="1"/>
      <c r="S48" s="19"/>
      <c r="T48" s="52"/>
    </row>
    <row r="49" spans="1:22" x14ac:dyDescent="0.35">
      <c r="A49" s="2">
        <f t="shared" si="0"/>
        <v>39</v>
      </c>
      <c r="B49" s="1"/>
      <c r="C49" s="2"/>
      <c r="D49" s="1"/>
      <c r="E49" s="1"/>
      <c r="F49" s="1"/>
      <c r="G49" s="1"/>
      <c r="H49" s="1"/>
      <c r="I49" s="1"/>
      <c r="J49" s="1"/>
      <c r="K49" s="1"/>
      <c r="L49" s="20"/>
      <c r="M49" s="22"/>
      <c r="N49" s="20"/>
      <c r="O49" s="1"/>
      <c r="P49" s="1"/>
      <c r="Q49" s="1"/>
      <c r="R49" s="49"/>
      <c r="S49" s="19"/>
      <c r="T49" s="19"/>
      <c r="V49" s="40"/>
    </row>
    <row r="50" spans="1:22" x14ac:dyDescent="0.35">
      <c r="A50" s="2">
        <f t="shared" si="0"/>
        <v>40</v>
      </c>
      <c r="B50" s="54"/>
      <c r="C50" s="2"/>
      <c r="D50" s="1"/>
      <c r="E50" s="1"/>
      <c r="F50" s="1"/>
      <c r="G50" s="1"/>
      <c r="H50" s="1"/>
      <c r="I50" s="1"/>
      <c r="J50" s="1"/>
      <c r="K50" s="1"/>
      <c r="L50" s="20"/>
      <c r="M50" s="1"/>
      <c r="N50" s="20"/>
      <c r="O50" s="1"/>
      <c r="P50" s="1"/>
      <c r="Q50" s="1"/>
      <c r="R50" s="48"/>
      <c r="S50" s="19"/>
      <c r="T50" s="19"/>
      <c r="V50" s="40"/>
    </row>
    <row r="51" spans="1:22" x14ac:dyDescent="0.35">
      <c r="A51" s="2">
        <f t="shared" si="0"/>
        <v>41</v>
      </c>
      <c r="B51" s="54" t="s">
        <v>47</v>
      </c>
      <c r="C51" s="2"/>
      <c r="D51" s="1"/>
      <c r="E51" s="1"/>
      <c r="F51" s="1"/>
      <c r="G51" s="1"/>
      <c r="H51" s="20"/>
      <c r="I51" s="1"/>
      <c r="J51" s="1"/>
      <c r="K51" s="20"/>
      <c r="L51" s="20"/>
      <c r="M51" s="1"/>
      <c r="N51" s="20"/>
      <c r="O51" s="1"/>
      <c r="P51" s="1"/>
      <c r="Q51" s="1"/>
      <c r="R51" s="48"/>
      <c r="V51" s="40"/>
    </row>
    <row r="52" spans="1:22" x14ac:dyDescent="0.35">
      <c r="A52" s="2"/>
      <c r="B52" s="54"/>
      <c r="C52" s="2"/>
      <c r="D52" s="1"/>
      <c r="E52" s="1"/>
      <c r="F52" s="1"/>
      <c r="G52" s="1"/>
      <c r="H52" s="28"/>
      <c r="I52" s="1"/>
      <c r="J52" s="1"/>
      <c r="K52" s="28"/>
      <c r="L52" s="20"/>
      <c r="M52" s="1"/>
      <c r="N52" s="20"/>
      <c r="O52" s="1"/>
      <c r="P52" s="1"/>
      <c r="Q52" s="1"/>
      <c r="R52" s="48"/>
      <c r="S52" s="19"/>
      <c r="T52" s="40"/>
    </row>
    <row r="53" spans="1:22" x14ac:dyDescent="0.35">
      <c r="A53" s="2"/>
      <c r="L53" s="20"/>
      <c r="M53" s="1"/>
      <c r="N53" s="20"/>
      <c r="O53" s="1"/>
      <c r="P53" s="1"/>
      <c r="Q53" s="1"/>
      <c r="R53" s="1"/>
      <c r="S53" s="55"/>
      <c r="T53" s="52"/>
    </row>
    <row r="54" spans="1:22" x14ac:dyDescent="0.35">
      <c r="A54" s="2"/>
      <c r="L54" s="20"/>
      <c r="M54" s="1"/>
      <c r="N54" s="20"/>
      <c r="O54" s="1"/>
      <c r="P54" s="1"/>
      <c r="Q54" s="1"/>
      <c r="R54" s="48"/>
      <c r="T54" s="52"/>
    </row>
    <row r="55" spans="1:22" x14ac:dyDescent="0.35">
      <c r="A55" s="2"/>
      <c r="L55" s="20"/>
      <c r="M55" s="1"/>
      <c r="N55" s="20"/>
      <c r="O55" s="1"/>
      <c r="P55" s="1"/>
      <c r="Q55" s="1"/>
      <c r="R55" s="1"/>
    </row>
    <row r="56" spans="1:22" x14ac:dyDescent="0.35">
      <c r="A56" s="2"/>
      <c r="L56" s="20"/>
      <c r="M56" s="1"/>
      <c r="N56" s="20"/>
      <c r="O56" s="1"/>
      <c r="P56" s="1"/>
      <c r="Q56" s="1"/>
      <c r="R56" s="56"/>
      <c r="T56" s="52"/>
    </row>
    <row r="57" spans="1:22" x14ac:dyDescent="0.35">
      <c r="A57" s="2"/>
      <c r="L57" s="20"/>
      <c r="M57" s="1"/>
      <c r="N57" s="20"/>
      <c r="O57" s="1"/>
      <c r="P57" s="1"/>
      <c r="Q57" s="1"/>
      <c r="R57" s="1"/>
    </row>
    <row r="58" spans="1:22" x14ac:dyDescent="0.35">
      <c r="A58" s="2"/>
      <c r="L58" s="20"/>
      <c r="M58" s="1"/>
      <c r="N58" s="20"/>
      <c r="O58" s="1"/>
      <c r="P58" s="1"/>
      <c r="Q58" s="1"/>
      <c r="R58" s="41"/>
    </row>
    <row r="59" spans="1:22" x14ac:dyDescent="0.35">
      <c r="A59" s="2"/>
      <c r="L59" s="20"/>
      <c r="M59" s="1"/>
      <c r="N59" s="20"/>
      <c r="O59" s="41"/>
      <c r="P59" s="1"/>
      <c r="Q59" s="1"/>
      <c r="R59" s="41"/>
    </row>
    <row r="60" spans="1:22" x14ac:dyDescent="0.35">
      <c r="A60" s="2"/>
      <c r="L60" s="20"/>
      <c r="M60" s="1"/>
      <c r="N60" s="20"/>
      <c r="O60" s="1"/>
      <c r="P60" s="1"/>
      <c r="Q60" s="1"/>
      <c r="R60" s="21"/>
    </row>
    <row r="61" spans="1:22" x14ac:dyDescent="0.35">
      <c r="A61" s="2"/>
      <c r="L61" s="20"/>
      <c r="M61" s="1"/>
      <c r="N61" s="20"/>
      <c r="O61" s="1"/>
      <c r="P61" s="1"/>
      <c r="Q61" s="1"/>
      <c r="R61" s="1"/>
    </row>
    <row r="62" spans="1:22" x14ac:dyDescent="0.35">
      <c r="A62" s="2"/>
      <c r="L62" s="20"/>
      <c r="M62" s="1"/>
      <c r="N62" s="20"/>
      <c r="O62" s="1"/>
      <c r="P62" s="1"/>
      <c r="Q62" s="1"/>
      <c r="R62" s="1"/>
    </row>
    <row r="63" spans="1:22" x14ac:dyDescent="0.35">
      <c r="A63" s="2"/>
      <c r="L63" s="1"/>
      <c r="M63" s="1"/>
      <c r="N63" s="20"/>
      <c r="O63" s="1"/>
      <c r="P63" s="1"/>
      <c r="Q63" s="1"/>
      <c r="R63" s="1"/>
    </row>
    <row r="64" spans="1:22" x14ac:dyDescent="0.35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20"/>
      <c r="O64" s="1"/>
      <c r="P64" s="1"/>
      <c r="Q64" s="1"/>
      <c r="R64" s="1"/>
    </row>
    <row r="65" spans="1:19" x14ac:dyDescent="0.35">
      <c r="A65" s="1"/>
      <c r="B65" s="1"/>
      <c r="C65" s="2"/>
      <c r="D65" s="1"/>
      <c r="E65" s="1"/>
      <c r="F65" s="1"/>
      <c r="G65" s="1"/>
      <c r="H65" s="1"/>
      <c r="I65" s="1"/>
      <c r="J65" s="1"/>
      <c r="K65" s="4" t="s">
        <v>64</v>
      </c>
      <c r="L65" s="1"/>
      <c r="M65" s="1"/>
      <c r="N65" s="20"/>
      <c r="O65" s="1"/>
      <c r="P65" s="1"/>
      <c r="Q65" s="1"/>
      <c r="R65" s="1"/>
    </row>
    <row r="66" spans="1:19" x14ac:dyDescent="0.35">
      <c r="A66" s="1"/>
      <c r="B66" s="1"/>
      <c r="C66" s="2"/>
      <c r="D66" s="1"/>
      <c r="E66" s="6" t="s">
        <v>1</v>
      </c>
      <c r="F66" s="6"/>
      <c r="G66" s="1"/>
      <c r="H66" s="1"/>
      <c r="I66" s="1"/>
      <c r="J66" s="1"/>
      <c r="K66" s="4" t="s">
        <v>48</v>
      </c>
      <c r="L66" s="1"/>
      <c r="M66" s="1"/>
      <c r="N66" s="20"/>
      <c r="O66" s="1"/>
      <c r="P66" s="1"/>
      <c r="Q66" s="1"/>
      <c r="R66" s="1"/>
    </row>
    <row r="67" spans="1:19" x14ac:dyDescent="0.35">
      <c r="A67" s="1"/>
      <c r="B67" s="1"/>
      <c r="C67" s="2"/>
      <c r="D67" s="1"/>
      <c r="E67" s="8" t="s">
        <v>2</v>
      </c>
      <c r="F67" s="8"/>
      <c r="G67" s="1"/>
      <c r="H67" s="1"/>
      <c r="I67" s="1"/>
      <c r="J67" s="1"/>
      <c r="K67" s="1"/>
      <c r="L67" s="1"/>
      <c r="M67" s="1"/>
      <c r="N67" s="20"/>
      <c r="O67" s="1"/>
      <c r="P67" s="1"/>
      <c r="Q67" s="1"/>
      <c r="R67" s="5"/>
    </row>
    <row r="68" spans="1:19" x14ac:dyDescent="0.35">
      <c r="A68" s="1"/>
      <c r="B68" s="1"/>
      <c r="C68" s="2"/>
      <c r="D68" s="1"/>
      <c r="E68" s="8" t="str">
        <f>E5</f>
        <v>TEST YEAR ENDING MARCH 31, 2026</v>
      </c>
      <c r="F68" s="8"/>
      <c r="G68" s="1"/>
      <c r="H68" s="1"/>
      <c r="I68" s="1"/>
      <c r="J68" s="1"/>
      <c r="K68" s="1"/>
      <c r="L68" s="1"/>
      <c r="M68" s="1"/>
      <c r="N68" s="20"/>
      <c r="O68" s="1"/>
      <c r="P68" s="1"/>
      <c r="Q68" s="1"/>
      <c r="R68" s="5"/>
    </row>
    <row r="69" spans="1:19" x14ac:dyDescent="0.35">
      <c r="A69" s="1"/>
      <c r="B69" s="1"/>
      <c r="C69" s="2"/>
      <c r="D69" s="1"/>
      <c r="E69" s="1"/>
      <c r="F69" s="1"/>
      <c r="G69" s="2"/>
      <c r="H69" s="2"/>
      <c r="I69" s="1"/>
      <c r="J69" s="1"/>
      <c r="K69" s="1"/>
      <c r="L69" s="1"/>
      <c r="M69" s="1"/>
      <c r="N69" s="1"/>
      <c r="O69" s="1"/>
      <c r="P69" s="1"/>
      <c r="Q69" s="2"/>
      <c r="R69" s="1"/>
    </row>
    <row r="70" spans="1:19" ht="16" thickBot="1" x14ac:dyDescent="0.4">
      <c r="A70" s="1"/>
      <c r="B70" s="1"/>
      <c r="C70" s="2"/>
      <c r="D70" s="66" t="str">
        <f>D7</f>
        <v>Test Year Ending 3/31/2026</v>
      </c>
      <c r="E70" s="6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9" ht="16" thickTop="1" x14ac:dyDescent="0.35">
      <c r="A71" s="2" t="s">
        <v>3</v>
      </c>
      <c r="B71" s="1"/>
      <c r="C71" s="2"/>
      <c r="D71" s="2" t="s">
        <v>4</v>
      </c>
      <c r="E71" s="2"/>
      <c r="F71" s="2"/>
      <c r="G71" s="2" t="s">
        <v>5</v>
      </c>
      <c r="H71" s="2" t="s">
        <v>5</v>
      </c>
      <c r="I71" s="1"/>
      <c r="J71" s="2" t="s">
        <v>6</v>
      </c>
      <c r="K71" s="2" t="s">
        <v>6</v>
      </c>
      <c r="L71" s="2"/>
      <c r="M71" s="2"/>
      <c r="N71" s="2"/>
      <c r="O71" s="2"/>
      <c r="P71" s="2"/>
      <c r="Q71" s="2"/>
      <c r="R71" s="2"/>
    </row>
    <row r="72" spans="1:19" x14ac:dyDescent="0.35">
      <c r="A72" s="12" t="s">
        <v>7</v>
      </c>
      <c r="B72" s="12" t="s">
        <v>8</v>
      </c>
      <c r="C72" s="12" t="s">
        <v>9</v>
      </c>
      <c r="D72" s="12" t="s">
        <v>10</v>
      </c>
      <c r="E72" s="12" t="s">
        <v>11</v>
      </c>
      <c r="F72" s="12"/>
      <c r="G72" s="13" t="s">
        <v>12</v>
      </c>
      <c r="H72" s="12" t="s">
        <v>13</v>
      </c>
      <c r="I72" s="1"/>
      <c r="J72" s="13" t="s">
        <v>12</v>
      </c>
      <c r="K72" s="12" t="s">
        <v>13</v>
      </c>
      <c r="L72" s="12"/>
      <c r="M72" s="2"/>
      <c r="N72" s="2"/>
      <c r="O72" s="2"/>
      <c r="P72" s="2"/>
      <c r="Q72" s="2"/>
      <c r="R72" s="2"/>
    </row>
    <row r="73" spans="1:19" x14ac:dyDescent="0.35">
      <c r="A73" s="1"/>
      <c r="B73" s="2"/>
      <c r="C73" s="2"/>
      <c r="D73" s="2" t="s">
        <v>14</v>
      </c>
      <c r="E73" s="14" t="s">
        <v>15</v>
      </c>
      <c r="F73" s="2"/>
      <c r="G73" s="14" t="s">
        <v>16</v>
      </c>
      <c r="H73" s="14" t="s">
        <v>17</v>
      </c>
      <c r="I73" s="2"/>
      <c r="J73" s="14" t="s">
        <v>18</v>
      </c>
      <c r="K73" s="14" t="s">
        <v>19</v>
      </c>
      <c r="L73" s="2"/>
      <c r="M73" s="14"/>
      <c r="N73" s="1"/>
      <c r="O73" s="1"/>
      <c r="P73" s="1"/>
      <c r="Q73" s="1"/>
      <c r="R73" s="1"/>
    </row>
    <row r="74" spans="1:19" x14ac:dyDescent="0.35">
      <c r="A74" s="2">
        <v>1</v>
      </c>
      <c r="B74" s="18" t="s">
        <v>49</v>
      </c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9"/>
    </row>
    <row r="75" spans="1:19" x14ac:dyDescent="0.35">
      <c r="A75" s="2">
        <f t="shared" ref="A75:A115" si="5">A74+1</f>
        <v>2</v>
      </c>
      <c r="B75" s="1" t="s">
        <v>21</v>
      </c>
      <c r="C75" s="2" t="s">
        <v>22</v>
      </c>
      <c r="D75" s="20">
        <v>1925523</v>
      </c>
      <c r="E75" s="20"/>
      <c r="F75" s="20"/>
      <c r="G75" s="21">
        <v>19.3</v>
      </c>
      <c r="H75" s="22">
        <f>ROUND(+G75*(D75),0)</f>
        <v>37162594</v>
      </c>
      <c r="I75" s="20"/>
      <c r="J75" s="21">
        <v>23.5</v>
      </c>
      <c r="K75" s="22">
        <f>ROUND(+J75*(D75),0)</f>
        <v>45249791</v>
      </c>
      <c r="L75" s="20"/>
      <c r="M75" s="20"/>
      <c r="N75" s="1"/>
      <c r="O75" s="1"/>
      <c r="P75" s="1"/>
      <c r="Q75" s="1"/>
      <c r="R75" s="1"/>
      <c r="S75" s="19"/>
    </row>
    <row r="76" spans="1:19" x14ac:dyDescent="0.35">
      <c r="A76" s="2">
        <f t="shared" si="5"/>
        <v>3</v>
      </c>
      <c r="B76" s="1"/>
      <c r="C76" s="2" t="s">
        <v>23</v>
      </c>
      <c r="D76" s="20"/>
      <c r="E76" s="20">
        <v>9938592.8194675054</v>
      </c>
      <c r="F76" s="20"/>
      <c r="G76" s="30">
        <v>1.5483</v>
      </c>
      <c r="H76" s="20">
        <f>ROUND(+G76*(E76),0)</f>
        <v>15387923</v>
      </c>
      <c r="I76" s="20"/>
      <c r="J76" s="30">
        <v>2.2231999999999998</v>
      </c>
      <c r="K76" s="20">
        <f>ROUND(J76*E76,0)</f>
        <v>22095480</v>
      </c>
      <c r="L76" s="20"/>
      <c r="M76" s="1"/>
      <c r="N76" s="1"/>
      <c r="O76" s="1"/>
      <c r="P76" s="1"/>
      <c r="Q76" s="21"/>
      <c r="R76" s="22"/>
      <c r="S76" s="19"/>
    </row>
    <row r="77" spans="1:19" x14ac:dyDescent="0.35">
      <c r="A77" s="2">
        <f t="shared" si="5"/>
        <v>4</v>
      </c>
      <c r="B77" s="1"/>
      <c r="C77" s="2" t="s">
        <v>24</v>
      </c>
      <c r="D77" s="20"/>
      <c r="E77" s="20">
        <v>0</v>
      </c>
      <c r="F77" s="20"/>
      <c r="G77" s="30">
        <v>1.0762</v>
      </c>
      <c r="H77" s="20">
        <f>ROUND(+G77*(E77),0)</f>
        <v>0</v>
      </c>
      <c r="I77" s="20"/>
      <c r="J77" s="30">
        <v>1.5452999999999999</v>
      </c>
      <c r="K77" s="20">
        <f t="shared" ref="K77:K78" si="6">ROUND(J77*E77,0)</f>
        <v>0</v>
      </c>
      <c r="L77" s="20"/>
      <c r="M77" s="20"/>
      <c r="N77" s="1"/>
      <c r="O77" s="1"/>
      <c r="P77" s="1"/>
      <c r="Q77" s="1"/>
      <c r="R77" s="20"/>
      <c r="S77" s="19"/>
    </row>
    <row r="78" spans="1:19" x14ac:dyDescent="0.35">
      <c r="A78" s="2">
        <f t="shared" si="5"/>
        <v>5</v>
      </c>
      <c r="B78" s="20"/>
      <c r="C78" s="2" t="s">
        <v>25</v>
      </c>
      <c r="D78" s="20"/>
      <c r="E78" s="20">
        <v>0</v>
      </c>
      <c r="F78" s="20"/>
      <c r="G78" s="30">
        <v>0.88880000000000003</v>
      </c>
      <c r="H78" s="20">
        <f>ROUND(+G78*(E78),0)</f>
        <v>0</v>
      </c>
      <c r="I78" s="20"/>
      <c r="J78" s="30">
        <v>1.2762</v>
      </c>
      <c r="K78" s="20">
        <f t="shared" si="6"/>
        <v>0</v>
      </c>
      <c r="L78" s="20"/>
      <c r="M78" s="20"/>
      <c r="N78" s="1"/>
      <c r="O78" s="1"/>
      <c r="P78" s="1"/>
      <c r="Q78" s="1"/>
      <c r="R78" s="1"/>
    </row>
    <row r="79" spans="1:19" x14ac:dyDescent="0.35">
      <c r="A79" s="2">
        <f t="shared" si="5"/>
        <v>6</v>
      </c>
      <c r="B79" s="33"/>
      <c r="C79" s="2" t="s">
        <v>44</v>
      </c>
      <c r="D79" s="20"/>
      <c r="E79" s="20"/>
      <c r="F79" s="20"/>
      <c r="G79" s="30"/>
      <c r="H79" s="20">
        <v>50501238.238056242</v>
      </c>
      <c r="I79" s="20"/>
      <c r="J79" s="30"/>
      <c r="K79" s="20">
        <f>H79</f>
        <v>50501238.238056242</v>
      </c>
      <c r="L79" s="20"/>
      <c r="M79" s="20"/>
      <c r="N79" s="1"/>
      <c r="O79" s="1"/>
      <c r="P79" s="1"/>
      <c r="Q79" s="1"/>
      <c r="R79" s="1"/>
    </row>
    <row r="80" spans="1:19" x14ac:dyDescent="0.35">
      <c r="A80" s="2">
        <f t="shared" si="5"/>
        <v>7</v>
      </c>
      <c r="B80" s="1" t="s">
        <v>50</v>
      </c>
      <c r="C80" s="2"/>
      <c r="D80" s="20">
        <f>D75</f>
        <v>1925523</v>
      </c>
      <c r="E80" s="20">
        <f>E76</f>
        <v>9938592.8194675054</v>
      </c>
      <c r="F80" s="20"/>
      <c r="G80" s="37"/>
      <c r="H80" s="20">
        <f>SUM(H75:H79)</f>
        <v>103051755.23805624</v>
      </c>
      <c r="I80" s="20"/>
      <c r="J80" s="37"/>
      <c r="K80" s="20">
        <f>SUM(K75:K79)</f>
        <v>117846509.23805624</v>
      </c>
      <c r="L80" s="20"/>
      <c r="M80" s="20"/>
      <c r="N80" s="20"/>
      <c r="O80" s="20"/>
      <c r="P80" s="20"/>
      <c r="Q80" s="30"/>
      <c r="R80" s="20"/>
      <c r="S80" s="19"/>
    </row>
    <row r="81" spans="1:19" x14ac:dyDescent="0.35">
      <c r="A81" s="2">
        <f t="shared" si="5"/>
        <v>8</v>
      </c>
      <c r="B81" s="1" t="s">
        <v>51</v>
      </c>
      <c r="C81" s="2"/>
      <c r="D81" s="20"/>
      <c r="E81" s="20"/>
      <c r="F81" s="20"/>
      <c r="G81" s="30"/>
      <c r="H81" s="20"/>
      <c r="I81" s="20"/>
      <c r="J81" s="30"/>
      <c r="K81" s="20">
        <f>K80-H80</f>
        <v>14794754</v>
      </c>
      <c r="L81" s="20"/>
      <c r="M81" s="20"/>
      <c r="N81" s="20"/>
      <c r="O81" s="20"/>
      <c r="P81" s="20"/>
      <c r="Q81" s="30"/>
      <c r="R81" s="20"/>
      <c r="S81" s="19"/>
    </row>
    <row r="82" spans="1:19" x14ac:dyDescent="0.35">
      <c r="A82" s="2">
        <f t="shared" si="5"/>
        <v>9</v>
      </c>
      <c r="B82" s="1" t="s">
        <v>52</v>
      </c>
      <c r="C82" s="2"/>
      <c r="D82" s="20"/>
      <c r="E82" s="20"/>
      <c r="F82" s="20"/>
      <c r="G82" s="30"/>
      <c r="H82" s="20"/>
      <c r="I82" s="20"/>
      <c r="J82" s="30"/>
      <c r="K82" s="57">
        <f>K81/H80</f>
        <v>0.14356624946196364</v>
      </c>
      <c r="L82" s="20"/>
      <c r="M82" s="20"/>
      <c r="N82" s="1"/>
      <c r="O82" s="1"/>
      <c r="P82" s="1"/>
      <c r="Q82" s="1"/>
      <c r="R82" s="1"/>
    </row>
    <row r="83" spans="1:19" x14ac:dyDescent="0.35">
      <c r="A83" s="2">
        <f t="shared" si="5"/>
        <v>10</v>
      </c>
      <c r="L83" s="20"/>
      <c r="M83" s="20"/>
      <c r="N83" s="20"/>
      <c r="O83" s="20"/>
      <c r="P83" s="20"/>
      <c r="Q83" s="30"/>
      <c r="R83" s="20"/>
      <c r="S83" s="19"/>
    </row>
    <row r="84" spans="1:19" x14ac:dyDescent="0.35">
      <c r="A84" s="2">
        <f t="shared" si="5"/>
        <v>11</v>
      </c>
      <c r="B84" s="18" t="s">
        <v>53</v>
      </c>
      <c r="C84" s="2"/>
      <c r="D84" s="1"/>
      <c r="E84" s="1"/>
      <c r="F84" s="1"/>
      <c r="G84" s="1"/>
      <c r="H84" s="1"/>
      <c r="I84" s="1"/>
      <c r="J84" s="1"/>
      <c r="K84" s="1"/>
      <c r="L84" s="20"/>
      <c r="M84" s="20"/>
      <c r="N84" s="20"/>
      <c r="O84" s="20"/>
      <c r="P84" s="20"/>
      <c r="Q84" s="30"/>
      <c r="R84" s="20"/>
      <c r="S84" s="19"/>
    </row>
    <row r="85" spans="1:19" x14ac:dyDescent="0.35">
      <c r="A85" s="2">
        <f t="shared" si="5"/>
        <v>12</v>
      </c>
      <c r="B85" s="1" t="s">
        <v>21</v>
      </c>
      <c r="C85" s="2" t="s">
        <v>22</v>
      </c>
      <c r="D85" s="20">
        <v>220781</v>
      </c>
      <c r="E85" s="20"/>
      <c r="F85" s="20"/>
      <c r="G85" s="21">
        <v>66</v>
      </c>
      <c r="H85" s="22">
        <f>ROUND(+G85*(D85),0)</f>
        <v>14571546</v>
      </c>
      <c r="I85" s="20"/>
      <c r="J85" s="21">
        <v>75</v>
      </c>
      <c r="K85" s="22">
        <f>ROUND(+J85*(D85),0)</f>
        <v>16558575</v>
      </c>
      <c r="L85" s="20"/>
      <c r="M85" s="20"/>
      <c r="N85" s="1"/>
      <c r="O85" s="1"/>
      <c r="P85" s="1"/>
      <c r="Q85" s="1"/>
      <c r="R85" s="1"/>
    </row>
    <row r="86" spans="1:19" x14ac:dyDescent="0.35">
      <c r="A86" s="2">
        <f t="shared" si="5"/>
        <v>13</v>
      </c>
      <c r="B86" s="1"/>
      <c r="C86" s="2" t="s">
        <v>23</v>
      </c>
      <c r="D86" s="20"/>
      <c r="E86" s="20">
        <v>4859577.4000956351</v>
      </c>
      <c r="F86" s="20"/>
      <c r="G86" s="30">
        <v>1.5483</v>
      </c>
      <c r="H86" s="20">
        <f>ROUND(+G86*(E86),0)</f>
        <v>7524084</v>
      </c>
      <c r="I86" s="20"/>
      <c r="J86" s="30">
        <v>2.2231999999999998</v>
      </c>
      <c r="K86" s="20">
        <f>ROUND(J86*E86,0)</f>
        <v>10803812</v>
      </c>
      <c r="L86" s="20"/>
      <c r="M86" s="20"/>
      <c r="N86" s="1"/>
      <c r="O86" s="1"/>
      <c r="P86" s="1"/>
      <c r="Q86" s="1"/>
      <c r="R86" s="1"/>
    </row>
    <row r="87" spans="1:19" x14ac:dyDescent="0.35">
      <c r="A87" s="2">
        <f t="shared" si="5"/>
        <v>14</v>
      </c>
      <c r="B87" s="1"/>
      <c r="C87" s="2" t="s">
        <v>24</v>
      </c>
      <c r="D87" s="20"/>
      <c r="E87" s="20">
        <v>747750.61422090186</v>
      </c>
      <c r="F87" s="20"/>
      <c r="G87" s="30">
        <v>1.0762</v>
      </c>
      <c r="H87" s="20">
        <f>ROUND(+G87*(E87),0)</f>
        <v>804729</v>
      </c>
      <c r="I87" s="20"/>
      <c r="J87" s="30">
        <v>1.5452999999999999</v>
      </c>
      <c r="K87" s="20">
        <f t="shared" ref="K87:K90" si="7">ROUND(J87*E87,0)</f>
        <v>1155499</v>
      </c>
      <c r="L87" s="20"/>
      <c r="M87" s="20"/>
      <c r="N87" s="20"/>
      <c r="O87" s="20"/>
      <c r="P87" s="20"/>
      <c r="Q87" s="30"/>
      <c r="R87" s="20"/>
      <c r="S87" s="19"/>
    </row>
    <row r="88" spans="1:19" x14ac:dyDescent="0.35">
      <c r="A88" s="2">
        <f t="shared" si="5"/>
        <v>15</v>
      </c>
      <c r="B88" s="20"/>
      <c r="C88" s="2" t="s">
        <v>25</v>
      </c>
      <c r="D88" s="20"/>
      <c r="E88" s="20">
        <v>0</v>
      </c>
      <c r="F88" s="20"/>
      <c r="G88" s="30">
        <v>0.88880000000000003</v>
      </c>
      <c r="H88" s="20">
        <f>ROUND(+G88*(E88),0)</f>
        <v>0</v>
      </c>
      <c r="I88" s="20"/>
      <c r="J88" s="30">
        <v>1.2762</v>
      </c>
      <c r="K88" s="20">
        <f t="shared" si="7"/>
        <v>0</v>
      </c>
      <c r="L88" s="20"/>
      <c r="M88" s="1"/>
      <c r="N88" s="20"/>
      <c r="O88" s="20"/>
      <c r="P88" s="20"/>
      <c r="Q88" s="30"/>
      <c r="R88" s="20"/>
      <c r="S88" s="19"/>
    </row>
    <row r="89" spans="1:19" x14ac:dyDescent="0.35">
      <c r="A89" s="2">
        <f t="shared" si="5"/>
        <v>16</v>
      </c>
      <c r="B89" s="1" t="s">
        <v>26</v>
      </c>
      <c r="C89" s="2" t="s">
        <v>22</v>
      </c>
      <c r="D89" s="20">
        <v>32</v>
      </c>
      <c r="E89" s="1"/>
      <c r="F89" s="1"/>
      <c r="G89" s="58">
        <v>520</v>
      </c>
      <c r="H89" s="59">
        <f>ROUND(+G89*(D89),0)</f>
        <v>16640</v>
      </c>
      <c r="I89" s="60"/>
      <c r="J89" s="58">
        <v>685</v>
      </c>
      <c r="K89" s="20">
        <f>ROUND(J89*D89,0)</f>
        <v>21920</v>
      </c>
      <c r="L89" s="20"/>
      <c r="M89" s="20"/>
      <c r="N89" s="1"/>
      <c r="O89" s="1"/>
      <c r="P89" s="1"/>
      <c r="Q89" s="1"/>
      <c r="R89" s="1"/>
    </row>
    <row r="90" spans="1:19" x14ac:dyDescent="0.35">
      <c r="A90" s="2">
        <f t="shared" si="5"/>
        <v>17</v>
      </c>
      <c r="B90" s="1"/>
      <c r="C90" s="14" t="s">
        <v>54</v>
      </c>
      <c r="D90" s="1"/>
      <c r="E90" s="47">
        <v>6810.4546999999993</v>
      </c>
      <c r="F90" s="1"/>
      <c r="G90" s="30">
        <v>0.95569999999999999</v>
      </c>
      <c r="H90" s="20">
        <f>ROUND(+G90*(E90),0)</f>
        <v>6509</v>
      </c>
      <c r="I90" s="20"/>
      <c r="J90" s="30">
        <v>1.2458</v>
      </c>
      <c r="K90" s="20">
        <f t="shared" si="7"/>
        <v>8484</v>
      </c>
      <c r="L90" s="20"/>
      <c r="M90" s="20"/>
      <c r="N90" s="20"/>
      <c r="O90" s="20"/>
      <c r="P90" s="20"/>
      <c r="Q90" s="30"/>
      <c r="R90" s="20"/>
      <c r="S90" s="19"/>
    </row>
    <row r="91" spans="1:19" x14ac:dyDescent="0.35">
      <c r="A91" s="2">
        <f t="shared" si="5"/>
        <v>18</v>
      </c>
      <c r="B91" s="1"/>
      <c r="C91" s="2" t="s">
        <v>25</v>
      </c>
      <c r="D91" s="1"/>
      <c r="E91" s="47">
        <v>0</v>
      </c>
      <c r="F91" s="1"/>
      <c r="G91" s="30">
        <v>0.78369999999999995</v>
      </c>
      <c r="H91" s="20">
        <f>ROUND(+G91*(E91),0)</f>
        <v>0</v>
      </c>
      <c r="I91" s="20"/>
      <c r="J91" s="30">
        <v>1.0216000000000001</v>
      </c>
      <c r="K91" s="20">
        <f>ROUND(J91*E91,0)</f>
        <v>0</v>
      </c>
      <c r="L91" s="20"/>
      <c r="M91" s="20"/>
      <c r="N91" s="20"/>
      <c r="O91" s="20"/>
      <c r="P91" s="20"/>
      <c r="Q91" s="30"/>
      <c r="R91" s="20"/>
      <c r="S91" s="19"/>
    </row>
    <row r="92" spans="1:19" x14ac:dyDescent="0.35">
      <c r="A92" s="2">
        <f t="shared" si="5"/>
        <v>19</v>
      </c>
      <c r="B92" s="33"/>
      <c r="C92" s="2" t="s">
        <v>44</v>
      </c>
      <c r="D92" s="20"/>
      <c r="E92" s="20"/>
      <c r="F92" s="20"/>
      <c r="G92" s="30"/>
      <c r="H92" s="20">
        <v>29309608.775846869</v>
      </c>
      <c r="I92" s="20"/>
      <c r="J92" s="30"/>
      <c r="K92" s="20">
        <f>H92</f>
        <v>29309608.775846869</v>
      </c>
      <c r="L92" s="20"/>
      <c r="M92" s="1"/>
      <c r="N92" s="1"/>
      <c r="O92" s="1"/>
      <c r="P92" s="1"/>
      <c r="Q92" s="1"/>
      <c r="R92" s="1"/>
    </row>
    <row r="93" spans="1:19" x14ac:dyDescent="0.35">
      <c r="A93" s="2">
        <f t="shared" si="5"/>
        <v>20</v>
      </c>
      <c r="B93" s="1" t="s">
        <v>50</v>
      </c>
      <c r="C93" s="2"/>
      <c r="D93" s="20">
        <f>D85+D89</f>
        <v>220813</v>
      </c>
      <c r="E93" s="20">
        <f>SUM(E86:E91)</f>
        <v>5614138.4690165361</v>
      </c>
      <c r="F93" s="20"/>
      <c r="G93" s="37"/>
      <c r="H93" s="20">
        <f>SUM(H85:H92)</f>
        <v>52233116.775846869</v>
      </c>
      <c r="I93" s="20"/>
      <c r="J93" s="37"/>
      <c r="K93" s="20">
        <f>SUM(K85:K92)</f>
        <v>57857898.775846869</v>
      </c>
      <c r="L93" s="20"/>
      <c r="M93" s="1"/>
      <c r="N93" s="20"/>
      <c r="O93" s="20"/>
      <c r="P93" s="20"/>
      <c r="Q93" s="30"/>
      <c r="R93" s="20"/>
      <c r="S93" s="19"/>
    </row>
    <row r="94" spans="1:19" x14ac:dyDescent="0.35">
      <c r="A94" s="2">
        <f t="shared" si="5"/>
        <v>21</v>
      </c>
      <c r="B94" s="1" t="s">
        <v>51</v>
      </c>
      <c r="C94" s="2"/>
      <c r="D94" s="20"/>
      <c r="E94" s="20"/>
      <c r="F94" s="20"/>
      <c r="G94" s="30"/>
      <c r="H94" s="20"/>
      <c r="I94" s="20"/>
      <c r="J94" s="30"/>
      <c r="K94" s="20">
        <f>K93-H93</f>
        <v>5624782</v>
      </c>
      <c r="L94" s="20"/>
      <c r="M94" s="20"/>
      <c r="N94" s="20"/>
      <c r="O94" s="20"/>
      <c r="P94" s="20"/>
      <c r="Q94" s="30"/>
      <c r="R94" s="20"/>
      <c r="S94" s="19"/>
    </row>
    <row r="95" spans="1:19" x14ac:dyDescent="0.35">
      <c r="A95" s="2">
        <f t="shared" si="5"/>
        <v>22</v>
      </c>
      <c r="B95" s="1" t="s">
        <v>52</v>
      </c>
      <c r="C95" s="2"/>
      <c r="D95" s="20"/>
      <c r="E95" s="20"/>
      <c r="F95" s="20"/>
      <c r="G95" s="30"/>
      <c r="H95" s="20"/>
      <c r="I95" s="20"/>
      <c r="J95" s="30"/>
      <c r="K95" s="57">
        <f>K94/H93</f>
        <v>0.10768612610536304</v>
      </c>
      <c r="L95" s="20"/>
      <c r="M95" s="20"/>
      <c r="N95" s="1"/>
      <c r="O95" s="1"/>
      <c r="P95" s="1"/>
      <c r="Q95" s="1"/>
      <c r="R95" s="1"/>
    </row>
    <row r="96" spans="1:19" x14ac:dyDescent="0.35">
      <c r="A96" s="2">
        <f t="shared" si="5"/>
        <v>23</v>
      </c>
      <c r="L96" s="20"/>
      <c r="M96" s="20"/>
      <c r="N96" s="1"/>
      <c r="O96" s="1"/>
      <c r="P96" s="1"/>
      <c r="Q96" s="1"/>
      <c r="R96" s="1"/>
    </row>
    <row r="97" spans="1:19" x14ac:dyDescent="0.35">
      <c r="A97" s="2">
        <f t="shared" si="5"/>
        <v>24</v>
      </c>
      <c r="B97" s="18" t="s">
        <v>55</v>
      </c>
      <c r="C97" s="2"/>
      <c r="D97" s="1"/>
      <c r="E97" s="1"/>
      <c r="F97" s="1"/>
      <c r="G97" s="1"/>
      <c r="H97" s="1"/>
      <c r="I97" s="1"/>
      <c r="J97" s="1"/>
      <c r="K97" s="1"/>
      <c r="L97" s="20"/>
      <c r="M97" s="20"/>
      <c r="N97" s="1"/>
      <c r="O97" s="1"/>
      <c r="P97" s="1"/>
      <c r="Q97" s="1"/>
      <c r="R97" s="1"/>
    </row>
    <row r="98" spans="1:19" x14ac:dyDescent="0.35">
      <c r="A98" s="2">
        <f t="shared" si="5"/>
        <v>25</v>
      </c>
      <c r="B98" s="1" t="s">
        <v>21</v>
      </c>
      <c r="C98" s="2" t="s">
        <v>22</v>
      </c>
      <c r="D98" s="20">
        <v>2526</v>
      </c>
      <c r="E98" s="20"/>
      <c r="F98" s="20"/>
      <c r="G98" s="28">
        <v>66</v>
      </c>
      <c r="H98" s="22">
        <f>ROUND(+G98*(D98),0)</f>
        <v>166716</v>
      </c>
      <c r="I98" s="20"/>
      <c r="J98" s="28">
        <v>75</v>
      </c>
      <c r="K98" s="22">
        <f>ROUND(+J98*(D98),0)</f>
        <v>189450</v>
      </c>
      <c r="L98" s="20"/>
      <c r="M98" s="20"/>
      <c r="N98" s="20"/>
      <c r="O98" s="20"/>
      <c r="P98" s="20"/>
      <c r="Q98" s="30"/>
      <c r="R98" s="20"/>
      <c r="S98" s="19"/>
    </row>
    <row r="99" spans="1:19" x14ac:dyDescent="0.35">
      <c r="A99" s="2">
        <f t="shared" si="5"/>
        <v>26</v>
      </c>
      <c r="B99" s="1"/>
      <c r="C99" s="2" t="s">
        <v>23</v>
      </c>
      <c r="D99" s="20"/>
      <c r="E99" s="20">
        <v>271548.57160000002</v>
      </c>
      <c r="F99" s="20"/>
      <c r="G99" s="30">
        <v>1.5483</v>
      </c>
      <c r="H99" s="20">
        <f>ROUND(+G99*(E99),0)</f>
        <v>420439</v>
      </c>
      <c r="I99" s="20"/>
      <c r="J99" s="61">
        <v>2.2231999999999998</v>
      </c>
      <c r="K99" s="20">
        <f>ROUND(J99*E99,0)</f>
        <v>603707</v>
      </c>
      <c r="L99" s="20"/>
      <c r="M99" s="20"/>
      <c r="N99" s="20"/>
      <c r="O99" s="20"/>
      <c r="P99" s="20"/>
      <c r="Q99" s="30"/>
      <c r="R99" s="20"/>
      <c r="S99" s="19"/>
    </row>
    <row r="100" spans="1:19" x14ac:dyDescent="0.35">
      <c r="A100" s="2">
        <f t="shared" si="5"/>
        <v>27</v>
      </c>
      <c r="B100" s="1"/>
      <c r="C100" s="2" t="s">
        <v>24</v>
      </c>
      <c r="D100" s="20"/>
      <c r="E100" s="20">
        <v>347933.06599999999</v>
      </c>
      <c r="F100" s="20"/>
      <c r="G100" s="30">
        <v>1.0762</v>
      </c>
      <c r="H100" s="20">
        <f>ROUND(+G100*(E100),0)</f>
        <v>374446</v>
      </c>
      <c r="I100" s="20"/>
      <c r="J100" s="61">
        <v>1.5452999999999999</v>
      </c>
      <c r="K100" s="20">
        <f t="shared" ref="K100:K104" si="8">ROUND(J100*E100,0)</f>
        <v>537661</v>
      </c>
      <c r="L100" s="20"/>
      <c r="M100" s="20"/>
      <c r="N100" s="20"/>
      <c r="O100" s="20"/>
      <c r="P100" s="20"/>
      <c r="Q100" s="30"/>
      <c r="R100" s="20"/>
      <c r="S100" s="19"/>
    </row>
    <row r="101" spans="1:19" x14ac:dyDescent="0.35">
      <c r="A101" s="2">
        <f t="shared" si="5"/>
        <v>28</v>
      </c>
      <c r="B101" s="20"/>
      <c r="C101" s="2" t="s">
        <v>25</v>
      </c>
      <c r="D101" s="20"/>
      <c r="E101" s="20">
        <v>0</v>
      </c>
      <c r="F101" s="20"/>
      <c r="G101" s="30">
        <v>0.88880000000000003</v>
      </c>
      <c r="H101" s="20">
        <f>ROUND(+G101*(E101),0)</f>
        <v>0</v>
      </c>
      <c r="I101" s="20"/>
      <c r="J101" s="61">
        <v>1.2762</v>
      </c>
      <c r="K101" s="20">
        <f t="shared" si="8"/>
        <v>0</v>
      </c>
      <c r="L101" s="20"/>
      <c r="M101" s="20"/>
      <c r="N101" s="1"/>
      <c r="O101" s="1"/>
      <c r="P101" s="1"/>
      <c r="Q101" s="1"/>
      <c r="R101" s="1"/>
    </row>
    <row r="102" spans="1:19" x14ac:dyDescent="0.35">
      <c r="A102" s="2">
        <f t="shared" si="5"/>
        <v>29</v>
      </c>
      <c r="B102" s="1" t="s">
        <v>26</v>
      </c>
      <c r="C102" s="2" t="s">
        <v>22</v>
      </c>
      <c r="D102" s="20">
        <v>73</v>
      </c>
      <c r="E102" s="1"/>
      <c r="F102" s="1"/>
      <c r="G102" s="37">
        <v>520</v>
      </c>
      <c r="H102" s="59">
        <f>ROUND(+G102*(D102),0)</f>
        <v>37960</v>
      </c>
      <c r="I102" s="60"/>
      <c r="J102" s="28">
        <v>685</v>
      </c>
      <c r="K102" s="20">
        <f>ROUND(J102*D102,0)</f>
        <v>50005</v>
      </c>
      <c r="L102" s="20"/>
      <c r="M102" s="20"/>
      <c r="N102" s="20"/>
      <c r="O102" s="20"/>
      <c r="P102" s="20"/>
      <c r="Q102" s="30"/>
      <c r="R102" s="20"/>
      <c r="S102" s="19"/>
    </row>
    <row r="103" spans="1:19" x14ac:dyDescent="0.35">
      <c r="A103" s="2">
        <f t="shared" si="5"/>
        <v>30</v>
      </c>
      <c r="B103" s="1"/>
      <c r="C103" s="14" t="s">
        <v>54</v>
      </c>
      <c r="D103" s="1"/>
      <c r="E103" s="47">
        <v>21967.287000000004</v>
      </c>
      <c r="F103" s="1"/>
      <c r="G103" s="30">
        <v>0.95569999999999999</v>
      </c>
      <c r="H103" s="20">
        <f>ROUND(+G103*(E103),0)</f>
        <v>20994</v>
      </c>
      <c r="I103" s="20"/>
      <c r="J103" s="61">
        <v>1.2458</v>
      </c>
      <c r="K103" s="20">
        <f t="shared" si="8"/>
        <v>27367</v>
      </c>
      <c r="L103" s="20"/>
      <c r="M103" s="20"/>
      <c r="N103" s="20"/>
      <c r="O103" s="20"/>
      <c r="P103" s="20"/>
      <c r="Q103" s="30"/>
      <c r="R103" s="20"/>
      <c r="S103" s="19"/>
    </row>
    <row r="104" spans="1:19" x14ac:dyDescent="0.35">
      <c r="A104" s="2">
        <f t="shared" si="5"/>
        <v>31</v>
      </c>
      <c r="B104" s="1"/>
      <c r="C104" s="2" t="s">
        <v>25</v>
      </c>
      <c r="D104" s="1"/>
      <c r="E104" s="47">
        <v>183933.29300000001</v>
      </c>
      <c r="F104" s="1"/>
      <c r="G104" s="30">
        <v>0.78369999999999995</v>
      </c>
      <c r="H104" s="20">
        <f>ROUND(+G104*(E104),0)</f>
        <v>144149</v>
      </c>
      <c r="I104" s="20"/>
      <c r="J104" s="61">
        <v>1.0216000000000001</v>
      </c>
      <c r="K104" s="20">
        <f t="shared" si="8"/>
        <v>187906</v>
      </c>
      <c r="L104" s="20"/>
      <c r="M104" s="20"/>
      <c r="N104" s="20"/>
      <c r="O104" s="20"/>
      <c r="P104" s="20"/>
      <c r="Q104" s="30"/>
      <c r="R104" s="20"/>
      <c r="S104" s="19"/>
    </row>
    <row r="105" spans="1:19" x14ac:dyDescent="0.35">
      <c r="A105" s="2">
        <f t="shared" si="5"/>
        <v>32</v>
      </c>
      <c r="B105" s="33"/>
      <c r="C105" s="2" t="s">
        <v>44</v>
      </c>
      <c r="D105" s="20"/>
      <c r="E105" s="20"/>
      <c r="F105" s="20"/>
      <c r="G105" s="30"/>
      <c r="H105" s="20">
        <v>3966061.1650793757</v>
      </c>
      <c r="I105" s="20"/>
      <c r="J105" s="30"/>
      <c r="K105" s="20">
        <f>H105</f>
        <v>3966061.1650793757</v>
      </c>
      <c r="L105" s="20"/>
      <c r="M105" s="49"/>
      <c r="N105" s="1"/>
      <c r="O105" s="1"/>
      <c r="P105" s="1"/>
      <c r="Q105" s="1"/>
      <c r="R105" s="20"/>
      <c r="S105" s="19"/>
    </row>
    <row r="106" spans="1:19" x14ac:dyDescent="0.35">
      <c r="A106" s="2">
        <f t="shared" si="5"/>
        <v>33</v>
      </c>
      <c r="B106" s="1" t="s">
        <v>50</v>
      </c>
      <c r="C106" s="2"/>
      <c r="D106" s="20">
        <f>D98+D102</f>
        <v>2599</v>
      </c>
      <c r="E106" s="20">
        <f>SUM(E99:E104)</f>
        <v>825382.21760000009</v>
      </c>
      <c r="F106" s="20"/>
      <c r="G106" s="37"/>
      <c r="H106" s="20">
        <f>SUM(H98:H105)</f>
        <v>5130765.1650793757</v>
      </c>
      <c r="I106" s="20"/>
      <c r="J106" s="37"/>
      <c r="K106" s="20">
        <f>SUM(K98:K105)</f>
        <v>5562157.1650793757</v>
      </c>
      <c r="L106" s="20"/>
      <c r="M106" s="1"/>
      <c r="N106" s="1"/>
      <c r="O106" s="1"/>
      <c r="P106" s="1"/>
      <c r="Q106" s="1"/>
      <c r="R106" s="20"/>
      <c r="S106" s="19"/>
    </row>
    <row r="107" spans="1:19" x14ac:dyDescent="0.35">
      <c r="A107" s="2">
        <f t="shared" si="5"/>
        <v>34</v>
      </c>
      <c r="B107" s="1" t="s">
        <v>51</v>
      </c>
      <c r="C107" s="2"/>
      <c r="D107" s="20"/>
      <c r="E107" s="20"/>
      <c r="F107" s="20"/>
      <c r="G107" s="30"/>
      <c r="H107" s="20"/>
      <c r="I107" s="20"/>
      <c r="J107" s="30"/>
      <c r="K107" s="20">
        <f>K106-H106</f>
        <v>431392</v>
      </c>
      <c r="L107" s="20"/>
      <c r="M107" s="22"/>
      <c r="N107" s="1"/>
      <c r="O107" s="1"/>
      <c r="P107" s="1"/>
      <c r="Q107" s="62"/>
      <c r="R107" s="20"/>
      <c r="S107" s="19"/>
    </row>
    <row r="108" spans="1:19" x14ac:dyDescent="0.35">
      <c r="A108" s="2">
        <f t="shared" si="5"/>
        <v>35</v>
      </c>
      <c r="B108" s="1" t="s">
        <v>52</v>
      </c>
      <c r="C108" s="2"/>
      <c r="D108" s="20"/>
      <c r="E108" s="20"/>
      <c r="F108" s="20"/>
      <c r="G108" s="30"/>
      <c r="H108" s="20"/>
      <c r="I108" s="20"/>
      <c r="J108" s="30"/>
      <c r="K108" s="57">
        <f>K107/H106</f>
        <v>8.4079466925539192E-2</v>
      </c>
      <c r="L108" s="20"/>
      <c r="M108" s="1"/>
      <c r="N108" s="1"/>
      <c r="O108" s="1"/>
      <c r="P108" s="1"/>
      <c r="Q108" s="1"/>
      <c r="R108" s="1"/>
    </row>
    <row r="109" spans="1:19" x14ac:dyDescent="0.35">
      <c r="A109" s="2">
        <f t="shared" si="5"/>
        <v>36</v>
      </c>
      <c r="L109" s="20"/>
      <c r="M109" s="1"/>
      <c r="N109" s="20"/>
      <c r="O109" s="20"/>
      <c r="P109" s="20"/>
      <c r="Q109" s="30"/>
      <c r="R109" s="20"/>
      <c r="S109" s="19"/>
    </row>
    <row r="110" spans="1:19" x14ac:dyDescent="0.35">
      <c r="A110" s="2">
        <f t="shared" si="5"/>
        <v>37</v>
      </c>
      <c r="B110" s="18" t="s">
        <v>56</v>
      </c>
      <c r="C110" s="2"/>
      <c r="D110" s="1"/>
      <c r="E110" s="1"/>
      <c r="F110" s="1"/>
      <c r="G110" s="1"/>
      <c r="H110" s="1"/>
      <c r="I110" s="1"/>
      <c r="J110" s="1"/>
      <c r="K110" s="1"/>
      <c r="L110" s="20"/>
      <c r="M110" s="1"/>
      <c r="N110" s="20"/>
      <c r="O110" s="20"/>
      <c r="P110" s="20"/>
      <c r="Q110" s="30"/>
      <c r="R110" s="20"/>
      <c r="S110" s="19"/>
    </row>
    <row r="111" spans="1:19" x14ac:dyDescent="0.35">
      <c r="A111" s="2">
        <f t="shared" si="5"/>
        <v>38</v>
      </c>
      <c r="B111" s="1" t="s">
        <v>21</v>
      </c>
      <c r="C111" s="2" t="s">
        <v>22</v>
      </c>
      <c r="D111" s="20">
        <v>18018</v>
      </c>
      <c r="E111" s="20"/>
      <c r="F111" s="20"/>
      <c r="G111" s="28">
        <v>66</v>
      </c>
      <c r="H111" s="22">
        <f>ROUND(+G111*(D111),0)</f>
        <v>1189188</v>
      </c>
      <c r="I111" s="20"/>
      <c r="J111" s="28">
        <v>75</v>
      </c>
      <c r="K111" s="22">
        <f>ROUND(+J111*(D111),0)</f>
        <v>1351350</v>
      </c>
      <c r="L111" s="20"/>
      <c r="M111" s="1"/>
      <c r="N111" s="1"/>
      <c r="O111" s="1"/>
      <c r="P111" s="1"/>
      <c r="Q111" s="1"/>
      <c r="R111" s="1"/>
    </row>
    <row r="112" spans="1:19" x14ac:dyDescent="0.35">
      <c r="A112" s="2">
        <f t="shared" si="5"/>
        <v>39</v>
      </c>
      <c r="B112" s="1"/>
      <c r="C112" s="2" t="s">
        <v>23</v>
      </c>
      <c r="D112" s="20"/>
      <c r="E112" s="20">
        <v>785623.10297185974</v>
      </c>
      <c r="F112" s="20"/>
      <c r="G112" s="30">
        <v>1.5483</v>
      </c>
      <c r="H112" s="20">
        <f>ROUND(+G112*(E112),0)</f>
        <v>1216380</v>
      </c>
      <c r="I112" s="20"/>
      <c r="J112" s="30">
        <v>2.2231999999999998</v>
      </c>
      <c r="K112" s="20">
        <f>ROUND(J112*E112,0)</f>
        <v>1746597</v>
      </c>
      <c r="L112" s="20"/>
      <c r="M112" s="1"/>
      <c r="N112" s="20"/>
      <c r="O112" s="20"/>
      <c r="P112" s="20"/>
      <c r="Q112" s="30"/>
      <c r="R112" s="20"/>
      <c r="S112" s="19"/>
    </row>
    <row r="113" spans="1:19" x14ac:dyDescent="0.35">
      <c r="A113" s="2">
        <f t="shared" si="5"/>
        <v>40</v>
      </c>
      <c r="B113" s="1"/>
      <c r="C113" s="2" t="s">
        <v>24</v>
      </c>
      <c r="D113" s="20"/>
      <c r="E113" s="20">
        <v>129768.21322814038</v>
      </c>
      <c r="F113" s="20"/>
      <c r="G113" s="30">
        <v>1.0762</v>
      </c>
      <c r="H113" s="20">
        <f>ROUND(+G113*(E113),0)</f>
        <v>139657</v>
      </c>
      <c r="I113" s="20"/>
      <c r="J113" s="30">
        <v>1.5452999999999999</v>
      </c>
      <c r="K113" s="20">
        <f t="shared" ref="K113:K114" si="9">ROUND(J113*E113,0)</f>
        <v>200531</v>
      </c>
      <c r="L113" s="20"/>
      <c r="M113" s="1"/>
      <c r="N113" s="1"/>
      <c r="O113" s="1"/>
      <c r="P113" s="1"/>
      <c r="Q113" s="1"/>
      <c r="R113" s="20"/>
      <c r="S113" s="19"/>
    </row>
    <row r="114" spans="1:19" x14ac:dyDescent="0.35">
      <c r="A114" s="2">
        <f t="shared" si="5"/>
        <v>41</v>
      </c>
      <c r="B114" s="20"/>
      <c r="C114" s="2" t="s">
        <v>25</v>
      </c>
      <c r="D114" s="20"/>
      <c r="E114" s="20">
        <v>0</v>
      </c>
      <c r="F114" s="20"/>
      <c r="G114" s="30">
        <v>0.88880000000000003</v>
      </c>
      <c r="H114" s="20">
        <f>ROUND(+G114*(E114),0)</f>
        <v>0</v>
      </c>
      <c r="I114" s="20"/>
      <c r="J114" s="30">
        <v>1.2762</v>
      </c>
      <c r="K114" s="20">
        <f t="shared" si="9"/>
        <v>0</v>
      </c>
      <c r="L114" s="20"/>
      <c r="M114" s="1"/>
      <c r="N114" s="20"/>
      <c r="O114" s="20"/>
      <c r="P114" s="20"/>
      <c r="Q114" s="30"/>
      <c r="R114" s="20"/>
      <c r="S114" s="19"/>
    </row>
    <row r="115" spans="1:19" x14ac:dyDescent="0.35">
      <c r="A115" s="2">
        <f t="shared" si="5"/>
        <v>42</v>
      </c>
      <c r="B115" s="33"/>
      <c r="C115" s="2" t="s">
        <v>44</v>
      </c>
      <c r="D115" s="20"/>
      <c r="E115" s="20"/>
      <c r="F115" s="20"/>
      <c r="G115" s="30"/>
      <c r="H115" s="20">
        <v>4653284.2295814613</v>
      </c>
      <c r="I115" s="20"/>
      <c r="J115" s="30"/>
      <c r="K115" s="20">
        <f>H115</f>
        <v>4653284.2295814613</v>
      </c>
      <c r="L115" s="20"/>
      <c r="M115" s="1"/>
      <c r="N115" s="20"/>
      <c r="O115" s="20"/>
      <c r="P115" s="20"/>
      <c r="Q115" s="30"/>
      <c r="R115" s="20"/>
      <c r="S115" s="19"/>
    </row>
    <row r="116" spans="1:19" x14ac:dyDescent="0.35">
      <c r="A116" s="2">
        <v>43</v>
      </c>
      <c r="B116" s="1" t="s">
        <v>50</v>
      </c>
      <c r="C116" s="2"/>
      <c r="D116" s="20">
        <f>D111</f>
        <v>18018</v>
      </c>
      <c r="E116" s="20">
        <f>E112+E113</f>
        <v>915391.31620000012</v>
      </c>
      <c r="F116" s="20"/>
      <c r="G116" s="37"/>
      <c r="H116" s="20">
        <f>SUM(H111:H115)</f>
        <v>7198509.2295814613</v>
      </c>
      <c r="I116" s="20"/>
      <c r="J116" s="37"/>
      <c r="K116" s="20">
        <f>SUM(K111:K115)</f>
        <v>7951762.2295814613</v>
      </c>
      <c r="L116" s="20"/>
      <c r="M116" s="1"/>
      <c r="N116" s="1"/>
      <c r="O116" s="1"/>
      <c r="P116" s="1"/>
      <c r="Q116" s="37"/>
      <c r="R116" s="20"/>
      <c r="S116" s="19"/>
    </row>
    <row r="117" spans="1:19" x14ac:dyDescent="0.35">
      <c r="A117" s="2">
        <v>44</v>
      </c>
      <c r="B117" s="1" t="s">
        <v>51</v>
      </c>
      <c r="C117" s="2"/>
      <c r="D117" s="20"/>
      <c r="E117" s="20"/>
      <c r="F117" s="20"/>
      <c r="G117" s="30"/>
      <c r="H117" s="20"/>
      <c r="I117" s="20"/>
      <c r="J117" s="30"/>
      <c r="K117" s="20">
        <f>K116-H116</f>
        <v>753253</v>
      </c>
      <c r="L117" s="20"/>
      <c r="M117" s="1"/>
      <c r="N117" s="20"/>
      <c r="O117" s="20"/>
      <c r="P117" s="20"/>
      <c r="Q117" s="30"/>
      <c r="R117" s="20"/>
      <c r="S117" s="19"/>
    </row>
    <row r="118" spans="1:19" x14ac:dyDescent="0.35">
      <c r="A118" s="2">
        <v>45</v>
      </c>
      <c r="B118" s="1" t="s">
        <v>52</v>
      </c>
      <c r="C118" s="2"/>
      <c r="D118" s="20"/>
      <c r="E118" s="20"/>
      <c r="F118" s="20"/>
      <c r="G118" s="30"/>
      <c r="H118" s="20"/>
      <c r="I118" s="20"/>
      <c r="J118" s="30"/>
      <c r="K118" s="57">
        <f>K117/H116</f>
        <v>0.10464013811423507</v>
      </c>
      <c r="L118" s="20"/>
      <c r="M118" s="1"/>
      <c r="N118" s="1"/>
      <c r="O118" s="1"/>
      <c r="P118" s="1"/>
      <c r="Q118" s="30"/>
      <c r="R118" s="20"/>
      <c r="S118" s="19"/>
    </row>
    <row r="119" spans="1:19" x14ac:dyDescent="0.35">
      <c r="A119" s="2"/>
      <c r="L119" s="20"/>
      <c r="M119" s="1"/>
      <c r="N119" s="20"/>
      <c r="O119" s="20"/>
      <c r="P119" s="20"/>
      <c r="Q119" s="30"/>
      <c r="R119" s="20"/>
      <c r="S119" s="19"/>
    </row>
    <row r="120" spans="1:19" x14ac:dyDescent="0.35">
      <c r="A120" s="2"/>
      <c r="L120" s="20"/>
      <c r="M120" s="1"/>
      <c r="N120" s="20"/>
      <c r="O120" s="20"/>
      <c r="P120" s="20"/>
      <c r="Q120" s="30"/>
      <c r="R120" s="20"/>
      <c r="S120" s="19"/>
    </row>
    <row r="121" spans="1:19" x14ac:dyDescent="0.35">
      <c r="A121" s="2"/>
      <c r="L121" s="1"/>
      <c r="M121" s="1"/>
      <c r="N121" s="1"/>
      <c r="O121" s="1"/>
      <c r="P121" s="1"/>
      <c r="Q121" s="1"/>
      <c r="R121" s="1"/>
    </row>
    <row r="122" spans="1:19" x14ac:dyDescent="0.35">
      <c r="A122" s="1"/>
      <c r="B122" s="1"/>
      <c r="C122" s="2"/>
      <c r="D122" s="1"/>
      <c r="E122" s="20"/>
      <c r="F122" s="20"/>
      <c r="G122" s="20"/>
      <c r="H122" s="1"/>
      <c r="I122" s="20"/>
      <c r="J122" s="20"/>
      <c r="K122" s="20"/>
      <c r="L122" s="20"/>
      <c r="M122" s="20"/>
      <c r="N122" s="20"/>
      <c r="O122" s="20"/>
      <c r="P122" s="20"/>
      <c r="Q122" s="30"/>
      <c r="R122" s="20"/>
      <c r="S122" s="19"/>
    </row>
    <row r="123" spans="1:19" x14ac:dyDescent="0.35">
      <c r="A123" s="1"/>
      <c r="B123" s="1"/>
      <c r="C123" s="8"/>
      <c r="D123" s="20"/>
      <c r="E123" s="20"/>
      <c r="F123" s="20"/>
      <c r="G123" s="20"/>
      <c r="H123" s="20"/>
      <c r="I123" s="20"/>
      <c r="J123" s="20"/>
      <c r="K123" s="4" t="s">
        <v>64</v>
      </c>
      <c r="L123" s="20"/>
      <c r="M123" s="20"/>
      <c r="N123" s="20"/>
      <c r="O123" s="20"/>
      <c r="P123" s="20"/>
      <c r="Q123" s="63"/>
      <c r="R123" s="22"/>
      <c r="S123" s="19"/>
    </row>
    <row r="124" spans="1:19" x14ac:dyDescent="0.35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4" t="s">
        <v>57</v>
      </c>
      <c r="L124" s="1"/>
      <c r="M124" s="1"/>
      <c r="N124" s="63"/>
      <c r="O124" s="63"/>
      <c r="P124" s="63"/>
      <c r="Q124" s="1"/>
      <c r="R124" s="20"/>
      <c r="S124" s="19"/>
    </row>
    <row r="125" spans="1:19" x14ac:dyDescent="0.35">
      <c r="A125" s="1"/>
      <c r="B125" s="1"/>
      <c r="C125" s="2"/>
      <c r="D125" s="1"/>
      <c r="E125" s="6" t="s">
        <v>1</v>
      </c>
      <c r="F125" s="6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9"/>
    </row>
    <row r="126" spans="1:19" x14ac:dyDescent="0.35">
      <c r="A126" s="1"/>
      <c r="B126" s="1"/>
      <c r="C126" s="2"/>
      <c r="D126" s="1"/>
      <c r="E126" s="8" t="s">
        <v>2</v>
      </c>
      <c r="F126" s="8"/>
      <c r="G126" s="1"/>
      <c r="H126" s="1"/>
      <c r="I126" s="1"/>
      <c r="J126" s="1"/>
      <c r="K126" s="1"/>
      <c r="L126" s="1"/>
      <c r="M126" s="1"/>
      <c r="N126" s="20"/>
      <c r="O126" s="20"/>
      <c r="P126" s="20"/>
      <c r="Q126" s="1"/>
      <c r="R126" s="64"/>
      <c r="S126" s="19"/>
    </row>
    <row r="127" spans="1:19" x14ac:dyDescent="0.35">
      <c r="A127" s="1"/>
      <c r="B127" s="1"/>
      <c r="C127" s="2"/>
      <c r="D127" s="1"/>
      <c r="E127" s="8" t="str">
        <f>E5</f>
        <v>TEST YEAR ENDING MARCH 31, 2026</v>
      </c>
      <c r="F127" s="8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9" x14ac:dyDescent="0.35">
      <c r="A128" s="1"/>
      <c r="B128" s="1"/>
      <c r="C128" s="2"/>
      <c r="D128" s="1"/>
      <c r="E128" s="1"/>
      <c r="F128" s="1"/>
      <c r="G128" s="2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6" thickBot="1" x14ac:dyDescent="0.4">
      <c r="A129" s="1"/>
      <c r="B129" s="1"/>
      <c r="C129" s="2"/>
      <c r="D129" s="66" t="str">
        <f>D7</f>
        <v>Test Year Ending 3/31/2026</v>
      </c>
      <c r="E129" s="66"/>
      <c r="F129" s="2"/>
      <c r="G129" s="2"/>
      <c r="H129" s="2"/>
      <c r="I129" s="2"/>
      <c r="J129" s="2"/>
      <c r="K129" s="2"/>
      <c r="L129" s="2"/>
      <c r="M129" s="2"/>
      <c r="N129" s="1"/>
      <c r="O129" s="1"/>
      <c r="P129" s="1"/>
      <c r="Q129" s="1"/>
      <c r="R129" s="1"/>
    </row>
    <row r="130" spans="1:18" ht="16" thickTop="1" x14ac:dyDescent="0.35">
      <c r="A130" s="2" t="s">
        <v>3</v>
      </c>
      <c r="B130" s="1"/>
      <c r="C130" s="2"/>
      <c r="D130" s="2" t="s">
        <v>4</v>
      </c>
      <c r="E130" s="2"/>
      <c r="F130" s="2"/>
      <c r="G130" s="2" t="s">
        <v>5</v>
      </c>
      <c r="H130" s="2" t="s">
        <v>5</v>
      </c>
      <c r="I130" s="1"/>
      <c r="J130" s="2" t="s">
        <v>6</v>
      </c>
      <c r="K130" s="2" t="s">
        <v>6</v>
      </c>
      <c r="L130" s="2"/>
      <c r="M130" s="2"/>
      <c r="N130" s="1"/>
      <c r="O130" s="1"/>
      <c r="P130" s="1"/>
      <c r="Q130" s="1"/>
      <c r="R130" s="1"/>
    </row>
    <row r="131" spans="1:18" x14ac:dyDescent="0.35">
      <c r="A131" s="12" t="s">
        <v>7</v>
      </c>
      <c r="B131" s="12" t="s">
        <v>8</v>
      </c>
      <c r="C131" s="12" t="s">
        <v>9</v>
      </c>
      <c r="D131" s="12" t="s">
        <v>10</v>
      </c>
      <c r="E131" s="12" t="s">
        <v>11</v>
      </c>
      <c r="F131" s="12"/>
      <c r="G131" s="13" t="s">
        <v>12</v>
      </c>
      <c r="H131" s="12" t="s">
        <v>13</v>
      </c>
      <c r="I131" s="1"/>
      <c r="J131" s="13" t="s">
        <v>12</v>
      </c>
      <c r="K131" s="12" t="s">
        <v>13</v>
      </c>
      <c r="L131" s="12"/>
      <c r="M131" s="14"/>
      <c r="N131" s="2"/>
      <c r="O131" s="16"/>
      <c r="P131" s="16"/>
      <c r="Q131" s="1"/>
      <c r="R131" s="1"/>
    </row>
    <row r="132" spans="1:18" x14ac:dyDescent="0.35">
      <c r="A132" s="1"/>
      <c r="B132" s="2"/>
      <c r="C132" s="2"/>
      <c r="D132" s="2" t="s">
        <v>14</v>
      </c>
      <c r="E132" s="14" t="s">
        <v>15</v>
      </c>
      <c r="F132" s="2"/>
      <c r="G132" s="14" t="s">
        <v>16</v>
      </c>
      <c r="H132" s="14" t="s">
        <v>17</v>
      </c>
      <c r="I132" s="2"/>
      <c r="J132" s="14" t="s">
        <v>18</v>
      </c>
      <c r="K132" s="14" t="s">
        <v>19</v>
      </c>
      <c r="L132" s="2"/>
      <c r="M132" s="1"/>
      <c r="N132" s="1"/>
      <c r="O132" s="1"/>
      <c r="P132" s="1"/>
      <c r="Q132" s="1"/>
      <c r="R132" s="1"/>
    </row>
    <row r="133" spans="1:18" x14ac:dyDescent="0.35">
      <c r="A133" s="2">
        <v>1</v>
      </c>
      <c r="B133" s="18" t="s">
        <v>28</v>
      </c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20"/>
      <c r="N133" s="23"/>
      <c r="O133" s="24"/>
      <c r="P133" s="24"/>
      <c r="Q133" s="1"/>
      <c r="R133" s="1"/>
    </row>
    <row r="134" spans="1:18" x14ac:dyDescent="0.35">
      <c r="A134" s="2">
        <f t="shared" ref="A134:A164" si="10">A133+1</f>
        <v>2</v>
      </c>
      <c r="B134" s="1" t="s">
        <v>58</v>
      </c>
      <c r="C134" s="2" t="s">
        <v>22</v>
      </c>
      <c r="D134" s="20">
        <v>1415.153846153846</v>
      </c>
      <c r="E134" s="1"/>
      <c r="F134" s="1"/>
      <c r="G134" s="37">
        <v>520</v>
      </c>
      <c r="H134" s="20">
        <f>ROUND(+G134*(D134),0)</f>
        <v>735880</v>
      </c>
      <c r="I134" s="20"/>
      <c r="J134" s="37">
        <v>685</v>
      </c>
      <c r="K134" s="20">
        <f>ROUND(J134*D134,0)</f>
        <v>969380</v>
      </c>
      <c r="L134" s="20"/>
      <c r="M134" s="20"/>
      <c r="N134" s="23"/>
      <c r="O134" s="1"/>
      <c r="P134" s="1"/>
      <c r="Q134" s="1"/>
      <c r="R134" s="1"/>
    </row>
    <row r="135" spans="1:18" x14ac:dyDescent="0.35">
      <c r="A135" s="2">
        <f t="shared" si="10"/>
        <v>3</v>
      </c>
      <c r="B135" s="1" t="s">
        <v>59</v>
      </c>
      <c r="C135" s="2" t="s">
        <v>22</v>
      </c>
      <c r="D135" s="20">
        <v>852</v>
      </c>
      <c r="E135" s="1"/>
      <c r="F135" s="1"/>
      <c r="G135" s="37">
        <v>520</v>
      </c>
      <c r="H135" s="20">
        <f>ROUND(+G135*(D135),0)</f>
        <v>443040</v>
      </c>
      <c r="I135" s="20"/>
      <c r="J135" s="37">
        <v>685</v>
      </c>
      <c r="K135" s="20">
        <f t="shared" ref="K135:K138" si="11">ROUND(J135*D135,0)</f>
        <v>583620</v>
      </c>
      <c r="L135" s="20"/>
      <c r="M135" s="20"/>
      <c r="N135" s="23"/>
      <c r="O135" s="1"/>
      <c r="P135" s="1"/>
      <c r="Q135" s="1"/>
      <c r="R135" s="1"/>
    </row>
    <row r="136" spans="1:18" x14ac:dyDescent="0.35">
      <c r="A136" s="2">
        <f t="shared" si="10"/>
        <v>4</v>
      </c>
      <c r="B136" s="1" t="s">
        <v>31</v>
      </c>
      <c r="C136" s="2" t="s">
        <v>22</v>
      </c>
      <c r="D136" s="20">
        <v>154.1538461538461</v>
      </c>
      <c r="E136" s="1"/>
      <c r="F136" s="1"/>
      <c r="G136" s="37">
        <v>520</v>
      </c>
      <c r="H136" s="20">
        <f>ROUND(+G136*(D136),0)</f>
        <v>80160</v>
      </c>
      <c r="I136" s="20"/>
      <c r="J136" s="37">
        <v>520</v>
      </c>
      <c r="K136" s="20">
        <f t="shared" si="11"/>
        <v>80160</v>
      </c>
      <c r="L136" s="20"/>
      <c r="M136" s="20"/>
      <c r="N136" s="23"/>
      <c r="O136" s="1"/>
      <c r="P136" s="1"/>
      <c r="Q136" s="1"/>
      <c r="R136" s="1"/>
    </row>
    <row r="137" spans="1:18" x14ac:dyDescent="0.35">
      <c r="A137" s="2">
        <f t="shared" si="10"/>
        <v>5</v>
      </c>
      <c r="B137" s="1" t="s">
        <v>32</v>
      </c>
      <c r="C137" s="2" t="s">
        <v>22</v>
      </c>
      <c r="D137" s="20">
        <f>D25</f>
        <v>2402</v>
      </c>
      <c r="E137" s="1"/>
      <c r="F137" s="1"/>
      <c r="G137" s="37">
        <v>50</v>
      </c>
      <c r="H137" s="20">
        <f>ROUND(+G137*(D137),0)</f>
        <v>120100</v>
      </c>
      <c r="I137" s="20"/>
      <c r="J137" s="37">
        <v>50</v>
      </c>
      <c r="K137" s="20">
        <f t="shared" si="11"/>
        <v>120100</v>
      </c>
      <c r="L137" s="20"/>
      <c r="M137" s="20"/>
      <c r="N137" s="1"/>
      <c r="O137" s="1"/>
      <c r="P137" s="1"/>
      <c r="Q137" s="1"/>
      <c r="R137" s="1"/>
    </row>
    <row r="138" spans="1:18" x14ac:dyDescent="0.35">
      <c r="A138" s="2">
        <f t="shared" si="10"/>
        <v>6</v>
      </c>
      <c r="B138" s="1" t="s">
        <v>33</v>
      </c>
      <c r="C138" s="2"/>
      <c r="D138" s="1"/>
      <c r="E138" s="20">
        <v>0</v>
      </c>
      <c r="F138" s="20"/>
      <c r="G138" s="37">
        <v>0</v>
      </c>
      <c r="H138" s="20">
        <f>ROUND(+G138*(E138),0)</f>
        <v>0</v>
      </c>
      <c r="I138" s="1"/>
      <c r="J138" s="37">
        <v>0</v>
      </c>
      <c r="K138" s="20">
        <f t="shared" si="11"/>
        <v>0</v>
      </c>
      <c r="L138" s="20"/>
      <c r="M138" s="20"/>
      <c r="N138" s="1"/>
      <c r="O138" s="1"/>
      <c r="P138" s="1"/>
      <c r="Q138" s="1"/>
      <c r="R138" s="1"/>
    </row>
    <row r="139" spans="1:18" x14ac:dyDescent="0.35">
      <c r="A139" s="2">
        <f t="shared" si="10"/>
        <v>7</v>
      </c>
      <c r="B139" s="1" t="s">
        <v>34</v>
      </c>
      <c r="C139" s="2"/>
      <c r="D139" s="48"/>
      <c r="E139" s="1"/>
      <c r="F139" s="1"/>
      <c r="G139" s="37"/>
      <c r="H139" s="20">
        <v>139875</v>
      </c>
      <c r="I139" s="1"/>
      <c r="J139" s="37"/>
      <c r="K139" s="20">
        <f>H139</f>
        <v>139875</v>
      </c>
      <c r="L139" s="20"/>
      <c r="M139" s="20"/>
      <c r="N139" s="1"/>
      <c r="O139" s="1"/>
      <c r="P139" s="1"/>
      <c r="Q139" s="1"/>
      <c r="R139" s="1"/>
    </row>
    <row r="140" spans="1:18" x14ac:dyDescent="0.35">
      <c r="A140" s="2">
        <f t="shared" si="10"/>
        <v>8</v>
      </c>
      <c r="B140" s="1" t="s">
        <v>35</v>
      </c>
      <c r="C140" s="2" t="s">
        <v>23</v>
      </c>
      <c r="D140" s="20"/>
      <c r="E140" s="20">
        <v>406485.35499999998</v>
      </c>
      <c r="F140" s="20"/>
      <c r="G140" s="30">
        <v>1.5483</v>
      </c>
      <c r="H140" s="20">
        <f>ROUND(+G140*(E140),0)</f>
        <v>629361</v>
      </c>
      <c r="I140" s="20"/>
      <c r="J140" s="30">
        <v>2.2231999999999998</v>
      </c>
      <c r="K140" s="20">
        <f>ROUND(J140*E140,0)</f>
        <v>903698</v>
      </c>
      <c r="L140" s="20"/>
      <c r="M140" s="20"/>
      <c r="N140" s="23"/>
      <c r="O140" s="22"/>
      <c r="P140" s="22"/>
      <c r="Q140" s="1"/>
      <c r="R140" s="1"/>
    </row>
    <row r="141" spans="1:18" x14ac:dyDescent="0.35">
      <c r="A141" s="2">
        <f t="shared" si="10"/>
        <v>9</v>
      </c>
      <c r="B141" s="1"/>
      <c r="C141" s="2" t="s">
        <v>24</v>
      </c>
      <c r="D141" s="20"/>
      <c r="E141" s="20">
        <v>5786779.6067023808</v>
      </c>
      <c r="F141" s="20"/>
      <c r="G141" s="30">
        <v>1.0762</v>
      </c>
      <c r="H141" s="20">
        <f>ROUND(+G141*(E141),0)</f>
        <v>6227732</v>
      </c>
      <c r="I141" s="20"/>
      <c r="J141" s="30">
        <v>1.5452999999999999</v>
      </c>
      <c r="K141" s="20">
        <f t="shared" ref="K141:K147" si="12">ROUND(J141*E141,0)</f>
        <v>8942311</v>
      </c>
      <c r="L141" s="20"/>
      <c r="M141" s="20"/>
      <c r="N141" s="23"/>
      <c r="O141" s="22"/>
      <c r="P141" s="22"/>
      <c r="Q141" s="1"/>
      <c r="R141" s="1"/>
    </row>
    <row r="142" spans="1:18" x14ac:dyDescent="0.35">
      <c r="A142" s="2">
        <f t="shared" si="10"/>
        <v>10</v>
      </c>
      <c r="B142" s="1"/>
      <c r="C142" s="2" t="s">
        <v>25</v>
      </c>
      <c r="D142" s="20"/>
      <c r="E142" s="20">
        <v>1716805.2660000003</v>
      </c>
      <c r="F142" s="20"/>
      <c r="G142" s="30">
        <v>0.88880000000000003</v>
      </c>
      <c r="H142" s="20">
        <f>ROUND(+G142*(E142),0)</f>
        <v>1525897</v>
      </c>
      <c r="I142" s="20"/>
      <c r="J142" s="30">
        <v>1.2762</v>
      </c>
      <c r="K142" s="20">
        <f t="shared" si="12"/>
        <v>2190987</v>
      </c>
      <c r="L142" s="20"/>
      <c r="M142" s="20"/>
      <c r="N142" s="23"/>
      <c r="O142" s="22"/>
      <c r="P142" s="22"/>
      <c r="Q142" s="1"/>
      <c r="R142" s="1"/>
    </row>
    <row r="143" spans="1:18" x14ac:dyDescent="0.35">
      <c r="A143" s="2">
        <f t="shared" si="10"/>
        <v>11</v>
      </c>
      <c r="B143" s="1" t="s">
        <v>36</v>
      </c>
      <c r="C143" s="2" t="s">
        <v>23</v>
      </c>
      <c r="D143" s="20"/>
      <c r="E143" s="20">
        <v>0</v>
      </c>
      <c r="F143" s="20"/>
      <c r="G143" s="30">
        <v>1.161225</v>
      </c>
      <c r="H143" s="20">
        <f t="shared" ref="H143:H145" si="13">ROUND(+G143*(E143),0)</f>
        <v>0</v>
      </c>
      <c r="I143" s="20"/>
      <c r="J143" s="30">
        <v>1.6673999999999998</v>
      </c>
      <c r="K143" s="20">
        <f t="shared" si="12"/>
        <v>0</v>
      </c>
      <c r="L143" s="20"/>
      <c r="M143" s="20"/>
      <c r="N143" s="23"/>
      <c r="O143" s="22"/>
      <c r="P143" s="22"/>
      <c r="Q143" s="1"/>
      <c r="R143" s="1"/>
    </row>
    <row r="144" spans="1:18" x14ac:dyDescent="0.35">
      <c r="A144" s="2">
        <f t="shared" si="10"/>
        <v>12</v>
      </c>
      <c r="B144" s="1"/>
      <c r="C144" s="2" t="s">
        <v>24</v>
      </c>
      <c r="D144" s="20"/>
      <c r="E144" s="20">
        <v>0</v>
      </c>
      <c r="F144" s="20"/>
      <c r="G144" s="30">
        <v>0.80715000000000003</v>
      </c>
      <c r="H144" s="20"/>
      <c r="I144" s="20"/>
      <c r="J144" s="30">
        <v>1.1589749999999999</v>
      </c>
      <c r="K144" s="20"/>
      <c r="L144" s="20"/>
      <c r="M144" s="20"/>
      <c r="N144" s="23"/>
      <c r="O144" s="22"/>
      <c r="P144" s="22"/>
      <c r="Q144" s="1"/>
      <c r="R144" s="1"/>
    </row>
    <row r="145" spans="1:18" x14ac:dyDescent="0.35">
      <c r="A145" s="2">
        <f t="shared" si="10"/>
        <v>13</v>
      </c>
      <c r="B145" s="1"/>
      <c r="C145" s="2" t="s">
        <v>25</v>
      </c>
      <c r="D145" s="20"/>
      <c r="E145" s="20">
        <v>0</v>
      </c>
      <c r="F145" s="20"/>
      <c r="G145" s="30">
        <v>0.66660000000000008</v>
      </c>
      <c r="H145" s="20">
        <f t="shared" si="13"/>
        <v>0</v>
      </c>
      <c r="I145" s="20"/>
      <c r="J145" s="30">
        <v>0.95714999999999995</v>
      </c>
      <c r="K145" s="20">
        <f t="shared" si="12"/>
        <v>0</v>
      </c>
      <c r="L145" s="20"/>
      <c r="M145" s="20"/>
      <c r="N145" s="23"/>
      <c r="O145" s="22"/>
      <c r="P145" s="22"/>
      <c r="Q145" s="1"/>
      <c r="R145" s="1"/>
    </row>
    <row r="146" spans="1:18" x14ac:dyDescent="0.35">
      <c r="A146" s="2">
        <f t="shared" si="10"/>
        <v>14</v>
      </c>
      <c r="B146" s="1" t="s">
        <v>37</v>
      </c>
      <c r="C146" s="2" t="s">
        <v>27</v>
      </c>
      <c r="D146" s="20"/>
      <c r="E146" s="20">
        <f>E34</f>
        <v>5207414.885999999</v>
      </c>
      <c r="F146" s="20"/>
      <c r="G146" s="30">
        <v>0.95569999999999999</v>
      </c>
      <c r="H146" s="20">
        <f>ROUND(+G146*(E146),0)</f>
        <v>4976726</v>
      </c>
      <c r="I146" s="20"/>
      <c r="J146" s="30">
        <v>1.2458</v>
      </c>
      <c r="K146" s="20">
        <f t="shared" si="12"/>
        <v>6487397</v>
      </c>
      <c r="L146" s="20"/>
      <c r="M146" s="20"/>
      <c r="N146" s="23"/>
      <c r="O146" s="22"/>
      <c r="P146" s="22"/>
      <c r="Q146" s="1"/>
      <c r="R146" s="1"/>
    </row>
    <row r="147" spans="1:18" x14ac:dyDescent="0.35">
      <c r="A147" s="2">
        <f t="shared" si="10"/>
        <v>15</v>
      </c>
      <c r="B147" s="1"/>
      <c r="C147" s="2" t="s">
        <v>25</v>
      </c>
      <c r="D147" s="20"/>
      <c r="E147" s="20">
        <f>E35</f>
        <v>3407068.6620000005</v>
      </c>
      <c r="F147" s="20"/>
      <c r="G147" s="30">
        <v>0.78369999999999995</v>
      </c>
      <c r="H147" s="20">
        <f>ROUND(+G147*(E147),0)</f>
        <v>2670120</v>
      </c>
      <c r="I147" s="20"/>
      <c r="J147" s="30">
        <v>1.0216000000000001</v>
      </c>
      <c r="K147" s="20">
        <f t="shared" si="12"/>
        <v>3480661</v>
      </c>
      <c r="L147" s="20"/>
      <c r="M147" s="20"/>
      <c r="N147" s="23"/>
      <c r="O147" s="22"/>
      <c r="P147" s="22"/>
      <c r="Q147" s="1"/>
      <c r="R147" s="1"/>
    </row>
    <row r="148" spans="1:18" x14ac:dyDescent="0.35">
      <c r="A148" s="2">
        <f t="shared" si="10"/>
        <v>16</v>
      </c>
      <c r="B148" s="1" t="s">
        <v>38</v>
      </c>
      <c r="C148" s="2"/>
      <c r="D148" s="20"/>
      <c r="E148" s="20">
        <v>15505182.068</v>
      </c>
      <c r="F148" s="20"/>
      <c r="G148" s="5" t="s">
        <v>39</v>
      </c>
      <c r="H148" s="20">
        <v>3022029.63</v>
      </c>
      <c r="I148" s="20"/>
      <c r="J148" s="5" t="s">
        <v>39</v>
      </c>
      <c r="K148" s="20">
        <f>H148</f>
        <v>3022029.63</v>
      </c>
      <c r="L148" s="20"/>
      <c r="M148" s="20"/>
      <c r="N148" s="1"/>
      <c r="O148" s="1"/>
      <c r="P148" s="1"/>
      <c r="Q148" s="1"/>
      <c r="R148" s="1"/>
    </row>
    <row r="149" spans="1:18" x14ac:dyDescent="0.35">
      <c r="A149" s="2">
        <f t="shared" si="10"/>
        <v>17</v>
      </c>
      <c r="B149" s="33"/>
      <c r="C149" s="2" t="s">
        <v>44</v>
      </c>
      <c r="D149" s="20"/>
      <c r="E149" s="20"/>
      <c r="F149" s="20"/>
      <c r="G149" s="30"/>
      <c r="H149" s="20">
        <v>0</v>
      </c>
      <c r="I149" s="20"/>
      <c r="J149" s="30"/>
      <c r="K149" s="20">
        <f>H149</f>
        <v>0</v>
      </c>
      <c r="L149" s="20"/>
      <c r="M149" s="1"/>
      <c r="N149" s="1"/>
      <c r="O149" s="1"/>
      <c r="P149" s="1"/>
      <c r="Q149" s="1"/>
      <c r="R149" s="1"/>
    </row>
    <row r="150" spans="1:18" x14ac:dyDescent="0.35">
      <c r="A150" s="2">
        <f t="shared" si="10"/>
        <v>18</v>
      </c>
      <c r="B150" s="1" t="s">
        <v>50</v>
      </c>
      <c r="C150" s="2"/>
      <c r="D150" s="20">
        <f>D134+D135+D136</f>
        <v>2421.3076923076919</v>
      </c>
      <c r="E150" s="20">
        <f>SUM(E140:E148)</f>
        <v>32029735.84370238</v>
      </c>
      <c r="F150" s="20"/>
      <c r="G150" s="37"/>
      <c r="H150" s="20">
        <f>SUM(H134:H149)</f>
        <v>20570920.629999999</v>
      </c>
      <c r="I150" s="20"/>
      <c r="J150" s="37"/>
      <c r="K150" s="20">
        <f>SUM(K134:K149)</f>
        <v>26920218.629999999</v>
      </c>
      <c r="L150" s="20"/>
      <c r="M150" s="1"/>
      <c r="N150" s="1"/>
      <c r="O150" s="1"/>
      <c r="P150" s="22"/>
      <c r="Q150" s="1"/>
      <c r="R150" s="1"/>
    </row>
    <row r="151" spans="1:18" x14ac:dyDescent="0.35">
      <c r="A151" s="2">
        <f t="shared" si="10"/>
        <v>19</v>
      </c>
      <c r="B151" s="1" t="s">
        <v>51</v>
      </c>
      <c r="C151" s="2"/>
      <c r="D151" s="20"/>
      <c r="E151" s="20"/>
      <c r="F151" s="20"/>
      <c r="G151" s="30"/>
      <c r="H151" s="20"/>
      <c r="I151" s="20"/>
      <c r="J151" s="30"/>
      <c r="K151" s="20">
        <f>K150-H150</f>
        <v>6349298</v>
      </c>
      <c r="L151" s="20"/>
      <c r="M151" s="20"/>
      <c r="N151" s="1"/>
      <c r="O151" s="1"/>
      <c r="P151" s="1"/>
      <c r="Q151" s="1"/>
      <c r="R151" s="1"/>
    </row>
    <row r="152" spans="1:18" x14ac:dyDescent="0.35">
      <c r="A152" s="2">
        <f t="shared" si="10"/>
        <v>20</v>
      </c>
      <c r="B152" s="1" t="s">
        <v>52</v>
      </c>
      <c r="C152" s="2"/>
      <c r="D152" s="20"/>
      <c r="E152" s="20"/>
      <c r="F152" s="20"/>
      <c r="G152" s="30"/>
      <c r="H152" s="20"/>
      <c r="I152" s="20"/>
      <c r="J152" s="30"/>
      <c r="K152" s="57">
        <f>K151/H150</f>
        <v>0.3086540517170816</v>
      </c>
      <c r="L152" s="20"/>
      <c r="M152" s="20"/>
      <c r="N152" s="1"/>
      <c r="O152" s="1"/>
      <c r="P152" s="1"/>
      <c r="Q152" s="1"/>
      <c r="R152" s="1"/>
    </row>
    <row r="153" spans="1:18" x14ac:dyDescent="0.35">
      <c r="A153" s="2">
        <f t="shared" si="10"/>
        <v>21</v>
      </c>
      <c r="B153" s="1"/>
      <c r="C153" s="2"/>
      <c r="D153" s="20"/>
      <c r="E153" s="20"/>
      <c r="F153" s="20"/>
      <c r="G153" s="30"/>
      <c r="H153" s="20"/>
      <c r="I153" s="20"/>
      <c r="J153" s="30"/>
      <c r="K153" s="20"/>
      <c r="L153" s="20"/>
      <c r="M153" s="20"/>
      <c r="N153" s="1"/>
      <c r="O153" s="1"/>
      <c r="P153" s="1"/>
      <c r="Q153" s="1"/>
      <c r="R153" s="1"/>
    </row>
    <row r="154" spans="1:18" x14ac:dyDescent="0.35">
      <c r="A154" s="2">
        <f t="shared" si="10"/>
        <v>22</v>
      </c>
      <c r="B154" s="18" t="s">
        <v>60</v>
      </c>
      <c r="C154" s="2"/>
      <c r="D154" s="1"/>
      <c r="E154" s="1"/>
      <c r="F154" s="1"/>
      <c r="G154" s="1"/>
      <c r="H154" s="1"/>
      <c r="I154" s="1"/>
      <c r="J154" s="1"/>
      <c r="K154" s="1"/>
      <c r="L154" s="20"/>
      <c r="M154" s="20"/>
      <c r="N154" s="1"/>
      <c r="O154" s="1"/>
      <c r="P154" s="1"/>
      <c r="Q154" s="1"/>
      <c r="R154" s="1"/>
    </row>
    <row r="155" spans="1:18" x14ac:dyDescent="0.35">
      <c r="A155" s="2">
        <f t="shared" si="10"/>
        <v>23</v>
      </c>
      <c r="B155" s="1" t="s">
        <v>50</v>
      </c>
      <c r="C155" s="2"/>
      <c r="D155" s="20"/>
      <c r="E155" s="20"/>
      <c r="F155" s="20"/>
      <c r="G155" s="37"/>
      <c r="H155" s="20">
        <f>H40+H41</f>
        <v>426373.89996584691</v>
      </c>
      <c r="I155" s="20"/>
      <c r="J155" s="37"/>
      <c r="K155" s="20">
        <f>K40+K41</f>
        <v>561833.31625599228</v>
      </c>
      <c r="L155" s="20"/>
      <c r="M155" s="20"/>
      <c r="N155" s="1"/>
      <c r="O155" s="1"/>
      <c r="P155" s="1"/>
      <c r="Q155" s="1"/>
      <c r="R155" s="1"/>
    </row>
    <row r="156" spans="1:18" x14ac:dyDescent="0.35">
      <c r="A156" s="2">
        <f t="shared" si="10"/>
        <v>24</v>
      </c>
      <c r="B156" s="1" t="s">
        <v>51</v>
      </c>
      <c r="C156" s="2"/>
      <c r="D156" s="20"/>
      <c r="E156" s="20"/>
      <c r="F156" s="20"/>
      <c r="G156" s="30"/>
      <c r="H156" s="20"/>
      <c r="I156" s="20"/>
      <c r="J156" s="30"/>
      <c r="K156" s="20">
        <f>K155-H155</f>
        <v>135459.41629014537</v>
      </c>
      <c r="L156" s="20"/>
      <c r="M156" s="20"/>
      <c r="N156" s="1"/>
      <c r="O156" s="1"/>
      <c r="P156" s="1"/>
      <c r="Q156" s="1"/>
      <c r="R156" s="1"/>
    </row>
    <row r="157" spans="1:18" x14ac:dyDescent="0.35">
      <c r="A157" s="2">
        <f t="shared" si="10"/>
        <v>25</v>
      </c>
      <c r="B157" s="1" t="s">
        <v>52</v>
      </c>
      <c r="C157" s="2"/>
      <c r="D157" s="20"/>
      <c r="E157" s="20"/>
      <c r="F157" s="20"/>
      <c r="G157" s="30"/>
      <c r="H157" s="20"/>
      <c r="I157" s="20"/>
      <c r="J157" s="30"/>
      <c r="K157" s="57">
        <f>K156/H155</f>
        <v>0.31770100444937138</v>
      </c>
      <c r="L157" s="20"/>
      <c r="M157" s="20"/>
      <c r="N157" s="1"/>
      <c r="O157" s="1"/>
      <c r="P157" s="1"/>
      <c r="Q157" s="1"/>
      <c r="R157" s="1"/>
    </row>
    <row r="158" spans="1:18" x14ac:dyDescent="0.35">
      <c r="A158" s="2">
        <f t="shared" si="10"/>
        <v>26</v>
      </c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20"/>
      <c r="M158" s="20"/>
      <c r="N158" s="1"/>
      <c r="O158" s="1"/>
      <c r="P158" s="1"/>
      <c r="Q158" s="1"/>
      <c r="R158" s="1"/>
    </row>
    <row r="159" spans="1:18" x14ac:dyDescent="0.35">
      <c r="A159" s="2">
        <f t="shared" si="10"/>
        <v>27</v>
      </c>
      <c r="B159" s="18" t="s">
        <v>61</v>
      </c>
      <c r="C159" s="2"/>
      <c r="D159" s="20"/>
      <c r="E159" s="20"/>
      <c r="F159" s="20"/>
      <c r="G159" s="30"/>
      <c r="H159" s="20"/>
      <c r="I159" s="20"/>
      <c r="J159" s="30"/>
      <c r="K159" s="59"/>
      <c r="L159" s="20"/>
      <c r="M159" s="20"/>
      <c r="N159" s="1"/>
      <c r="O159" s="1"/>
      <c r="P159" s="1"/>
      <c r="Q159" s="1"/>
      <c r="R159" s="1"/>
    </row>
    <row r="160" spans="1:18" x14ac:dyDescent="0.35">
      <c r="A160" s="2">
        <f t="shared" si="10"/>
        <v>28</v>
      </c>
      <c r="B160" s="1" t="s">
        <v>50</v>
      </c>
      <c r="C160" s="2"/>
      <c r="D160" s="20">
        <f>D150+D116+D106+D93+D80</f>
        <v>2169374.3076923075</v>
      </c>
      <c r="E160" s="20">
        <f>E150+E116+E106+E93+E80</f>
        <v>49323240.665986426</v>
      </c>
      <c r="F160" s="20"/>
      <c r="G160" s="37"/>
      <c r="H160" s="20">
        <f>H150+H116+H106+H93+H80+H155</f>
        <v>188611440.93852979</v>
      </c>
      <c r="I160" s="20"/>
      <c r="J160" s="37"/>
      <c r="K160" s="20">
        <f>K150+K116+K106+K93+K80+K155</f>
        <v>216700379.35481995</v>
      </c>
      <c r="L160" s="20"/>
      <c r="M160" s="20"/>
      <c r="N160" s="1"/>
      <c r="O160" s="1"/>
      <c r="P160" s="1"/>
      <c r="Q160" s="1"/>
      <c r="R160" s="1"/>
    </row>
    <row r="161" spans="1:18" x14ac:dyDescent="0.35">
      <c r="A161" s="2">
        <f t="shared" si="10"/>
        <v>29</v>
      </c>
      <c r="B161" s="1" t="s">
        <v>51</v>
      </c>
      <c r="C161" s="2"/>
      <c r="D161" s="20"/>
      <c r="E161" s="20"/>
      <c r="F161" s="20"/>
      <c r="G161" s="30"/>
      <c r="H161" s="20"/>
      <c r="I161" s="20"/>
      <c r="J161" s="30"/>
      <c r="K161" s="20">
        <f>K160-H160</f>
        <v>28088938.416290164</v>
      </c>
      <c r="L161" s="20">
        <f>K48-K161</f>
        <v>0.99999997019767761</v>
      </c>
      <c r="M161" s="20"/>
      <c r="N161" s="1"/>
      <c r="O161" s="1"/>
      <c r="P161" s="1"/>
      <c r="Q161" s="1"/>
      <c r="R161" s="1"/>
    </row>
    <row r="162" spans="1:18" x14ac:dyDescent="0.35">
      <c r="A162" s="2">
        <f t="shared" si="10"/>
        <v>30</v>
      </c>
      <c r="B162" s="1" t="s">
        <v>52</v>
      </c>
      <c r="C162" s="2"/>
      <c r="D162" s="20"/>
      <c r="E162" s="20"/>
      <c r="F162" s="20"/>
      <c r="G162" s="30"/>
      <c r="I162" s="20"/>
      <c r="J162" s="30"/>
      <c r="K162" s="57">
        <f>K161/H160</f>
        <v>0.14892489170603712</v>
      </c>
      <c r="L162" s="20"/>
      <c r="M162" s="49"/>
      <c r="N162" s="1"/>
      <c r="O162" s="1"/>
      <c r="P162" s="1"/>
      <c r="Q162" s="1"/>
      <c r="R162" s="1"/>
    </row>
    <row r="163" spans="1:18" x14ac:dyDescent="0.35">
      <c r="A163" s="2">
        <f t="shared" si="10"/>
        <v>31</v>
      </c>
      <c r="H163" s="20"/>
      <c r="K163" s="20"/>
      <c r="Q163" s="1"/>
      <c r="R163" s="1"/>
    </row>
    <row r="164" spans="1:18" x14ac:dyDescent="0.35">
      <c r="A164" s="2">
        <f t="shared" si="10"/>
        <v>32</v>
      </c>
      <c r="B164" s="54" t="s">
        <v>47</v>
      </c>
      <c r="H164" s="19"/>
      <c r="K164" s="19"/>
      <c r="R164" s="1"/>
    </row>
    <row r="165" spans="1:18" x14ac:dyDescent="0.35">
      <c r="A165" s="2"/>
      <c r="B165" s="54"/>
      <c r="R165" s="1"/>
    </row>
    <row r="166" spans="1:18" x14ac:dyDescent="0.35">
      <c r="A166" s="2"/>
      <c r="R166" s="1"/>
    </row>
    <row r="167" spans="1:18" x14ac:dyDescent="0.35">
      <c r="A167" s="2"/>
      <c r="R167" s="1"/>
    </row>
    <row r="168" spans="1:18" x14ac:dyDescent="0.35">
      <c r="A168" s="2"/>
    </row>
    <row r="169" spans="1:18" x14ac:dyDescent="0.35">
      <c r="A169" s="2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20"/>
      <c r="M169" s="1"/>
      <c r="N169" s="1"/>
      <c r="O169" s="1"/>
      <c r="P169" s="1"/>
      <c r="Q169" s="1"/>
      <c r="R169" s="1"/>
    </row>
    <row r="170" spans="1:18" x14ac:dyDescent="0.35">
      <c r="A170" s="2"/>
      <c r="B170"/>
      <c r="C170"/>
      <c r="D170"/>
      <c r="E170"/>
      <c r="F170" s="1"/>
      <c r="G170" s="1"/>
      <c r="H170" s="1"/>
      <c r="I170" s="1"/>
      <c r="J170" s="1"/>
      <c r="K170" s="1"/>
      <c r="L170" s="20"/>
      <c r="M170" s="22"/>
      <c r="N170" s="1"/>
      <c r="O170" s="1"/>
      <c r="P170" s="1"/>
      <c r="Q170" s="1"/>
      <c r="R170" s="1"/>
    </row>
    <row r="171" spans="1:18" x14ac:dyDescent="0.35">
      <c r="A171" s="2"/>
      <c r="B171" s="1"/>
      <c r="C171" s="2"/>
      <c r="D171" s="20"/>
      <c r="E171" s="20"/>
      <c r="F171" s="20"/>
      <c r="G171" s="37"/>
      <c r="H171" s="20"/>
      <c r="I171" s="20"/>
      <c r="J171" s="37"/>
      <c r="K171" s="20"/>
      <c r="L171" s="20"/>
      <c r="M171" s="1"/>
      <c r="N171" s="1"/>
      <c r="O171" s="1"/>
      <c r="P171" s="1"/>
      <c r="Q171" s="1"/>
      <c r="R171" s="1"/>
    </row>
    <row r="172" spans="1:18" x14ac:dyDescent="0.35">
      <c r="A172" s="2"/>
      <c r="B172" s="1"/>
      <c r="C172" s="2"/>
      <c r="D172" s="20"/>
      <c r="E172" s="20"/>
      <c r="F172" s="20"/>
      <c r="G172" s="30"/>
      <c r="H172" s="20"/>
      <c r="I172" s="20"/>
      <c r="J172" s="30"/>
      <c r="K172" s="20"/>
      <c r="L172" s="20"/>
      <c r="M172" s="1"/>
      <c r="N172" s="1"/>
      <c r="O172" s="1"/>
      <c r="P172" s="1"/>
      <c r="Q172" s="1"/>
      <c r="R172" s="1"/>
    </row>
    <row r="173" spans="1:18" x14ac:dyDescent="0.35">
      <c r="A173" s="2"/>
      <c r="B173" s="1"/>
      <c r="C173" s="2"/>
      <c r="D173" s="20"/>
      <c r="E173" s="20"/>
      <c r="F173" s="20"/>
      <c r="G173" s="30"/>
      <c r="H173" s="20"/>
      <c r="I173" s="20"/>
      <c r="J173" s="30"/>
      <c r="K173" s="57"/>
      <c r="L173" s="20"/>
      <c r="M173" s="1"/>
      <c r="N173" s="1"/>
      <c r="O173" s="1"/>
      <c r="P173" s="1"/>
      <c r="Q173" s="1"/>
      <c r="R173" s="1"/>
    </row>
    <row r="174" spans="1:18" x14ac:dyDescent="0.35">
      <c r="A174" s="2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20"/>
      <c r="M174" s="1"/>
      <c r="N174" s="1"/>
      <c r="O174" s="1"/>
      <c r="P174" s="1"/>
      <c r="Q174" s="1"/>
      <c r="R174" s="1"/>
    </row>
    <row r="175" spans="1:18" x14ac:dyDescent="0.35">
      <c r="A175" s="2"/>
      <c r="B175" s="18"/>
      <c r="C175" s="2"/>
      <c r="D175" s="1"/>
      <c r="E175" s="1"/>
      <c r="F175" s="1"/>
      <c r="G175" s="1"/>
      <c r="H175" s="1"/>
      <c r="I175" s="1"/>
      <c r="J175" s="1"/>
      <c r="K175" s="1"/>
      <c r="L175" s="20"/>
      <c r="M175" s="1"/>
      <c r="N175" s="1"/>
      <c r="O175" s="1"/>
      <c r="P175" s="1"/>
      <c r="Q175" s="1"/>
      <c r="R175" s="1"/>
    </row>
    <row r="176" spans="1:18" x14ac:dyDescent="0.35">
      <c r="A176" s="2"/>
      <c r="B176" s="1"/>
      <c r="C176" s="2"/>
      <c r="D176" s="20"/>
      <c r="E176" s="20"/>
      <c r="F176" s="20"/>
      <c r="G176" s="21"/>
      <c r="H176" s="22"/>
      <c r="I176" s="20"/>
      <c r="J176" s="21"/>
      <c r="K176" s="22"/>
      <c r="L176" s="20"/>
      <c r="M176" s="1"/>
      <c r="N176" s="1"/>
      <c r="O176" s="1"/>
      <c r="P176" s="1"/>
      <c r="Q176" s="1"/>
      <c r="R176" s="1"/>
    </row>
    <row r="177" spans="1:18" x14ac:dyDescent="0.35">
      <c r="A177" s="2"/>
      <c r="B177" s="1"/>
      <c r="C177" s="2"/>
      <c r="D177" s="20"/>
      <c r="E177" s="20"/>
      <c r="F177" s="20"/>
      <c r="G177" s="30"/>
      <c r="H177" s="20"/>
      <c r="I177" s="20"/>
      <c r="J177" s="30"/>
      <c r="K177" s="20"/>
      <c r="L177" s="20"/>
      <c r="M177" s="1"/>
      <c r="N177" s="1"/>
      <c r="O177" s="1"/>
      <c r="P177" s="1"/>
      <c r="Q177" s="1"/>
      <c r="R177" s="1"/>
    </row>
    <row r="178" spans="1:18" x14ac:dyDescent="0.35">
      <c r="A178" s="2"/>
      <c r="B178" s="1"/>
      <c r="C178" s="2"/>
      <c r="D178" s="20"/>
      <c r="E178" s="20"/>
      <c r="F178" s="20"/>
      <c r="G178" s="30"/>
      <c r="H178" s="20"/>
      <c r="I178" s="20"/>
      <c r="J178" s="30"/>
      <c r="K178" s="20"/>
      <c r="L178" s="20"/>
      <c r="M178" s="1"/>
      <c r="N178" s="1"/>
      <c r="O178" s="1"/>
      <c r="P178" s="1"/>
      <c r="Q178" s="1"/>
      <c r="R178" s="1"/>
    </row>
    <row r="179" spans="1:18" x14ac:dyDescent="0.35">
      <c r="A179" s="2"/>
    </row>
    <row r="180" spans="1:18" x14ac:dyDescent="0.35">
      <c r="A180" s="2"/>
      <c r="B180" s="20"/>
      <c r="C180" s="2"/>
      <c r="D180" s="20"/>
      <c r="E180" s="20"/>
      <c r="F180" s="20"/>
      <c r="G180" s="30"/>
      <c r="H180" s="20"/>
      <c r="I180" s="20"/>
      <c r="J180" s="30"/>
      <c r="K180" s="20"/>
      <c r="L180" s="20"/>
      <c r="M180" s="1"/>
      <c r="N180" s="1"/>
      <c r="O180" s="1"/>
      <c r="P180" s="1"/>
      <c r="Q180" s="1"/>
      <c r="R180" s="1"/>
    </row>
    <row r="181" spans="1:18" x14ac:dyDescent="0.35">
      <c r="A181" s="2"/>
      <c r="B181" s="1"/>
      <c r="C181" s="2"/>
      <c r="D181" s="1"/>
      <c r="E181" s="1"/>
      <c r="F181" s="1"/>
      <c r="G181" s="1"/>
      <c r="H181" s="20"/>
      <c r="I181" s="1"/>
      <c r="J181" s="1"/>
      <c r="K181" s="20"/>
      <c r="L181" s="20"/>
      <c r="M181" s="1"/>
      <c r="N181" s="1"/>
      <c r="O181" s="1"/>
      <c r="P181" s="1"/>
      <c r="Q181" s="1"/>
      <c r="R181" s="1"/>
    </row>
    <row r="182" spans="1:18" x14ac:dyDescent="0.35">
      <c r="A182" s="2"/>
      <c r="B182" s="33"/>
      <c r="C182" s="2"/>
      <c r="D182" s="20"/>
      <c r="E182" s="20"/>
      <c r="F182" s="20"/>
      <c r="G182" s="30"/>
      <c r="H182" s="20"/>
      <c r="I182" s="20"/>
      <c r="J182" s="30"/>
      <c r="K182" s="20"/>
      <c r="L182" s="20"/>
      <c r="M182" s="1"/>
      <c r="N182" s="1"/>
      <c r="O182" s="1"/>
      <c r="P182" s="1"/>
      <c r="Q182" s="1"/>
      <c r="R182" s="1"/>
    </row>
    <row r="183" spans="1:18" x14ac:dyDescent="0.35">
      <c r="A183" s="2"/>
      <c r="B183" s="1"/>
      <c r="C183" s="2"/>
      <c r="D183" s="20"/>
      <c r="E183" s="20"/>
      <c r="F183" s="20"/>
      <c r="G183" s="37"/>
      <c r="H183" s="20"/>
      <c r="I183" s="20"/>
      <c r="J183" s="37"/>
      <c r="K183" s="20"/>
      <c r="L183" s="20"/>
      <c r="M183" s="1"/>
      <c r="N183" s="1"/>
      <c r="O183" s="1"/>
      <c r="P183" s="1"/>
      <c r="Q183" s="1"/>
      <c r="R183" s="1"/>
    </row>
    <row r="184" spans="1:18" x14ac:dyDescent="0.35">
      <c r="A184" s="2"/>
      <c r="B184" s="1"/>
      <c r="C184" s="2"/>
      <c r="D184" s="20"/>
      <c r="E184" s="20"/>
      <c r="F184" s="20"/>
      <c r="G184" s="30"/>
      <c r="H184" s="20"/>
      <c r="I184" s="20"/>
      <c r="J184" s="30"/>
      <c r="K184" s="20"/>
      <c r="L184" s="20"/>
      <c r="M184" s="1"/>
      <c r="N184" s="1"/>
      <c r="O184" s="1"/>
      <c r="P184" s="1"/>
      <c r="Q184" s="1"/>
      <c r="R184" s="1"/>
    </row>
    <row r="185" spans="1:18" x14ac:dyDescent="0.35">
      <c r="A185" s="2"/>
      <c r="B185" s="1"/>
      <c r="C185" s="2"/>
      <c r="D185" s="20"/>
      <c r="E185" s="20"/>
      <c r="F185" s="20"/>
      <c r="G185" s="30"/>
      <c r="H185" s="20"/>
      <c r="I185" s="20"/>
      <c r="J185" s="30"/>
      <c r="K185" s="57"/>
      <c r="L185" s="1"/>
      <c r="M185" s="1"/>
      <c r="N185" s="1"/>
      <c r="O185" s="1"/>
      <c r="P185" s="1"/>
      <c r="Q185" s="1"/>
      <c r="R185" s="1"/>
    </row>
    <row r="186" spans="1:18" x14ac:dyDescent="0.35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x14ac:dyDescent="0.35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x14ac:dyDescent="0.35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x14ac:dyDescent="0.35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x14ac:dyDescent="0.35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x14ac:dyDescent="0.35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x14ac:dyDescent="0.35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x14ac:dyDescent="0.35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x14ac:dyDescent="0.35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x14ac:dyDescent="0.35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x14ac:dyDescent="0.35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x14ac:dyDescent="0.35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x14ac:dyDescent="0.35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x14ac:dyDescent="0.35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x14ac:dyDescent="0.35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x14ac:dyDescent="0.35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x14ac:dyDescent="0.35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x14ac:dyDescent="0.35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x14ac:dyDescent="0.35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x14ac:dyDescent="0.35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x14ac:dyDescent="0.35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x14ac:dyDescent="0.35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x14ac:dyDescent="0.35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x14ac:dyDescent="0.35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x14ac:dyDescent="0.35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x14ac:dyDescent="0.35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x14ac:dyDescent="0.35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x14ac:dyDescent="0.35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x14ac:dyDescent="0.35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x14ac:dyDescent="0.35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x14ac:dyDescent="0.35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x14ac:dyDescent="0.35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x14ac:dyDescent="0.35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35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x14ac:dyDescent="0.35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x14ac:dyDescent="0.35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x14ac:dyDescent="0.35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x14ac:dyDescent="0.35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x14ac:dyDescent="0.35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x14ac:dyDescent="0.35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x14ac:dyDescent="0.35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x14ac:dyDescent="0.35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x14ac:dyDescent="0.35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x14ac:dyDescent="0.35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x14ac:dyDescent="0.35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x14ac:dyDescent="0.35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x14ac:dyDescent="0.35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x14ac:dyDescent="0.35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x14ac:dyDescent="0.35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x14ac:dyDescent="0.35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x14ac:dyDescent="0.35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x14ac:dyDescent="0.35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x14ac:dyDescent="0.35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x14ac:dyDescent="0.35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x14ac:dyDescent="0.35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x14ac:dyDescent="0.35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35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x14ac:dyDescent="0.35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x14ac:dyDescent="0.35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35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35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x14ac:dyDescent="0.35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x14ac:dyDescent="0.35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x14ac:dyDescent="0.35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x14ac:dyDescent="0.35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x14ac:dyDescent="0.35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35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x14ac:dyDescent="0.35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35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x14ac:dyDescent="0.35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x14ac:dyDescent="0.35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x14ac:dyDescent="0.35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x14ac:dyDescent="0.35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35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35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x14ac:dyDescent="0.35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x14ac:dyDescent="0.35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x14ac:dyDescent="0.35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x14ac:dyDescent="0.35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x14ac:dyDescent="0.35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x14ac:dyDescent="0.35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x14ac:dyDescent="0.35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35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35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35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x14ac:dyDescent="0.35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x14ac:dyDescent="0.35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x14ac:dyDescent="0.35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35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</sheetData>
  <mergeCells count="3">
    <mergeCell ref="D7:E7"/>
    <mergeCell ref="D70:E70"/>
    <mergeCell ref="D129:E129"/>
  </mergeCells>
  <phoneticPr fontId="12" type="noConversion"/>
  <pageMargins left="0.75" right="0.5" top="0.5" bottom="0.5" header="0.5" footer="0.5"/>
  <pageSetup scale="57" fitToHeight="3" orientation="landscape" horizontalDpi="300" verticalDpi="300" r:id="rId1"/>
  <headerFooter alignWithMargins="0"/>
  <rowBreaks count="2" manualBreakCount="2">
    <brk id="63" max="11" man="1"/>
    <brk id="12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Exhibits 1 and 2</vt:lpstr>
      <vt:lpstr>'Exhibits 1 and 2'!EXH_2</vt:lpstr>
      <vt:lpstr>'Exhibits 1 and 2'!Print_Area</vt:lpstr>
    </vt:vector>
  </TitlesOfParts>
  <Company>Atmos Energy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Brannon C Taylor</dc:creator>
  <cp:lastModifiedBy>Allyson  Honaker</cp:lastModifiedBy>
  <dcterms:created xsi:type="dcterms:W3CDTF">2022-01-12T22:44:36Z</dcterms:created>
  <dcterms:modified xsi:type="dcterms:W3CDTF">2025-05-30T16:45:37Z</dcterms:modified>
</cp:coreProperties>
</file>