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Internal\01_Regulatory Services\02_Cases\2024 Cases\2024-00243  Bright Mountian - PPA - CPCN\06_All Filed Discovery\01_Staff\As Filed\"/>
    </mc:Choice>
  </mc:AlternateContent>
  <xr:revisionPtr revIDLastSave="0" documentId="13_ncr:1_{E441B61E-7EE2-4CA0-B72B-96DBEB0A921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JM REC Demand" sheetId="3" r:id="rId1"/>
    <sheet name="Max Calc" sheetId="6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6" l="1"/>
  <c r="Z6" i="3"/>
  <c r="Z7" i="3"/>
  <c r="Z34" i="3"/>
  <c r="Z35" i="3"/>
  <c r="Z36" i="3"/>
  <c r="Z37" i="3"/>
  <c r="Z38" i="3"/>
  <c r="Z39" i="3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8" i="6"/>
  <c r="C9" i="6"/>
  <c r="D9" i="6"/>
  <c r="E9" i="6"/>
  <c r="F9" i="6"/>
  <c r="C10" i="6"/>
  <c r="D10" i="6"/>
  <c r="E10" i="6"/>
  <c r="F10" i="6"/>
  <c r="C11" i="6"/>
  <c r="D11" i="6"/>
  <c r="E11" i="6"/>
  <c r="F11" i="6"/>
  <c r="C12" i="6"/>
  <c r="D12" i="6"/>
  <c r="E12" i="6"/>
  <c r="F12" i="6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C29" i="6"/>
  <c r="D29" i="6"/>
  <c r="E29" i="6"/>
  <c r="F29" i="6"/>
  <c r="C30" i="6"/>
  <c r="D30" i="6"/>
  <c r="E30" i="6"/>
  <c r="F30" i="6"/>
  <c r="C31" i="6"/>
  <c r="D31" i="6"/>
  <c r="E31" i="6"/>
  <c r="F31" i="6"/>
  <c r="C32" i="6"/>
  <c r="D32" i="6"/>
  <c r="E32" i="6"/>
  <c r="F32" i="6"/>
  <c r="C33" i="6"/>
  <c r="D33" i="6"/>
  <c r="E33" i="6"/>
  <c r="F33" i="6"/>
  <c r="C34" i="6"/>
  <c r="D34" i="6"/>
  <c r="E34" i="6"/>
  <c r="F34" i="6"/>
  <c r="C35" i="6"/>
  <c r="D35" i="6"/>
  <c r="E35" i="6"/>
  <c r="F35" i="6"/>
  <c r="C36" i="6"/>
  <c r="D36" i="6"/>
  <c r="E36" i="6"/>
  <c r="F36" i="6"/>
  <c r="C37" i="6"/>
  <c r="D37" i="6"/>
  <c r="E37" i="6"/>
  <c r="F37" i="6"/>
  <c r="C38" i="6"/>
  <c r="D38" i="6"/>
  <c r="E38" i="6"/>
  <c r="F38" i="6"/>
  <c r="C39" i="6"/>
  <c r="D39" i="6"/>
  <c r="E39" i="6"/>
  <c r="F39" i="6"/>
  <c r="C40" i="6"/>
  <c r="D40" i="6"/>
  <c r="E40" i="6"/>
  <c r="F40" i="6"/>
  <c r="C41" i="6"/>
  <c r="D41" i="6"/>
  <c r="E41" i="6"/>
  <c r="F41" i="6"/>
  <c r="C42" i="6"/>
  <c r="D42" i="6"/>
  <c r="E42" i="6"/>
  <c r="F42" i="6"/>
  <c r="C43" i="6"/>
  <c r="D43" i="6"/>
  <c r="E43" i="6"/>
  <c r="F43" i="6"/>
  <c r="F8" i="6"/>
  <c r="E8" i="6"/>
  <c r="D8" i="6"/>
  <c r="C8" i="6"/>
  <c r="B8" i="6"/>
  <c r="H8" i="6"/>
  <c r="Y39" i="3"/>
  <c r="R8" i="6"/>
  <c r="AB4" i="3"/>
  <c r="O5" i="3"/>
  <c r="AT5" i="3"/>
  <c r="N4" i="3"/>
  <c r="AT6" i="3"/>
  <c r="B9" i="6"/>
  <c r="H9" i="6"/>
  <c r="P39" i="3"/>
  <c r="Q39" i="3"/>
  <c r="R39" i="3"/>
  <c r="AT7" i="3"/>
  <c r="B10" i="6"/>
  <c r="H10" i="6"/>
  <c r="AT8" i="3"/>
  <c r="B11" i="6"/>
  <c r="H11" i="6"/>
  <c r="AT9" i="3"/>
  <c r="B12" i="6"/>
  <c r="H12" i="6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5" i="3"/>
  <c r="AF4" i="3"/>
  <c r="AF5" i="3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O4" i="3"/>
  <c r="AI4" i="3"/>
  <c r="AT10" i="3"/>
  <c r="B13" i="6"/>
  <c r="H13" i="6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K39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O39" i="3"/>
  <c r="M4" i="3"/>
  <c r="P4" i="3"/>
  <c r="Y4" i="3"/>
  <c r="C5" i="3"/>
  <c r="K5" i="3"/>
  <c r="N5" i="3"/>
  <c r="P5" i="3"/>
  <c r="Y5" i="3"/>
  <c r="AT11" i="3"/>
  <c r="B14" i="6"/>
  <c r="H14" i="6"/>
  <c r="S4" i="3"/>
  <c r="AG5" i="3"/>
  <c r="AT12" i="3"/>
  <c r="B15" i="6"/>
  <c r="H15" i="6"/>
  <c r="AG6" i="3"/>
  <c r="AG7" i="3"/>
  <c r="L5" i="3"/>
  <c r="AT13" i="3"/>
  <c r="B16" i="6"/>
  <c r="H16" i="6"/>
  <c r="L6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L7" i="3"/>
  <c r="S5" i="3"/>
  <c r="O9" i="6"/>
  <c r="K9" i="6"/>
  <c r="N9" i="6"/>
  <c r="L9" i="6"/>
  <c r="AT14" i="3"/>
  <c r="B17" i="6"/>
  <c r="H17" i="6"/>
  <c r="M9" i="6"/>
  <c r="Z5" i="3"/>
  <c r="P9" i="6"/>
  <c r="R9" i="6"/>
  <c r="AB5" i="3"/>
  <c r="AT15" i="3"/>
  <c r="B18" i="6"/>
  <c r="H18" i="6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N39" i="3"/>
  <c r="AT16" i="3"/>
  <c r="B19" i="6"/>
  <c r="H19" i="6"/>
  <c r="AT17" i="3"/>
  <c r="B20" i="6"/>
  <c r="H20" i="6"/>
  <c r="AT18" i="3"/>
  <c r="B21" i="6"/>
  <c r="H21" i="6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AT19" i="3"/>
  <c r="B22" i="6"/>
  <c r="H22" i="6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AT20" i="3"/>
  <c r="B23" i="6"/>
  <c r="H23" i="6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AT21" i="3"/>
  <c r="B24" i="6"/>
  <c r="H24" i="6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L39" i="3"/>
  <c r="C9" i="3"/>
  <c r="C10" i="3"/>
  <c r="C11" i="3"/>
  <c r="C12" i="3"/>
  <c r="AT22" i="3"/>
  <c r="B25" i="6"/>
  <c r="H25" i="6"/>
  <c r="L8" i="3"/>
  <c r="AT23" i="3"/>
  <c r="B26" i="6"/>
  <c r="H26" i="6"/>
  <c r="L9" i="3"/>
  <c r="AT24" i="3"/>
  <c r="B27" i="6"/>
  <c r="H27" i="6"/>
  <c r="L10" i="3"/>
  <c r="AT25" i="3"/>
  <c r="B28" i="6"/>
  <c r="H28" i="6"/>
  <c r="L11" i="3"/>
  <c r="AT26" i="3"/>
  <c r="B29" i="6"/>
  <c r="H29" i="6"/>
  <c r="L12" i="3"/>
  <c r="AT27" i="3"/>
  <c r="B30" i="6"/>
  <c r="H30" i="6"/>
  <c r="L13" i="3"/>
  <c r="AT28" i="3"/>
  <c r="B31" i="6"/>
  <c r="H31" i="6"/>
  <c r="L14" i="3"/>
  <c r="AT29" i="3"/>
  <c r="B32" i="6"/>
  <c r="H32" i="6"/>
  <c r="L15" i="3"/>
  <c r="AT30" i="3"/>
  <c r="B33" i="6"/>
  <c r="H33" i="6"/>
  <c r="L16" i="3"/>
  <c r="AT31" i="3"/>
  <c r="B34" i="6"/>
  <c r="H34" i="6"/>
  <c r="L17" i="3"/>
  <c r="AT32" i="3"/>
  <c r="B35" i="6"/>
  <c r="H35" i="6"/>
  <c r="L18" i="3"/>
  <c r="AT33" i="3"/>
  <c r="B36" i="6"/>
  <c r="H36" i="6"/>
  <c r="L19" i="3"/>
  <c r="AT34" i="3"/>
  <c r="B37" i="6"/>
  <c r="H37" i="6"/>
  <c r="L20" i="3"/>
  <c r="AT35" i="3"/>
  <c r="B38" i="6"/>
  <c r="H38" i="6"/>
  <c r="L21" i="3"/>
  <c r="AT36" i="3"/>
  <c r="B39" i="6"/>
  <c r="H39" i="6"/>
  <c r="L22" i="3"/>
  <c r="AT37" i="3"/>
  <c r="B40" i="6"/>
  <c r="H40" i="6"/>
  <c r="L23" i="3"/>
  <c r="AT38" i="3"/>
  <c r="B41" i="6"/>
  <c r="H41" i="6"/>
  <c r="L24" i="3"/>
  <c r="AT39" i="3"/>
  <c r="B43" i="6"/>
  <c r="H43" i="6"/>
  <c r="B42" i="6"/>
  <c r="H42" i="6"/>
  <c r="L25" i="3"/>
  <c r="L26" i="3"/>
  <c r="L27" i="3"/>
  <c r="L28" i="3"/>
  <c r="L29" i="3"/>
  <c r="L30" i="3"/>
  <c r="L31" i="3"/>
  <c r="L32" i="3"/>
  <c r="L33" i="3"/>
  <c r="L34" i="3"/>
  <c r="L35" i="3"/>
  <c r="L36" i="3"/>
  <c r="L38" i="3"/>
  <c r="L37" i="3"/>
  <c r="AC4" i="3"/>
  <c r="M6" i="3"/>
  <c r="M11" i="3"/>
  <c r="M16" i="3"/>
  <c r="S16" i="3"/>
  <c r="O20" i="6"/>
  <c r="M29" i="3"/>
  <c r="M31" i="3"/>
  <c r="M14" i="3"/>
  <c r="M39" i="3"/>
  <c r="S39" i="3"/>
  <c r="O43" i="6"/>
  <c r="M27" i="3"/>
  <c r="M37" i="3"/>
  <c r="M8" i="3"/>
  <c r="M20" i="3"/>
  <c r="M21" i="3"/>
  <c r="M36" i="3"/>
  <c r="S36" i="3"/>
  <c r="O40" i="6"/>
  <c r="M9" i="3"/>
  <c r="M12" i="3"/>
  <c r="M17" i="3"/>
  <c r="M19" i="3"/>
  <c r="M38" i="3"/>
  <c r="M13" i="3"/>
  <c r="M22" i="3"/>
  <c r="M28" i="3"/>
  <c r="M24" i="3"/>
  <c r="M32" i="3"/>
  <c r="M30" i="3"/>
  <c r="M26" i="3"/>
  <c r="M23" i="3"/>
  <c r="M35" i="3"/>
  <c r="M34" i="3"/>
  <c r="M25" i="3"/>
  <c r="S25" i="3"/>
  <c r="O29" i="6"/>
  <c r="M7" i="3"/>
  <c r="S7" i="3"/>
  <c r="O11" i="6"/>
  <c r="M10" i="3"/>
  <c r="M18" i="3"/>
  <c r="M33" i="3"/>
  <c r="M15" i="3"/>
  <c r="S15" i="3"/>
  <c r="O19" i="6"/>
  <c r="K19" i="6"/>
  <c r="K11" i="6"/>
  <c r="N29" i="6"/>
  <c r="L29" i="6"/>
  <c r="J29" i="6"/>
  <c r="M29" i="6"/>
  <c r="N40" i="6"/>
  <c r="L40" i="6"/>
  <c r="J40" i="6"/>
  <c r="M40" i="6"/>
  <c r="S30" i="3"/>
  <c r="S8" i="3"/>
  <c r="K20" i="6"/>
  <c r="S24" i="3"/>
  <c r="O28" i="6"/>
  <c r="K28" i="6"/>
  <c r="S12" i="3"/>
  <c r="O16" i="6"/>
  <c r="S27" i="3"/>
  <c r="S11" i="3"/>
  <c r="S32" i="3"/>
  <c r="J19" i="6"/>
  <c r="N19" i="6"/>
  <c r="L19" i="6"/>
  <c r="M19" i="6"/>
  <c r="K29" i="6"/>
  <c r="S28" i="3"/>
  <c r="K32" i="6"/>
  <c r="S9" i="3"/>
  <c r="O13" i="6"/>
  <c r="K13" i="6"/>
  <c r="N43" i="6"/>
  <c r="L43" i="6"/>
  <c r="M43" i="6"/>
  <c r="J43" i="6"/>
  <c r="S6" i="3"/>
  <c r="K10" i="6"/>
  <c r="S34" i="3"/>
  <c r="O38" i="6"/>
  <c r="S22" i="3"/>
  <c r="K43" i="6"/>
  <c r="S17" i="3"/>
  <c r="O21" i="6"/>
  <c r="S33" i="3"/>
  <c r="S13" i="3"/>
  <c r="S14" i="3"/>
  <c r="S18" i="3"/>
  <c r="O22" i="6"/>
  <c r="S23" i="3"/>
  <c r="O27" i="6"/>
  <c r="S38" i="3"/>
  <c r="S21" i="3"/>
  <c r="S31" i="3"/>
  <c r="O35" i="6"/>
  <c r="J11" i="6"/>
  <c r="M11" i="6"/>
  <c r="N11" i="6"/>
  <c r="L11" i="6"/>
  <c r="J20" i="6"/>
  <c r="N20" i="6"/>
  <c r="L20" i="6"/>
  <c r="M20" i="6"/>
  <c r="S37" i="3"/>
  <c r="O41" i="6"/>
  <c r="S35" i="3"/>
  <c r="K40" i="6"/>
  <c r="S10" i="3"/>
  <c r="S26" i="3"/>
  <c r="K30" i="6"/>
  <c r="S19" i="3"/>
  <c r="O23" i="6"/>
  <c r="S20" i="3"/>
  <c r="S29" i="3"/>
  <c r="K22" i="6"/>
  <c r="K38" i="6"/>
  <c r="K21" i="6"/>
  <c r="K35" i="6"/>
  <c r="K25" i="6"/>
  <c r="O25" i="6"/>
  <c r="P43" i="6"/>
  <c r="K31" i="6"/>
  <c r="O31" i="6"/>
  <c r="O30" i="6"/>
  <c r="P20" i="6"/>
  <c r="R20" i="6"/>
  <c r="AB16" i="3"/>
  <c r="K42" i="6"/>
  <c r="O42" i="6"/>
  <c r="K16" i="6"/>
  <c r="P40" i="6"/>
  <c r="R40" i="6"/>
  <c r="AB36" i="3"/>
  <c r="K14" i="6"/>
  <c r="O14" i="6"/>
  <c r="K39" i="6"/>
  <c r="O39" i="6"/>
  <c r="P19" i="6"/>
  <c r="K33" i="6"/>
  <c r="O33" i="6"/>
  <c r="K18" i="6"/>
  <c r="O18" i="6"/>
  <c r="O36" i="6"/>
  <c r="P29" i="6"/>
  <c r="K26" i="6"/>
  <c r="O26" i="6"/>
  <c r="K24" i="6"/>
  <c r="O24" i="6"/>
  <c r="K17" i="6"/>
  <c r="O17" i="6"/>
  <c r="K23" i="6"/>
  <c r="K12" i="6"/>
  <c r="O12" i="6"/>
  <c r="P11" i="6"/>
  <c r="K37" i="6"/>
  <c r="O37" i="6"/>
  <c r="O10" i="6"/>
  <c r="O32" i="6"/>
  <c r="K15" i="6"/>
  <c r="O15" i="6"/>
  <c r="K34" i="6"/>
  <c r="O34" i="6"/>
  <c r="R11" i="6"/>
  <c r="AB7" i="3"/>
  <c r="R19" i="6"/>
  <c r="AB15" i="3"/>
  <c r="N41" i="6"/>
  <c r="L41" i="6"/>
  <c r="J41" i="6"/>
  <c r="M41" i="6"/>
  <c r="N27" i="6"/>
  <c r="L27" i="6"/>
  <c r="J27" i="6"/>
  <c r="M27" i="6"/>
  <c r="N28" i="6"/>
  <c r="L28" i="6"/>
  <c r="J28" i="6"/>
  <c r="M28" i="6"/>
  <c r="N23" i="6"/>
  <c r="J23" i="6"/>
  <c r="L23" i="6"/>
  <c r="M23" i="6"/>
  <c r="K41" i="6"/>
  <c r="K27" i="6"/>
  <c r="N38" i="6"/>
  <c r="L38" i="6"/>
  <c r="J38" i="6"/>
  <c r="M38" i="6"/>
  <c r="J13" i="6"/>
  <c r="N13" i="6"/>
  <c r="L13" i="6"/>
  <c r="M13" i="6"/>
  <c r="K36" i="6"/>
  <c r="J16" i="6"/>
  <c r="N16" i="6"/>
  <c r="L16" i="6"/>
  <c r="M16" i="6"/>
  <c r="N35" i="6"/>
  <c r="L35" i="6"/>
  <c r="J35" i="6"/>
  <c r="M35" i="6"/>
  <c r="J22" i="6"/>
  <c r="N22" i="6"/>
  <c r="L22" i="6"/>
  <c r="M22" i="6"/>
  <c r="J21" i="6"/>
  <c r="N21" i="6"/>
  <c r="L21" i="6"/>
  <c r="M21" i="6"/>
  <c r="R43" i="6"/>
  <c r="AB39" i="3"/>
  <c r="J14" i="6"/>
  <c r="N14" i="6"/>
  <c r="L14" i="6"/>
  <c r="M14" i="6"/>
  <c r="J15" i="6"/>
  <c r="N15" i="6"/>
  <c r="L15" i="6"/>
  <c r="M15" i="6"/>
  <c r="N37" i="6"/>
  <c r="L37" i="6"/>
  <c r="J37" i="6"/>
  <c r="M37" i="6"/>
  <c r="J10" i="6"/>
  <c r="M10" i="6"/>
  <c r="N10" i="6"/>
  <c r="L10" i="6"/>
  <c r="N33" i="6"/>
  <c r="L33" i="6"/>
  <c r="J33" i="6"/>
  <c r="M33" i="6"/>
  <c r="N25" i="6"/>
  <c r="L25" i="6"/>
  <c r="J25" i="6"/>
  <c r="M25" i="6"/>
  <c r="J18" i="6"/>
  <c r="N18" i="6"/>
  <c r="L18" i="6"/>
  <c r="M18" i="6"/>
  <c r="J12" i="6"/>
  <c r="N12" i="6"/>
  <c r="L12" i="6"/>
  <c r="M12" i="6"/>
  <c r="R29" i="6"/>
  <c r="AB25" i="3"/>
  <c r="N30" i="6"/>
  <c r="L30" i="6"/>
  <c r="J30" i="6"/>
  <c r="M30" i="6"/>
  <c r="N26" i="6"/>
  <c r="L26" i="6"/>
  <c r="J26" i="6"/>
  <c r="M26" i="6"/>
  <c r="N31" i="6"/>
  <c r="L31" i="6"/>
  <c r="J31" i="6"/>
  <c r="M31" i="6"/>
  <c r="N36" i="6"/>
  <c r="L36" i="6"/>
  <c r="J36" i="6"/>
  <c r="M36" i="6"/>
  <c r="N32" i="6"/>
  <c r="L32" i="6"/>
  <c r="J32" i="6"/>
  <c r="M32" i="6"/>
  <c r="J24" i="6"/>
  <c r="N24" i="6"/>
  <c r="L24" i="6"/>
  <c r="M24" i="6"/>
  <c r="N39" i="6"/>
  <c r="L39" i="6"/>
  <c r="J39" i="6"/>
  <c r="M39" i="6"/>
  <c r="N42" i="6"/>
  <c r="L42" i="6"/>
  <c r="J42" i="6"/>
  <c r="M42" i="6"/>
  <c r="J17" i="6"/>
  <c r="N17" i="6"/>
  <c r="L17" i="6"/>
  <c r="M17" i="6"/>
  <c r="N34" i="6"/>
  <c r="L34" i="6"/>
  <c r="J34" i="6"/>
  <c r="M34" i="6"/>
  <c r="P30" i="6"/>
  <c r="R30" i="6"/>
  <c r="AB26" i="3"/>
  <c r="P31" i="6"/>
  <c r="P25" i="6"/>
  <c r="P17" i="6"/>
  <c r="P32" i="6"/>
  <c r="P37" i="6"/>
  <c r="R37" i="6"/>
  <c r="AB33" i="3"/>
  <c r="P35" i="6"/>
  <c r="R35" i="6"/>
  <c r="AB31" i="3"/>
  <c r="P16" i="6"/>
  <c r="P14" i="6"/>
  <c r="R14" i="6"/>
  <c r="AB10" i="3"/>
  <c r="P21" i="6"/>
  <c r="R21" i="6"/>
  <c r="AB17" i="3"/>
  <c r="P28" i="6"/>
  <c r="R28" i="6"/>
  <c r="AB24" i="3"/>
  <c r="P41" i="6"/>
  <c r="P34" i="6"/>
  <c r="R34" i="6"/>
  <c r="AB30" i="3"/>
  <c r="P12" i="6"/>
  <c r="R12" i="6"/>
  <c r="AB8" i="3"/>
  <c r="P24" i="6"/>
  <c r="R24" i="6"/>
  <c r="AB20" i="3"/>
  <c r="P42" i="6"/>
  <c r="P36" i="6"/>
  <c r="R36" i="6"/>
  <c r="AB32" i="3"/>
  <c r="P26" i="6"/>
  <c r="R26" i="6"/>
  <c r="AB22" i="3"/>
  <c r="P10" i="6"/>
  <c r="R10" i="6"/>
  <c r="AB6" i="3"/>
  <c r="P13" i="6"/>
  <c r="P39" i="6"/>
  <c r="P33" i="6"/>
  <c r="R33" i="6"/>
  <c r="AB29" i="3"/>
  <c r="P15" i="6"/>
  <c r="R15" i="6"/>
  <c r="AB11" i="3"/>
  <c r="P22" i="6"/>
  <c r="P23" i="6"/>
  <c r="R23" i="6"/>
  <c r="AB19" i="3"/>
  <c r="P27" i="6"/>
  <c r="R27" i="6"/>
  <c r="AB23" i="3"/>
  <c r="P18" i="6"/>
  <c r="R18" i="6"/>
  <c r="AB14" i="3"/>
  <c r="P38" i="6"/>
  <c r="R25" i="6"/>
  <c r="AB21" i="3"/>
  <c r="R13" i="6"/>
  <c r="AB9" i="3"/>
  <c r="R39" i="6"/>
  <c r="AB35" i="3"/>
  <c r="R22" i="6"/>
  <c r="AB18" i="3"/>
  <c r="R32" i="6"/>
  <c r="AB28" i="3"/>
  <c r="R16" i="6"/>
  <c r="AB12" i="3"/>
  <c r="R38" i="6"/>
  <c r="AB34" i="3"/>
  <c r="R17" i="6"/>
  <c r="AB13" i="3"/>
  <c r="R42" i="6"/>
  <c r="AB38" i="3"/>
  <c r="R41" i="6"/>
  <c r="AB37" i="3"/>
  <c r="R31" i="6"/>
  <c r="AB2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tc={6793DEE8-69DC-47F4-A1FB-343D19FFC1E0}</author>
  </authors>
  <commentList>
    <comment ref="D10" authorId="0" shapeId="0" xr:uid="{6793DEE8-69DC-47F4-A1FB-343D19FFC1E0}">
      <text>
        <t>[Threaded comment]
Your version of Excel allows you to read this threaded comment; however, any edits to it will get removed if the file is opened in a newer version of Excel. Learn more: https://go.microsoft.com/fwlink/?linkid=870924
Comment:
    Market price went over this in 2023</t>
      </text>
    </comment>
  </commentList>
</comments>
</file>

<file path=xl/sharedStrings.xml><?xml version="1.0" encoding="utf-8"?>
<sst xmlns="http://schemas.openxmlformats.org/spreadsheetml/2006/main" count="63" uniqueCount="32">
  <si>
    <t>PJM State Tier 1 RPS Escalations*</t>
  </si>
  <si>
    <t>APCO</t>
  </si>
  <si>
    <t>Dominion</t>
  </si>
  <si>
    <t>Tier 1 RECs Retired by State</t>
  </si>
  <si>
    <t xml:space="preserve">Growth from </t>
  </si>
  <si>
    <t>State Loads Subject to RPS</t>
  </si>
  <si>
    <t>ACP's by State</t>
  </si>
  <si>
    <t>Ohio NS</t>
  </si>
  <si>
    <t>NJ</t>
  </si>
  <si>
    <t>PA</t>
  </si>
  <si>
    <t>MD</t>
  </si>
  <si>
    <t>DC</t>
  </si>
  <si>
    <t>DE</t>
  </si>
  <si>
    <t>VA Phase I</t>
  </si>
  <si>
    <t>VA Phase II</t>
  </si>
  <si>
    <t>Ohio</t>
  </si>
  <si>
    <t>Total Demand</t>
  </si>
  <si>
    <t>Total Demand w/o DE</t>
  </si>
  <si>
    <t>Total Demand w/o MD</t>
  </si>
  <si>
    <t>Total Demand w/o PA</t>
  </si>
  <si>
    <t>Total Demand w/o NJ</t>
  </si>
  <si>
    <t>Total Demand w/o DC</t>
  </si>
  <si>
    <t>Tier 1 REC Price</t>
  </si>
  <si>
    <t>Ceiling Calc</t>
  </si>
  <si>
    <t>Minimum Value</t>
  </si>
  <si>
    <t>With Evolution Broker Sheet</t>
  </si>
  <si>
    <t>VA</t>
  </si>
  <si>
    <t>* Pulled from dsireusa.org</t>
  </si>
  <si>
    <t>REC Ceiling Price - ACP VA</t>
  </si>
  <si>
    <t>Simple Avg</t>
  </si>
  <si>
    <t>Weighted Avg</t>
  </si>
  <si>
    <t>Minimum of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</si>
</sst>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9" fontId="0" fillId="0" borderId="0" xfId="2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164" fontId="0" fillId="0" borderId="0" xfId="3" applyNumberFormat="1" applyFont="1"/>
    <xf numFmtId="164" fontId="0" fillId="0" borderId="0" xfId="0" applyNumberFormat="1"/>
    <xf numFmtId="164" fontId="0" fillId="0" borderId="0" xfId="3" applyNumberFormat="1" applyFont="1" applyAlignment="1">
      <alignment horizontal="center"/>
    </xf>
    <xf numFmtId="44" fontId="0" fillId="0" borderId="0" xfId="1" applyFont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8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3" applyNumberFormat="1" applyFont="1" applyFill="1"/>
    <xf numFmtId="0" fontId="0" fillId="0" borderId="0" xfId="0" applyAlignment="1">
      <alignment horizontal="center" wrapText="1"/>
    </xf>
    <xf numFmtId="4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9" fontId="0" fillId="0" borderId="0" xfId="2" applyFont="1" applyFill="1"/>
    <xf numFmtId="0" fontId="0" fillId="0" borderId="1" xfId="0" applyBorder="1" applyAlignment="1">
      <alignment horizontal="center"/>
    </xf>
    <xf numFmtId="164" fontId="0" fillId="2" borderId="0" xfId="3" applyNumberFormat="1" applyFont="1" applyFill="1"/>
    <xf numFmtId="0" fontId="0" fillId="0" borderId="2" xfId="0" applyBorder="1" applyAlignment="1">
      <alignment horizontal="center"/>
    </xf>
    <xf numFmtId="164" fontId="0" fillId="2" borderId="0" xfId="0" applyNumberFormat="1" applyFill="1"/>
    <xf numFmtId="2" fontId="0" fillId="0" borderId="0" xfId="0" applyNumberFormat="1"/>
    <xf numFmtId="44" fontId="0" fillId="0" borderId="0" xfId="1" applyFont="1" applyFill="1"/>
    <xf numFmtId="44" fontId="0" fillId="3" borderId="0" xfId="1" applyFont="1" applyFill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4" borderId="0" xfId="3" applyNumberFormat="1" applyFont="1" applyFill="1"/>
    <xf numFmtId="164" fontId="0" fillId="4" borderId="0" xfId="0" applyNumberFormat="1" applyFill="1"/>
  </cellXfs>
  <cellStyles count="5">
    <cellStyle name="Comma" xfId="3" builtinId="3"/>
    <cellStyle name="Currency" xfId="1" builtinId="4"/>
    <cellStyle name="Normal" xfId="0" builtinId="0"/>
    <cellStyle name="Normal 3" xfId="4" xr:uid="{2154C964-75AB-4CB4-81E6-1EB5E9071D4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cole M Coon" id="{86B315E9-C2C1-4161-9019-2E45512874B9}" userId="S::s311735@corp.aepsc.com::889da77e-6d3d-45ee-96be-9d9be17b00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0" dT="2023-11-28T20:41:19.82" personId="{86B315E9-C2C1-4161-9019-2E45512874B9}" id="{6793DEE8-69DC-47F4-A1FB-343D19FFC1E0}">
    <text>Market price went over this in 2023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51"/>
  <sheetViews>
    <sheetView tabSelected="1" view="pageLayout" zoomScaleNormal="120" workbookViewId="0">
      <selection activeCell="Q4" sqref="Q4:R4"/>
    </sheetView>
  </sheetViews>
  <sheetFormatPr defaultRowHeight="14.5" x14ac:dyDescent="0.35"/>
  <cols>
    <col min="4" max="4" width="14.54296875" bestFit="1" customWidth="1"/>
    <col min="9" max="9" width="10" bestFit="1" customWidth="1"/>
    <col min="10" max="10" width="2.81640625" customWidth="1"/>
    <col min="11" max="11" width="11.453125" customWidth="1"/>
    <col min="12" max="12" width="13.54296875" bestFit="1" customWidth="1"/>
    <col min="13" max="14" width="11.54296875" bestFit="1" customWidth="1"/>
    <col min="15" max="15" width="11.1796875" bestFit="1" customWidth="1"/>
    <col min="16" max="16" width="14.54296875" style="5" bestFit="1" customWidth="1"/>
    <col min="17" max="18" width="14.54296875" style="5" customWidth="1"/>
    <col min="19" max="19" width="13.1796875" customWidth="1"/>
    <col min="20" max="20" width="19.54296875" bestFit="1" customWidth="1"/>
    <col min="21" max="21" width="20.26953125" bestFit="1" customWidth="1"/>
    <col min="22" max="24" width="20.26953125" customWidth="1"/>
    <col min="25" max="25" width="8.26953125" bestFit="1" customWidth="1"/>
    <col min="26" max="29" width="17.453125" customWidth="1"/>
    <col min="30" max="30" width="25.54296875" bestFit="1" customWidth="1"/>
    <col min="31" max="32" width="17.453125" customWidth="1"/>
    <col min="33" max="33" width="13.54296875" bestFit="1" customWidth="1"/>
    <col min="34" max="34" width="15.26953125" bestFit="1" customWidth="1"/>
    <col min="35" max="35" width="11.7265625" bestFit="1" customWidth="1"/>
    <col min="36" max="36" width="14.26953125" bestFit="1" customWidth="1"/>
    <col min="37" max="39" width="14.26953125" customWidth="1"/>
    <col min="40" max="40" width="3" customWidth="1"/>
  </cols>
  <sheetData>
    <row r="1" spans="1:46" x14ac:dyDescent="0.35">
      <c r="AF1" s="11"/>
    </row>
    <row r="2" spans="1:46" x14ac:dyDescent="0.35">
      <c r="C2" s="28" t="s">
        <v>0</v>
      </c>
      <c r="D2" s="28"/>
      <c r="E2" s="28"/>
      <c r="F2" s="28"/>
      <c r="G2" s="28"/>
      <c r="H2" s="2" t="s">
        <v>1</v>
      </c>
      <c r="I2" s="2" t="s">
        <v>2</v>
      </c>
      <c r="K2" s="5"/>
      <c r="L2" s="27" t="s">
        <v>3</v>
      </c>
      <c r="M2" s="27"/>
      <c r="N2" s="27"/>
      <c r="O2" s="27"/>
      <c r="P2" s="27"/>
      <c r="Q2" s="27"/>
      <c r="R2" s="27"/>
      <c r="S2" s="27"/>
      <c r="T2" s="2"/>
      <c r="U2" s="2"/>
      <c r="V2" s="2"/>
      <c r="W2" s="2"/>
      <c r="X2" s="2"/>
      <c r="Z2" t="s">
        <v>4</v>
      </c>
      <c r="AA2" s="11"/>
      <c r="AB2" s="11"/>
      <c r="AC2" s="11"/>
      <c r="AD2" s="11"/>
      <c r="AE2" s="11"/>
      <c r="AF2" s="11"/>
      <c r="AG2" s="26" t="s">
        <v>5</v>
      </c>
      <c r="AH2" s="26"/>
      <c r="AI2" s="26"/>
      <c r="AJ2" s="26"/>
      <c r="AK2" s="4"/>
      <c r="AL2" s="4"/>
      <c r="AM2" s="4"/>
      <c r="AN2" s="4"/>
      <c r="AO2" s="26" t="s">
        <v>6</v>
      </c>
      <c r="AP2" s="26"/>
      <c r="AQ2" s="26"/>
      <c r="AR2" s="26"/>
    </row>
    <row r="3" spans="1:46" s="2" customFormat="1" x14ac:dyDescent="0.35">
      <c r="B3" s="2" t="s">
        <v>7</v>
      </c>
      <c r="C3" s="16" t="s">
        <v>8</v>
      </c>
      <c r="D3" s="16" t="s">
        <v>9</v>
      </c>
      <c r="E3" s="16" t="s">
        <v>10</v>
      </c>
      <c r="F3" s="16" t="s">
        <v>11</v>
      </c>
      <c r="G3" s="16" t="s">
        <v>12</v>
      </c>
      <c r="H3" s="16" t="s">
        <v>13</v>
      </c>
      <c r="I3" s="16" t="s">
        <v>14</v>
      </c>
      <c r="K3" s="21" t="s">
        <v>15</v>
      </c>
      <c r="L3" s="2" t="s">
        <v>8</v>
      </c>
      <c r="M3" s="2" t="s">
        <v>9</v>
      </c>
      <c r="N3" s="2" t="s">
        <v>10</v>
      </c>
      <c r="O3" s="2" t="s">
        <v>11</v>
      </c>
      <c r="P3" s="7" t="s">
        <v>12</v>
      </c>
      <c r="Q3" s="19" t="s">
        <v>13</v>
      </c>
      <c r="R3" s="19" t="s">
        <v>14</v>
      </c>
      <c r="S3" s="2" t="s">
        <v>16</v>
      </c>
      <c r="T3" s="2" t="s">
        <v>17</v>
      </c>
      <c r="U3" s="2" t="s">
        <v>18</v>
      </c>
      <c r="V3" s="2" t="s">
        <v>19</v>
      </c>
      <c r="W3" s="2" t="s">
        <v>20</v>
      </c>
      <c r="X3" s="2" t="s">
        <v>21</v>
      </c>
      <c r="Z3" s="2">
        <v>2022</v>
      </c>
      <c r="AA3" s="9" t="s">
        <v>22</v>
      </c>
      <c r="AB3" s="9" t="s">
        <v>23</v>
      </c>
      <c r="AC3" s="9" t="s">
        <v>24</v>
      </c>
      <c r="AD3" s="12" t="s">
        <v>25</v>
      </c>
      <c r="AE3" s="12"/>
      <c r="AF3" s="2" t="s">
        <v>15</v>
      </c>
      <c r="AG3" s="2" t="s">
        <v>8</v>
      </c>
      <c r="AH3" s="2" t="s">
        <v>9</v>
      </c>
      <c r="AI3" s="2" t="s">
        <v>10</v>
      </c>
      <c r="AJ3" s="2" t="s">
        <v>11</v>
      </c>
      <c r="AK3" s="2" t="s">
        <v>12</v>
      </c>
      <c r="AL3" s="2" t="s">
        <v>13</v>
      </c>
      <c r="AM3" s="2" t="s">
        <v>14</v>
      </c>
      <c r="AO3" s="2" t="s">
        <v>8</v>
      </c>
      <c r="AP3" s="2" t="s">
        <v>9</v>
      </c>
      <c r="AQ3" s="2" t="s">
        <v>10</v>
      </c>
      <c r="AR3" s="2" t="s">
        <v>11</v>
      </c>
      <c r="AS3" s="2" t="s">
        <v>12</v>
      </c>
      <c r="AT3" s="2" t="s">
        <v>26</v>
      </c>
    </row>
    <row r="4" spans="1:46" x14ac:dyDescent="0.35">
      <c r="A4">
        <v>2021</v>
      </c>
      <c r="B4" s="1">
        <v>0.06</v>
      </c>
      <c r="C4" s="1">
        <v>0.21</v>
      </c>
      <c r="D4" s="1">
        <v>7.4999999999999997E-2</v>
      </c>
      <c r="E4" s="1">
        <v>0.308</v>
      </c>
      <c r="F4" s="1">
        <v>0.26250000000000001</v>
      </c>
      <c r="G4" s="1">
        <v>0.21</v>
      </c>
      <c r="H4" s="1">
        <v>0.06</v>
      </c>
      <c r="I4" s="1">
        <v>0.14000000000000001</v>
      </c>
      <c r="K4" s="20">
        <v>6705022</v>
      </c>
      <c r="L4" s="20">
        <v>11638713</v>
      </c>
      <c r="M4" s="30">
        <f>D4*AH4</f>
        <v>10500000</v>
      </c>
      <c r="N4" s="20">
        <f>13045432</f>
        <v>13045432</v>
      </c>
      <c r="O4" s="29">
        <f>F4*AJ4</f>
        <v>2868075</v>
      </c>
      <c r="P4" s="20">
        <f>G4*AK4</f>
        <v>1453859.19</v>
      </c>
      <c r="Q4" s="29"/>
      <c r="R4" s="29"/>
      <c r="S4" s="5">
        <f>SUM(K4:R4)</f>
        <v>46211101.189999998</v>
      </c>
      <c r="Y4">
        <f t="shared" ref="Y4:Y39" si="0">A4</f>
        <v>2021</v>
      </c>
      <c r="Z4" s="6"/>
      <c r="AA4" s="8"/>
      <c r="AB4" s="8">
        <f>'Max Calc'!R8</f>
        <v>40.833333333333336</v>
      </c>
      <c r="AC4" s="8">
        <f t="shared" ref="AC4" si="1">IF(AA4&lt;AB4,AA4,AB4)</f>
        <v>0</v>
      </c>
      <c r="AD4" s="13"/>
      <c r="AE4" s="13"/>
      <c r="AF4" s="22">
        <f>K4/B4</f>
        <v>111750366.66666667</v>
      </c>
      <c r="AG4" s="5">
        <v>73217981</v>
      </c>
      <c r="AH4" s="5">
        <v>140000000</v>
      </c>
      <c r="AI4" s="6">
        <f>N4/E4</f>
        <v>42355298.701298699</v>
      </c>
      <c r="AJ4" s="5">
        <v>10926000</v>
      </c>
      <c r="AK4" s="20">
        <v>6923139</v>
      </c>
      <c r="AL4" s="5"/>
      <c r="AM4" s="5"/>
      <c r="AN4">
        <v>21</v>
      </c>
      <c r="AO4">
        <v>50</v>
      </c>
      <c r="AP4">
        <v>45</v>
      </c>
      <c r="AQ4">
        <v>30</v>
      </c>
      <c r="AR4">
        <v>50</v>
      </c>
      <c r="AS4">
        <v>25</v>
      </c>
      <c r="AT4">
        <v>45</v>
      </c>
    </row>
    <row r="5" spans="1:46" x14ac:dyDescent="0.35">
      <c r="A5">
        <v>2022</v>
      </c>
      <c r="B5" s="1">
        <v>6.5000000000000002E-2</v>
      </c>
      <c r="C5" s="1">
        <f>C4</f>
        <v>0.21</v>
      </c>
      <c r="D5" s="1">
        <v>7.4999999999999997E-2</v>
      </c>
      <c r="E5" s="1">
        <v>0.30099999999999999</v>
      </c>
      <c r="F5" s="1">
        <v>0.32500000000000001</v>
      </c>
      <c r="G5" s="1">
        <v>0.22</v>
      </c>
      <c r="H5" s="1">
        <v>7.0000000000000007E-2</v>
      </c>
      <c r="I5" s="1">
        <v>0.17</v>
      </c>
      <c r="K5" s="29">
        <f t="shared" ref="K5:K39" si="2">B5*AF5</f>
        <v>7263773.833333334</v>
      </c>
      <c r="L5" s="13">
        <f t="shared" ref="L5:L39" si="3">AG5*C5</f>
        <v>15375776.01</v>
      </c>
      <c r="M5" s="22">
        <v>10891729</v>
      </c>
      <c r="N5" s="29">
        <f t="shared" ref="N5:N39" si="4">AI5*E5</f>
        <v>17367700</v>
      </c>
      <c r="O5" s="20">
        <f>3307963</f>
        <v>3307963</v>
      </c>
      <c r="P5" s="20">
        <f t="shared" ref="P5:P39" si="5">G5*AK5</f>
        <v>1523090.58</v>
      </c>
      <c r="Q5" s="20">
        <f t="shared" ref="Q5:Q39" si="6">AL5*H5</f>
        <v>1027168.17</v>
      </c>
      <c r="R5" s="20">
        <f t="shared" ref="R5:R39" si="7">I5*AM5</f>
        <v>9317644.5800000001</v>
      </c>
      <c r="S5" s="5">
        <f t="shared" ref="S5:S39" si="8">SUM(K5:R5)</f>
        <v>66074845.173333332</v>
      </c>
      <c r="T5" s="5"/>
      <c r="U5" s="5"/>
      <c r="V5" s="5"/>
      <c r="W5" s="5"/>
      <c r="X5" s="5"/>
      <c r="Y5">
        <f t="shared" si="0"/>
        <v>2022</v>
      </c>
      <c r="Z5" s="6">
        <f>S5-$S$5</f>
        <v>0</v>
      </c>
      <c r="AA5" s="25"/>
      <c r="AB5" s="8">
        <f>'Max Calc'!R9</f>
        <v>37.133568047734578</v>
      </c>
      <c r="AC5" s="8">
        <v>31.25</v>
      </c>
      <c r="AD5" s="25"/>
      <c r="AE5" s="13"/>
      <c r="AF5" s="6">
        <f>AF4</f>
        <v>111750366.66666667</v>
      </c>
      <c r="AG5" s="6">
        <f t="shared" ref="AG5:AH39" si="9">AG4</f>
        <v>73217981</v>
      </c>
      <c r="AH5" s="20">
        <f>M5/D5</f>
        <v>145223053.33333334</v>
      </c>
      <c r="AI5" s="6">
        <v>57700000</v>
      </c>
      <c r="AJ5" s="20">
        <f>O5/F5</f>
        <v>10178347.692307692</v>
      </c>
      <c r="AK5" s="20">
        <v>6923139</v>
      </c>
      <c r="AL5" s="20">
        <v>14673831</v>
      </c>
      <c r="AM5" s="20">
        <v>54809674</v>
      </c>
      <c r="AN5">
        <v>22</v>
      </c>
      <c r="AO5">
        <v>50</v>
      </c>
      <c r="AP5">
        <v>45</v>
      </c>
      <c r="AQ5">
        <v>30</v>
      </c>
      <c r="AR5">
        <v>50</v>
      </c>
      <c r="AS5">
        <v>25</v>
      </c>
      <c r="AT5" s="23">
        <f>AT4*1.01</f>
        <v>45.45</v>
      </c>
    </row>
    <row r="6" spans="1:46" x14ac:dyDescent="0.35">
      <c r="A6">
        <v>2023</v>
      </c>
      <c r="B6" s="1">
        <v>7.0000000000000007E-2</v>
      </c>
      <c r="C6" s="1">
        <v>0.21</v>
      </c>
      <c r="D6" s="1">
        <v>0.08</v>
      </c>
      <c r="E6" s="1">
        <v>0.31900000000000001</v>
      </c>
      <c r="F6" s="1">
        <v>0.38750000000000001</v>
      </c>
      <c r="G6" s="1">
        <v>0.23</v>
      </c>
      <c r="H6" s="1">
        <v>0.08</v>
      </c>
      <c r="I6" s="1">
        <v>0.2</v>
      </c>
      <c r="K6" s="5">
        <f t="shared" si="2"/>
        <v>7822525.6666666679</v>
      </c>
      <c r="L6" s="5">
        <f t="shared" si="3"/>
        <v>15375776.01</v>
      </c>
      <c r="M6" s="6">
        <f t="shared" ref="M6:M39" si="10">D6*AH6</f>
        <v>11617844.266666668</v>
      </c>
      <c r="N6" s="5">
        <f t="shared" si="4"/>
        <v>18406300</v>
      </c>
      <c r="O6" s="5">
        <f t="shared" ref="O6:O39" si="11">F6*AJ6</f>
        <v>3944109.730769231</v>
      </c>
      <c r="P6" s="5">
        <f t="shared" si="5"/>
        <v>1592321.97</v>
      </c>
      <c r="Q6" s="5">
        <f t="shared" si="6"/>
        <v>1176450.4000000001</v>
      </c>
      <c r="R6" s="5">
        <f t="shared" si="7"/>
        <v>10961934.800000001</v>
      </c>
      <c r="S6" s="5">
        <f t="shared" si="8"/>
        <v>70897262.844102561</v>
      </c>
      <c r="T6" s="5">
        <v>69304940.874102563</v>
      </c>
      <c r="U6" s="5">
        <v>50898640.874102563</v>
      </c>
      <c r="V6" s="5">
        <v>50898640.874102563</v>
      </c>
      <c r="W6" s="5">
        <v>50898640.874102563</v>
      </c>
      <c r="X6" s="5">
        <v>50898640.874102563</v>
      </c>
      <c r="Y6">
        <f t="shared" si="0"/>
        <v>2023</v>
      </c>
      <c r="Z6" s="6">
        <f>X6-$S$5</f>
        <v>-15176204.299230769</v>
      </c>
      <c r="AA6" s="8">
        <v>29.966681648346121</v>
      </c>
      <c r="AB6" s="8">
        <f>'Max Calc'!R10</f>
        <v>37.208782481527038</v>
      </c>
      <c r="AC6" s="8">
        <v>29.966681648346121</v>
      </c>
      <c r="AD6" s="25"/>
      <c r="AE6" s="13"/>
      <c r="AF6" s="6">
        <f t="shared" ref="AF6:AF39" si="12">AF5</f>
        <v>111750366.66666667</v>
      </c>
      <c r="AG6" s="6">
        <f t="shared" si="9"/>
        <v>73217981</v>
      </c>
      <c r="AH6" s="13">
        <f>AH5</f>
        <v>145223053.33333334</v>
      </c>
      <c r="AI6" s="6">
        <v>57700000</v>
      </c>
      <c r="AJ6" s="5">
        <f>AJ5</f>
        <v>10178347.692307692</v>
      </c>
      <c r="AK6" s="13">
        <v>6923139</v>
      </c>
      <c r="AL6" s="5">
        <v>14705630</v>
      </c>
      <c r="AM6" s="5">
        <v>54809674</v>
      </c>
      <c r="AN6">
        <v>23</v>
      </c>
      <c r="AO6">
        <v>50</v>
      </c>
      <c r="AP6">
        <v>45</v>
      </c>
      <c r="AQ6">
        <v>30</v>
      </c>
      <c r="AR6">
        <v>50</v>
      </c>
      <c r="AS6">
        <v>25</v>
      </c>
      <c r="AT6" s="23">
        <f t="shared" ref="AT6:AT39" si="13">AT5*1.01</f>
        <v>45.904500000000006</v>
      </c>
    </row>
    <row r="7" spans="1:46" x14ac:dyDescent="0.35">
      <c r="A7">
        <v>2024</v>
      </c>
      <c r="B7" s="1">
        <v>7.4999999999999997E-2</v>
      </c>
      <c r="C7" s="1">
        <v>0.21</v>
      </c>
      <c r="D7" s="1">
        <v>0.08</v>
      </c>
      <c r="E7" s="1">
        <v>0.33700000000000002</v>
      </c>
      <c r="F7" s="1">
        <v>0.45</v>
      </c>
      <c r="G7" s="1">
        <v>0.24</v>
      </c>
      <c r="H7" s="1">
        <v>0.1</v>
      </c>
      <c r="I7" s="1">
        <v>0.23</v>
      </c>
      <c r="K7" s="5">
        <f t="shared" si="2"/>
        <v>8381277.5</v>
      </c>
      <c r="L7" s="5">
        <f t="shared" si="3"/>
        <v>15375776.01</v>
      </c>
      <c r="M7" s="6">
        <f t="shared" si="10"/>
        <v>11617844.266666668</v>
      </c>
      <c r="N7" s="5">
        <f t="shared" si="4"/>
        <v>19444900</v>
      </c>
      <c r="O7" s="5">
        <f t="shared" si="11"/>
        <v>4580256.461538462</v>
      </c>
      <c r="P7" s="5">
        <f t="shared" si="5"/>
        <v>1661553.3599999999</v>
      </c>
      <c r="Q7" s="5">
        <f t="shared" si="6"/>
        <v>1470563</v>
      </c>
      <c r="R7" s="5">
        <f t="shared" si="7"/>
        <v>12606225.020000001</v>
      </c>
      <c r="S7" s="5">
        <f t="shared" si="8"/>
        <v>75138395.61820513</v>
      </c>
      <c r="T7" s="5">
        <v>73476842.258205131</v>
      </c>
      <c r="U7" s="5">
        <v>73476842.258205131</v>
      </c>
      <c r="V7" s="5">
        <v>73476842.258205131</v>
      </c>
      <c r="W7" s="5">
        <v>73476842.258205131</v>
      </c>
      <c r="X7" s="5">
        <v>73476842.258205131</v>
      </c>
      <c r="Y7">
        <f t="shared" si="0"/>
        <v>2024</v>
      </c>
      <c r="Z7" s="6">
        <f t="shared" ref="Z7:Z39" si="14">X7-$S$5</f>
        <v>7401997.0848717988</v>
      </c>
      <c r="AA7" s="8">
        <v>31.875921904490042</v>
      </c>
      <c r="AB7" s="8">
        <f>'Max Calc'!R11</f>
        <v>36.592849391789208</v>
      </c>
      <c r="AC7" s="8">
        <v>31.875921904490042</v>
      </c>
      <c r="AD7" s="25"/>
      <c r="AE7" s="13"/>
      <c r="AF7" s="6">
        <f t="shared" si="12"/>
        <v>111750366.66666667</v>
      </c>
      <c r="AG7" s="6">
        <f t="shared" si="9"/>
        <v>73217981</v>
      </c>
      <c r="AH7" s="13">
        <f t="shared" si="9"/>
        <v>145223053.33333334</v>
      </c>
      <c r="AI7" s="6">
        <v>57700000</v>
      </c>
      <c r="AJ7" s="5">
        <f t="shared" ref="AJ7:AJ39" si="15">AJ6</f>
        <v>10178347.692307692</v>
      </c>
      <c r="AK7" s="13">
        <v>6923139</v>
      </c>
      <c r="AL7" s="5">
        <v>14705630</v>
      </c>
      <c r="AM7" s="5">
        <v>54809674</v>
      </c>
      <c r="AN7">
        <v>24</v>
      </c>
      <c r="AO7">
        <v>50</v>
      </c>
      <c r="AP7">
        <v>45</v>
      </c>
      <c r="AQ7">
        <v>27.5</v>
      </c>
      <c r="AR7">
        <v>50</v>
      </c>
      <c r="AS7">
        <v>25</v>
      </c>
      <c r="AT7" s="23">
        <f t="shared" si="13"/>
        <v>46.363545000000009</v>
      </c>
    </row>
    <row r="8" spans="1:46" x14ac:dyDescent="0.35">
      <c r="A8">
        <v>2025</v>
      </c>
      <c r="B8" s="1">
        <v>0.08</v>
      </c>
      <c r="C8" s="1">
        <v>0.35</v>
      </c>
      <c r="D8" s="1">
        <v>0.08</v>
      </c>
      <c r="E8" s="1">
        <v>0.35499999999999998</v>
      </c>
      <c r="F8" s="1">
        <v>0.52</v>
      </c>
      <c r="G8" s="1">
        <v>0.25</v>
      </c>
      <c r="H8" s="1">
        <v>0.14000000000000001</v>
      </c>
      <c r="I8" s="1">
        <v>0.26</v>
      </c>
      <c r="K8" s="5">
        <f t="shared" si="2"/>
        <v>8940029.333333334</v>
      </c>
      <c r="L8" s="5">
        <f t="shared" si="3"/>
        <v>25626293.349999998</v>
      </c>
      <c r="M8" s="6">
        <f t="shared" si="10"/>
        <v>11617844.266666668</v>
      </c>
      <c r="N8" s="5">
        <f t="shared" si="4"/>
        <v>20483500</v>
      </c>
      <c r="O8" s="5">
        <f t="shared" si="11"/>
        <v>5292740.8</v>
      </c>
      <c r="P8" s="5">
        <f t="shared" si="5"/>
        <v>1730784.75</v>
      </c>
      <c r="Q8" s="5">
        <f t="shared" si="6"/>
        <v>2058788.2000000002</v>
      </c>
      <c r="R8" s="5">
        <f t="shared" si="7"/>
        <v>14250515.24</v>
      </c>
      <c r="S8" s="5">
        <f t="shared" si="8"/>
        <v>90000495.939999998</v>
      </c>
      <c r="T8" s="5">
        <v>88269711.189999998</v>
      </c>
      <c r="U8" s="5">
        <v>67786211.189999998</v>
      </c>
      <c r="V8" s="5">
        <v>67786211.189999998</v>
      </c>
      <c r="W8" s="5">
        <v>67786211.189999998</v>
      </c>
      <c r="X8" s="5">
        <v>67786211.189999998</v>
      </c>
      <c r="Y8">
        <f t="shared" si="0"/>
        <v>2025</v>
      </c>
      <c r="Z8" s="6">
        <f t="shared" si="14"/>
        <v>1711366.0166666657</v>
      </c>
      <c r="AA8" s="8">
        <v>31.394715198364615</v>
      </c>
      <c r="AB8" s="8">
        <f>'Max Calc'!R12</f>
        <v>37.642353834441394</v>
      </c>
      <c r="AC8" s="8">
        <v>31.394715198364615</v>
      </c>
      <c r="AD8" s="25"/>
      <c r="AE8" s="13"/>
      <c r="AF8" s="6">
        <f t="shared" si="12"/>
        <v>111750366.66666667</v>
      </c>
      <c r="AG8" s="6">
        <f t="shared" si="9"/>
        <v>73217981</v>
      </c>
      <c r="AH8" s="13">
        <f t="shared" si="9"/>
        <v>145223053.33333334</v>
      </c>
      <c r="AI8" s="6">
        <v>57700000</v>
      </c>
      <c r="AJ8" s="5">
        <f t="shared" si="15"/>
        <v>10178347.692307692</v>
      </c>
      <c r="AK8" s="13">
        <v>6923139</v>
      </c>
      <c r="AL8" s="5">
        <v>14705630</v>
      </c>
      <c r="AM8" s="5">
        <v>54809674</v>
      </c>
      <c r="AN8">
        <v>25</v>
      </c>
      <c r="AO8">
        <v>50</v>
      </c>
      <c r="AP8">
        <v>45</v>
      </c>
      <c r="AQ8">
        <v>25</v>
      </c>
      <c r="AR8">
        <v>50</v>
      </c>
      <c r="AS8">
        <v>25</v>
      </c>
      <c r="AT8" s="23">
        <f t="shared" si="13"/>
        <v>46.827180450000007</v>
      </c>
    </row>
    <row r="9" spans="1:46" x14ac:dyDescent="0.35">
      <c r="A9">
        <v>2026</v>
      </c>
      <c r="B9" s="1">
        <v>8.5000000000000006E-2</v>
      </c>
      <c r="C9" s="1">
        <f>C8</f>
        <v>0.35</v>
      </c>
      <c r="D9" s="1">
        <v>0.08</v>
      </c>
      <c r="E9" s="1">
        <v>0.42499999999999999</v>
      </c>
      <c r="F9" s="1">
        <v>0.59</v>
      </c>
      <c r="G9" s="1">
        <v>0.255</v>
      </c>
      <c r="H9" s="1">
        <v>0.17</v>
      </c>
      <c r="I9" s="1">
        <v>0.28999999999999998</v>
      </c>
      <c r="K9" s="5">
        <f t="shared" si="2"/>
        <v>9498781.1666666679</v>
      </c>
      <c r="L9" s="5">
        <f t="shared" si="3"/>
        <v>25626293.349999998</v>
      </c>
      <c r="M9" s="6">
        <f t="shared" si="10"/>
        <v>11617844.266666668</v>
      </c>
      <c r="N9" s="5">
        <f t="shared" si="4"/>
        <v>24522500</v>
      </c>
      <c r="O9" s="5">
        <f t="shared" si="11"/>
        <v>6005225.1384615377</v>
      </c>
      <c r="P9" s="5">
        <f t="shared" si="5"/>
        <v>1765400.4450000001</v>
      </c>
      <c r="Q9" s="5">
        <f t="shared" si="6"/>
        <v>2499957.1</v>
      </c>
      <c r="R9" s="5">
        <f t="shared" si="7"/>
        <v>15894805.459999999</v>
      </c>
      <c r="S9" s="5">
        <f t="shared" si="8"/>
        <v>97430806.926794842</v>
      </c>
      <c r="T9" s="5">
        <v>95665406.481794849</v>
      </c>
      <c r="U9" s="5">
        <v>71142906.481794849</v>
      </c>
      <c r="V9" s="5">
        <v>71142906.481794849</v>
      </c>
      <c r="W9" s="5">
        <v>71142906.481794849</v>
      </c>
      <c r="X9" s="5">
        <v>71142906.481794849</v>
      </c>
      <c r="Y9">
        <f t="shared" si="0"/>
        <v>2026</v>
      </c>
      <c r="Z9" s="6">
        <f t="shared" si="14"/>
        <v>5068061.3084615171</v>
      </c>
      <c r="AA9" s="8">
        <v>31.678561447659565</v>
      </c>
      <c r="AB9" s="8">
        <f>'Max Calc'!R13</f>
        <v>37.210349901560505</v>
      </c>
      <c r="AC9" s="8">
        <v>31.678561447659565</v>
      </c>
      <c r="AD9" s="25"/>
      <c r="AE9" s="13"/>
      <c r="AF9" s="6">
        <f t="shared" si="12"/>
        <v>111750366.66666667</v>
      </c>
      <c r="AG9" s="6">
        <f t="shared" si="9"/>
        <v>73217981</v>
      </c>
      <c r="AH9" s="13">
        <f t="shared" si="9"/>
        <v>145223053.33333334</v>
      </c>
      <c r="AI9" s="6">
        <v>57700000</v>
      </c>
      <c r="AJ9" s="5">
        <f t="shared" si="15"/>
        <v>10178347.692307692</v>
      </c>
      <c r="AK9" s="13">
        <v>6923139</v>
      </c>
      <c r="AL9" s="5">
        <v>14705630</v>
      </c>
      <c r="AM9" s="5">
        <v>54809674</v>
      </c>
      <c r="AN9">
        <v>26</v>
      </c>
      <c r="AO9">
        <v>50</v>
      </c>
      <c r="AP9">
        <v>45</v>
      </c>
      <c r="AQ9">
        <v>24.75</v>
      </c>
      <c r="AR9">
        <v>50</v>
      </c>
      <c r="AS9">
        <v>25</v>
      </c>
      <c r="AT9" s="23">
        <f t="shared" si="13"/>
        <v>47.295452254500006</v>
      </c>
    </row>
    <row r="10" spans="1:46" x14ac:dyDescent="0.35">
      <c r="A10">
        <v>2027</v>
      </c>
      <c r="B10" s="1">
        <v>0</v>
      </c>
      <c r="C10" s="1">
        <f t="shared" ref="C10:C12" si="16">C9</f>
        <v>0.35</v>
      </c>
      <c r="D10" s="1">
        <v>0.08</v>
      </c>
      <c r="E10" s="1">
        <v>0.41499999999999998</v>
      </c>
      <c r="F10" s="1">
        <v>0.66</v>
      </c>
      <c r="G10" s="1">
        <v>0.26</v>
      </c>
      <c r="H10" s="1">
        <v>0.2</v>
      </c>
      <c r="I10" s="1">
        <v>0.32</v>
      </c>
      <c r="K10" s="5">
        <f t="shared" si="2"/>
        <v>0</v>
      </c>
      <c r="L10" s="5">
        <f t="shared" si="3"/>
        <v>25626293.349999998</v>
      </c>
      <c r="M10" s="6">
        <f t="shared" si="10"/>
        <v>11617844.266666668</v>
      </c>
      <c r="N10" s="5">
        <f t="shared" si="4"/>
        <v>23945500</v>
      </c>
      <c r="O10" s="5">
        <f t="shared" si="11"/>
        <v>6717709.4769230774</v>
      </c>
      <c r="P10" s="5">
        <f t="shared" si="5"/>
        <v>1800016.1400000001</v>
      </c>
      <c r="Q10" s="5">
        <f t="shared" si="6"/>
        <v>2941126</v>
      </c>
      <c r="R10" s="5">
        <f t="shared" si="7"/>
        <v>17539095.68</v>
      </c>
      <c r="S10" s="5">
        <f t="shared" si="8"/>
        <v>90187584.913589746</v>
      </c>
      <c r="T10" s="5">
        <v>88387568.773589745</v>
      </c>
      <c r="U10" s="5">
        <v>64442068.773589745</v>
      </c>
      <c r="V10" s="5">
        <v>64442068.773589745</v>
      </c>
      <c r="W10" s="5">
        <v>64442068.773589745</v>
      </c>
      <c r="X10" s="5">
        <v>64442068.773589745</v>
      </c>
      <c r="Y10">
        <f t="shared" si="0"/>
        <v>2027</v>
      </c>
      <c r="Z10" s="6">
        <f t="shared" si="14"/>
        <v>-1632776.3997435868</v>
      </c>
      <c r="AA10" s="8">
        <v>31.111930435527643</v>
      </c>
      <c r="AB10" s="8">
        <f>'Max Calc'!R14</f>
        <v>40.378067796174172</v>
      </c>
      <c r="AC10" s="8">
        <v>31.111930435527643</v>
      </c>
      <c r="AD10" s="25"/>
      <c r="AE10" s="13"/>
      <c r="AF10" s="6">
        <f t="shared" si="12"/>
        <v>111750366.66666667</v>
      </c>
      <c r="AG10" s="6">
        <f t="shared" si="9"/>
        <v>73217981</v>
      </c>
      <c r="AH10" s="13">
        <f t="shared" si="9"/>
        <v>145223053.33333334</v>
      </c>
      <c r="AI10" s="6">
        <v>57700000</v>
      </c>
      <c r="AJ10" s="5">
        <f t="shared" si="15"/>
        <v>10178347.692307692</v>
      </c>
      <c r="AK10" s="13">
        <v>6923139</v>
      </c>
      <c r="AL10" s="5">
        <v>14705630</v>
      </c>
      <c r="AM10" s="5">
        <v>54809674</v>
      </c>
      <c r="AN10">
        <v>27</v>
      </c>
      <c r="AO10">
        <v>50</v>
      </c>
      <c r="AP10">
        <v>45</v>
      </c>
      <c r="AQ10">
        <v>24.5</v>
      </c>
      <c r="AR10">
        <v>50</v>
      </c>
      <c r="AS10">
        <v>25</v>
      </c>
      <c r="AT10" s="23">
        <f t="shared" si="13"/>
        <v>47.768406777045008</v>
      </c>
    </row>
    <row r="11" spans="1:46" x14ac:dyDescent="0.35">
      <c r="A11">
        <v>2028</v>
      </c>
      <c r="B11" s="1">
        <v>0</v>
      </c>
      <c r="C11" s="1">
        <f t="shared" si="16"/>
        <v>0.35</v>
      </c>
      <c r="D11" s="1">
        <v>0.08</v>
      </c>
      <c r="E11" s="1">
        <v>0.43</v>
      </c>
      <c r="F11" s="1">
        <v>0.73</v>
      </c>
      <c r="G11" s="1">
        <v>0.26500000000000001</v>
      </c>
      <c r="H11" s="1">
        <v>0.24</v>
      </c>
      <c r="I11" s="1">
        <v>0.35</v>
      </c>
      <c r="K11" s="5">
        <f t="shared" si="2"/>
        <v>0</v>
      </c>
      <c r="L11" s="5">
        <f t="shared" si="3"/>
        <v>25626293.349999998</v>
      </c>
      <c r="M11" s="6">
        <f t="shared" si="10"/>
        <v>11617844.266666668</v>
      </c>
      <c r="N11" s="5">
        <f t="shared" si="4"/>
        <v>24811000</v>
      </c>
      <c r="O11" s="5">
        <f t="shared" si="11"/>
        <v>7430193.8153846152</v>
      </c>
      <c r="P11" s="5">
        <f t="shared" si="5"/>
        <v>1834631.8350000002</v>
      </c>
      <c r="Q11" s="5">
        <f t="shared" si="6"/>
        <v>3529351.1999999997</v>
      </c>
      <c r="R11" s="5">
        <f t="shared" si="7"/>
        <v>19183385.899999999</v>
      </c>
      <c r="S11" s="5">
        <f t="shared" si="8"/>
        <v>94032700.367051274</v>
      </c>
      <c r="T11" s="5">
        <v>92198068.53205128</v>
      </c>
      <c r="U11" s="5">
        <v>67387068.53205128</v>
      </c>
      <c r="V11" s="5">
        <v>67387068.53205128</v>
      </c>
      <c r="W11" s="5">
        <v>67387068.53205128</v>
      </c>
      <c r="X11" s="5">
        <v>67387068.53205128</v>
      </c>
      <c r="Y11">
        <f t="shared" si="0"/>
        <v>2028</v>
      </c>
      <c r="Z11" s="6">
        <f t="shared" si="14"/>
        <v>1312223.3587179482</v>
      </c>
      <c r="AA11" s="8">
        <v>31.360963208224405</v>
      </c>
      <c r="AB11" s="8">
        <f>'Max Calc'!R15</f>
        <v>40.124348474135907</v>
      </c>
      <c r="AC11" s="8">
        <v>31.360963208224405</v>
      </c>
      <c r="AD11" s="25"/>
      <c r="AE11" s="13"/>
      <c r="AF11" s="6">
        <f t="shared" si="12"/>
        <v>111750366.66666667</v>
      </c>
      <c r="AG11" s="6">
        <f t="shared" si="9"/>
        <v>73217981</v>
      </c>
      <c r="AH11" s="13">
        <f t="shared" si="9"/>
        <v>145223053.33333334</v>
      </c>
      <c r="AI11" s="6">
        <v>57700000</v>
      </c>
      <c r="AJ11" s="5">
        <f t="shared" si="15"/>
        <v>10178347.692307692</v>
      </c>
      <c r="AK11" s="13">
        <v>6923139</v>
      </c>
      <c r="AL11" s="5">
        <v>14705630</v>
      </c>
      <c r="AM11" s="5">
        <v>54809674</v>
      </c>
      <c r="AN11">
        <v>28</v>
      </c>
      <c r="AO11">
        <v>50</v>
      </c>
      <c r="AP11">
        <v>45</v>
      </c>
      <c r="AQ11">
        <v>22.5</v>
      </c>
      <c r="AR11">
        <v>50</v>
      </c>
      <c r="AS11">
        <v>25</v>
      </c>
      <c r="AT11" s="23">
        <f t="shared" si="13"/>
        <v>48.246090844815456</v>
      </c>
    </row>
    <row r="12" spans="1:46" x14ac:dyDescent="0.35">
      <c r="A12">
        <v>2029</v>
      </c>
      <c r="B12" s="1">
        <v>0</v>
      </c>
      <c r="C12" s="1">
        <f t="shared" si="16"/>
        <v>0.35</v>
      </c>
      <c r="D12" s="1">
        <v>0.08</v>
      </c>
      <c r="E12" s="1">
        <v>0.495</v>
      </c>
      <c r="F12" s="1">
        <v>0.8</v>
      </c>
      <c r="G12" s="1">
        <v>0.27</v>
      </c>
      <c r="H12" s="1">
        <v>0.27</v>
      </c>
      <c r="I12" s="1">
        <v>0.38</v>
      </c>
      <c r="K12" s="5">
        <f t="shared" si="2"/>
        <v>0</v>
      </c>
      <c r="L12" s="5">
        <f t="shared" si="3"/>
        <v>25626293.349999998</v>
      </c>
      <c r="M12" s="6">
        <f t="shared" si="10"/>
        <v>11617844.266666668</v>
      </c>
      <c r="N12" s="5">
        <f t="shared" si="4"/>
        <v>28561500</v>
      </c>
      <c r="O12" s="5">
        <f t="shared" si="11"/>
        <v>8142678.153846154</v>
      </c>
      <c r="P12" s="5">
        <f t="shared" si="5"/>
        <v>1869247.53</v>
      </c>
      <c r="Q12" s="5">
        <f t="shared" si="6"/>
        <v>3970520.1</v>
      </c>
      <c r="R12" s="5">
        <f t="shared" si="7"/>
        <v>20827676.120000001</v>
      </c>
      <c r="S12" s="5">
        <f t="shared" si="8"/>
        <v>100615759.52051282</v>
      </c>
      <c r="T12" s="5">
        <v>98746511.990512818</v>
      </c>
      <c r="U12" s="5">
        <v>70185011.990512818</v>
      </c>
      <c r="V12" s="5">
        <v>70185011.990512818</v>
      </c>
      <c r="W12" s="5">
        <v>70185011.990512818</v>
      </c>
      <c r="X12" s="5">
        <v>70185011.990512818</v>
      </c>
      <c r="Y12">
        <f t="shared" si="0"/>
        <v>2029</v>
      </c>
      <c r="Z12" s="6">
        <f t="shared" si="14"/>
        <v>4110166.8171794862</v>
      </c>
      <c r="AA12" s="8">
        <v>31.597560720773416</v>
      </c>
      <c r="AB12" s="8">
        <f>'Max Calc'!R16</f>
        <v>40.204758625543938</v>
      </c>
      <c r="AC12" s="8">
        <v>31.597560720773416</v>
      </c>
      <c r="AD12" s="8">
        <v>34.423780360386708</v>
      </c>
      <c r="AE12" s="13"/>
      <c r="AF12" s="6">
        <f t="shared" si="12"/>
        <v>111750366.66666667</v>
      </c>
      <c r="AG12" s="6">
        <f t="shared" si="9"/>
        <v>73217981</v>
      </c>
      <c r="AH12" s="13">
        <f t="shared" si="9"/>
        <v>145223053.33333334</v>
      </c>
      <c r="AI12" s="6">
        <v>57700000</v>
      </c>
      <c r="AJ12" s="5">
        <f t="shared" si="15"/>
        <v>10178347.692307692</v>
      </c>
      <c r="AK12" s="13">
        <v>6923139</v>
      </c>
      <c r="AL12" s="5">
        <v>14705630</v>
      </c>
      <c r="AM12" s="5">
        <v>54809674</v>
      </c>
      <c r="AN12">
        <v>29</v>
      </c>
      <c r="AO12">
        <v>50</v>
      </c>
      <c r="AP12">
        <v>45</v>
      </c>
      <c r="AQ12">
        <v>22.5</v>
      </c>
      <c r="AR12">
        <v>50</v>
      </c>
      <c r="AS12">
        <v>25</v>
      </c>
      <c r="AT12" s="23">
        <f t="shared" si="13"/>
        <v>48.728551753263609</v>
      </c>
    </row>
    <row r="13" spans="1:46" x14ac:dyDescent="0.35">
      <c r="A13">
        <v>2030</v>
      </c>
      <c r="B13" s="1">
        <v>0</v>
      </c>
      <c r="C13" s="18">
        <v>0.5</v>
      </c>
      <c r="D13" s="18">
        <v>0.08</v>
      </c>
      <c r="E13" s="18">
        <v>0.5</v>
      </c>
      <c r="F13" s="18">
        <v>0.87</v>
      </c>
      <c r="G13" s="18">
        <v>0.28000000000000003</v>
      </c>
      <c r="H13" s="18">
        <v>0.3</v>
      </c>
      <c r="I13" s="18">
        <v>0.41</v>
      </c>
      <c r="K13" s="13">
        <f t="shared" si="2"/>
        <v>0</v>
      </c>
      <c r="L13" s="13">
        <f t="shared" si="3"/>
        <v>36608990.5</v>
      </c>
      <c r="M13" s="6">
        <f t="shared" si="10"/>
        <v>11617844.266666668</v>
      </c>
      <c r="N13" s="13">
        <f t="shared" si="4"/>
        <v>28850000</v>
      </c>
      <c r="O13" s="13">
        <f t="shared" si="11"/>
        <v>8855162.4923076928</v>
      </c>
      <c r="P13" s="13">
        <f t="shared" si="5"/>
        <v>1938478.9200000002</v>
      </c>
      <c r="Q13" s="13">
        <f t="shared" si="6"/>
        <v>4411689</v>
      </c>
      <c r="R13" s="13">
        <f t="shared" si="7"/>
        <v>22471966.34</v>
      </c>
      <c r="S13" s="5">
        <f t="shared" si="8"/>
        <v>114754131.51897436</v>
      </c>
      <c r="T13" s="5">
        <v>112815652.59897436</v>
      </c>
      <c r="U13" s="5">
        <v>83965652.598974362</v>
      </c>
      <c r="V13" s="5">
        <v>83965652.598974362</v>
      </c>
      <c r="W13" s="5">
        <v>83965652.598974362</v>
      </c>
      <c r="X13" s="5">
        <v>83965652.598974362</v>
      </c>
      <c r="Y13">
        <f t="shared" si="0"/>
        <v>2030</v>
      </c>
      <c r="Z13" s="6">
        <f t="shared" si="14"/>
        <v>17890807.42564103</v>
      </c>
      <c r="AA13" s="8">
        <v>32.762868504043162</v>
      </c>
      <c r="AB13" s="8">
        <f>'Max Calc'!R17</f>
        <v>40.260972878466042</v>
      </c>
      <c r="AC13" s="8">
        <v>32.762868504043162</v>
      </c>
      <c r="AD13" s="8">
        <v>32.762868504043162</v>
      </c>
      <c r="AE13" s="13"/>
      <c r="AF13" s="6">
        <f t="shared" si="12"/>
        <v>111750366.66666667</v>
      </c>
      <c r="AG13" s="6">
        <f t="shared" si="9"/>
        <v>73217981</v>
      </c>
      <c r="AH13" s="13">
        <f t="shared" si="9"/>
        <v>145223053.33333334</v>
      </c>
      <c r="AI13" s="6">
        <v>57700000</v>
      </c>
      <c r="AJ13" s="5">
        <f t="shared" si="15"/>
        <v>10178347.692307692</v>
      </c>
      <c r="AK13" s="13">
        <v>6923139</v>
      </c>
      <c r="AL13" s="5">
        <v>14705630</v>
      </c>
      <c r="AM13" s="5">
        <v>54809674</v>
      </c>
      <c r="AN13">
        <v>30</v>
      </c>
      <c r="AO13">
        <v>50</v>
      </c>
      <c r="AP13">
        <v>45</v>
      </c>
      <c r="AQ13">
        <v>22.35</v>
      </c>
      <c r="AR13">
        <v>50</v>
      </c>
      <c r="AS13">
        <v>25</v>
      </c>
      <c r="AT13" s="23">
        <f t="shared" si="13"/>
        <v>49.215837270796243</v>
      </c>
    </row>
    <row r="14" spans="1:46" x14ac:dyDescent="0.35">
      <c r="A14">
        <v>2031</v>
      </c>
      <c r="B14" s="1">
        <v>0</v>
      </c>
      <c r="C14" s="1">
        <f>C13</f>
        <v>0.5</v>
      </c>
      <c r="D14" s="1">
        <v>0.08</v>
      </c>
      <c r="E14" s="18">
        <f>E13</f>
        <v>0.5</v>
      </c>
      <c r="F14" s="1">
        <v>0.94</v>
      </c>
      <c r="G14" s="1">
        <v>0.3</v>
      </c>
      <c r="H14" s="1">
        <v>0.33</v>
      </c>
      <c r="I14" s="1">
        <v>0.45</v>
      </c>
      <c r="K14" s="5">
        <f t="shared" si="2"/>
        <v>0</v>
      </c>
      <c r="L14" s="5">
        <f t="shared" si="3"/>
        <v>36608990.5</v>
      </c>
      <c r="M14" s="6">
        <f t="shared" si="10"/>
        <v>11617844.266666668</v>
      </c>
      <c r="N14" s="5">
        <f t="shared" si="4"/>
        <v>28850000</v>
      </c>
      <c r="O14" s="5">
        <f t="shared" si="11"/>
        <v>9567646.8307692297</v>
      </c>
      <c r="P14" s="5">
        <f t="shared" si="5"/>
        <v>2076941.7</v>
      </c>
      <c r="Q14" s="5">
        <f t="shared" si="6"/>
        <v>4852857.9000000004</v>
      </c>
      <c r="R14" s="5">
        <f t="shared" si="7"/>
        <v>24664353.300000001</v>
      </c>
      <c r="S14" s="5">
        <f t="shared" si="8"/>
        <v>118238634.4974359</v>
      </c>
      <c r="T14" s="5">
        <v>116161692.79743589</v>
      </c>
      <c r="U14" s="5">
        <v>87311692.797435895</v>
      </c>
      <c r="V14" s="5">
        <v>87311692.797435895</v>
      </c>
      <c r="W14" s="5">
        <v>87311692.797435895</v>
      </c>
      <c r="X14" s="5">
        <v>87311692.797435895</v>
      </c>
      <c r="Y14">
        <f t="shared" si="0"/>
        <v>2031</v>
      </c>
      <c r="Z14" s="6">
        <f t="shared" si="14"/>
        <v>21236847.624102563</v>
      </c>
      <c r="AA14" s="8">
        <v>33.045813745645823</v>
      </c>
      <c r="AB14" s="8">
        <f>'Max Calc'!R18</f>
        <v>40.342999273917364</v>
      </c>
      <c r="AC14" s="8">
        <v>33.045813745645823</v>
      </c>
      <c r="AD14" s="8">
        <v>33.045813745645823</v>
      </c>
      <c r="AE14" s="13"/>
      <c r="AF14" s="6">
        <f t="shared" si="12"/>
        <v>111750366.66666667</v>
      </c>
      <c r="AG14" s="6">
        <f t="shared" si="9"/>
        <v>73217981</v>
      </c>
      <c r="AH14" s="13">
        <f t="shared" si="9"/>
        <v>145223053.33333334</v>
      </c>
      <c r="AI14" s="6">
        <v>57700000</v>
      </c>
      <c r="AJ14" s="5">
        <f t="shared" si="15"/>
        <v>10178347.692307692</v>
      </c>
      <c r="AK14" s="13">
        <v>6923139</v>
      </c>
      <c r="AL14" s="5">
        <v>14705630</v>
      </c>
      <c r="AM14" s="5">
        <v>54809674</v>
      </c>
      <c r="AN14">
        <v>31</v>
      </c>
      <c r="AO14">
        <v>50</v>
      </c>
      <c r="AP14">
        <v>45</v>
      </c>
      <c r="AQ14">
        <v>22.35</v>
      </c>
      <c r="AR14">
        <v>50</v>
      </c>
      <c r="AS14">
        <v>25</v>
      </c>
      <c r="AT14" s="23">
        <f t="shared" si="13"/>
        <v>49.707995643504205</v>
      </c>
    </row>
    <row r="15" spans="1:46" x14ac:dyDescent="0.35">
      <c r="A15">
        <v>2032</v>
      </c>
      <c r="B15" s="1">
        <v>0</v>
      </c>
      <c r="C15" s="1">
        <f t="shared" ref="C15:C39" si="17">C14</f>
        <v>0.5</v>
      </c>
      <c r="D15" s="1">
        <v>0.08</v>
      </c>
      <c r="E15" s="18">
        <f t="shared" ref="E15:E39" si="18">E14</f>
        <v>0.5</v>
      </c>
      <c r="F15" s="1">
        <v>1</v>
      </c>
      <c r="G15" s="1">
        <v>0.32</v>
      </c>
      <c r="H15" s="1">
        <v>0.36</v>
      </c>
      <c r="I15" s="1">
        <v>0.49</v>
      </c>
      <c r="K15" s="5">
        <f t="shared" si="2"/>
        <v>0</v>
      </c>
      <c r="L15" s="5">
        <f t="shared" si="3"/>
        <v>36608990.5</v>
      </c>
      <c r="M15" s="6">
        <f t="shared" si="10"/>
        <v>11617844.266666668</v>
      </c>
      <c r="N15" s="5">
        <f t="shared" si="4"/>
        <v>28850000</v>
      </c>
      <c r="O15" s="5">
        <f t="shared" si="11"/>
        <v>10178347.692307692</v>
      </c>
      <c r="P15" s="5">
        <f t="shared" si="5"/>
        <v>2215404.48</v>
      </c>
      <c r="Q15" s="5">
        <f t="shared" si="6"/>
        <v>5294026.8</v>
      </c>
      <c r="R15" s="5">
        <f t="shared" si="7"/>
        <v>26856740.259999998</v>
      </c>
      <c r="S15" s="5">
        <f t="shared" si="8"/>
        <v>121621353.99897435</v>
      </c>
      <c r="T15" s="5">
        <v>119405949.51897435</v>
      </c>
      <c r="U15" s="5">
        <v>90555949.518974349</v>
      </c>
      <c r="V15" s="5">
        <v>90555949.518974349</v>
      </c>
      <c r="W15" s="5">
        <v>90555949.518974349</v>
      </c>
      <c r="X15" s="5">
        <v>90555949.518974349</v>
      </c>
      <c r="Y15">
        <f t="shared" si="0"/>
        <v>2032</v>
      </c>
      <c r="Z15" s="6">
        <f t="shared" si="14"/>
        <v>24481104.345641017</v>
      </c>
      <c r="AA15" s="8">
        <v>33.320152052256375</v>
      </c>
      <c r="AB15" s="8">
        <f>'Max Calc'!R19</f>
        <v>40.42584593332321</v>
      </c>
      <c r="AC15" s="8">
        <v>33.320152052256375</v>
      </c>
      <c r="AD15" s="8">
        <v>33.320152052256375</v>
      </c>
      <c r="AE15" s="13"/>
      <c r="AF15" s="6">
        <f t="shared" si="12"/>
        <v>111750366.66666667</v>
      </c>
      <c r="AG15" s="6">
        <f t="shared" si="9"/>
        <v>73217981</v>
      </c>
      <c r="AH15" s="13">
        <f t="shared" si="9"/>
        <v>145223053.33333334</v>
      </c>
      <c r="AI15" s="6">
        <v>57700000</v>
      </c>
      <c r="AJ15" s="5">
        <f t="shared" si="15"/>
        <v>10178347.692307692</v>
      </c>
      <c r="AK15" s="13">
        <v>6923139</v>
      </c>
      <c r="AL15" s="5">
        <v>14705630</v>
      </c>
      <c r="AM15" s="5">
        <v>54809674</v>
      </c>
      <c r="AN15">
        <v>32</v>
      </c>
      <c r="AO15">
        <v>50</v>
      </c>
      <c r="AP15">
        <v>45</v>
      </c>
      <c r="AQ15">
        <v>22.35</v>
      </c>
      <c r="AR15">
        <v>50</v>
      </c>
      <c r="AS15">
        <v>25</v>
      </c>
      <c r="AT15" s="23">
        <f t="shared" si="13"/>
        <v>50.205075599939249</v>
      </c>
    </row>
    <row r="16" spans="1:46" x14ac:dyDescent="0.35">
      <c r="A16">
        <v>2033</v>
      </c>
      <c r="B16" s="1">
        <v>0</v>
      </c>
      <c r="C16" s="1">
        <f t="shared" si="17"/>
        <v>0.5</v>
      </c>
      <c r="D16" s="1">
        <v>0.08</v>
      </c>
      <c r="E16" s="18">
        <f t="shared" si="18"/>
        <v>0.5</v>
      </c>
      <c r="F16" s="1">
        <v>1</v>
      </c>
      <c r="G16" s="1">
        <v>0.34</v>
      </c>
      <c r="H16" s="1">
        <v>0.39</v>
      </c>
      <c r="I16" s="1">
        <v>0.52</v>
      </c>
      <c r="K16" s="5">
        <f t="shared" si="2"/>
        <v>0</v>
      </c>
      <c r="L16" s="5">
        <f t="shared" si="3"/>
        <v>36608990.5</v>
      </c>
      <c r="M16" s="6">
        <f t="shared" si="10"/>
        <v>11617844.266666668</v>
      </c>
      <c r="N16" s="5">
        <f t="shared" si="4"/>
        <v>28850000</v>
      </c>
      <c r="O16" s="5">
        <f t="shared" si="11"/>
        <v>10178347.692307692</v>
      </c>
      <c r="P16" s="5">
        <f t="shared" si="5"/>
        <v>2353867.2600000002</v>
      </c>
      <c r="Q16" s="5">
        <f t="shared" si="6"/>
        <v>5735195.7000000002</v>
      </c>
      <c r="R16" s="5">
        <f t="shared" si="7"/>
        <v>28501030.48</v>
      </c>
      <c r="S16" s="5">
        <f t="shared" si="8"/>
        <v>123845275.89897437</v>
      </c>
      <c r="T16" s="5">
        <v>121491408.63897437</v>
      </c>
      <c r="U16" s="5">
        <v>92641408.638974369</v>
      </c>
      <c r="V16" s="5">
        <v>92641408.638974369</v>
      </c>
      <c r="W16" s="5">
        <v>92641408.638974369</v>
      </c>
      <c r="X16" s="5">
        <v>92641408.638974369</v>
      </c>
      <c r="Y16">
        <f t="shared" si="0"/>
        <v>2033</v>
      </c>
      <c r="Z16" s="6">
        <f t="shared" si="14"/>
        <v>26566563.465641037</v>
      </c>
      <c r="AA16" s="8">
        <v>33.496501019860588</v>
      </c>
      <c r="AB16" s="8">
        <f>'Max Calc'!R20</f>
        <v>40.509521059323106</v>
      </c>
      <c r="AC16" s="8">
        <v>33.496501019860588</v>
      </c>
      <c r="AD16" s="8">
        <v>33.496501019860588</v>
      </c>
      <c r="AE16" s="13"/>
      <c r="AF16" s="6">
        <f t="shared" si="12"/>
        <v>111750366.66666667</v>
      </c>
      <c r="AG16" s="6">
        <f t="shared" si="9"/>
        <v>73217981</v>
      </c>
      <c r="AH16" s="13">
        <f t="shared" si="9"/>
        <v>145223053.33333334</v>
      </c>
      <c r="AI16" s="6">
        <v>57700000</v>
      </c>
      <c r="AJ16" s="5">
        <f t="shared" si="15"/>
        <v>10178347.692307692</v>
      </c>
      <c r="AK16" s="13">
        <v>6923139</v>
      </c>
      <c r="AL16" s="5">
        <v>14705630</v>
      </c>
      <c r="AM16" s="5">
        <v>54809674</v>
      </c>
      <c r="AN16">
        <v>33</v>
      </c>
      <c r="AO16">
        <v>50</v>
      </c>
      <c r="AP16">
        <v>45</v>
      </c>
      <c r="AQ16">
        <v>22.35</v>
      </c>
      <c r="AR16">
        <v>50</v>
      </c>
      <c r="AS16">
        <v>25</v>
      </c>
      <c r="AT16" s="23">
        <f t="shared" si="13"/>
        <v>50.707126355938641</v>
      </c>
    </row>
    <row r="17" spans="1:46" x14ac:dyDescent="0.35">
      <c r="A17">
        <v>2034</v>
      </c>
      <c r="B17" s="1">
        <v>0</v>
      </c>
      <c r="C17" s="1">
        <f t="shared" si="17"/>
        <v>0.5</v>
      </c>
      <c r="D17" s="1">
        <v>0.08</v>
      </c>
      <c r="E17" s="18">
        <f t="shared" si="18"/>
        <v>0.5</v>
      </c>
      <c r="F17" s="1">
        <v>1</v>
      </c>
      <c r="G17" s="1">
        <v>0.37</v>
      </c>
      <c r="H17" s="1">
        <v>0.42</v>
      </c>
      <c r="I17" s="1">
        <v>0.55000000000000004</v>
      </c>
      <c r="K17" s="5">
        <f t="shared" si="2"/>
        <v>0</v>
      </c>
      <c r="L17" s="5">
        <f t="shared" si="3"/>
        <v>36608990.5</v>
      </c>
      <c r="M17" s="6">
        <f t="shared" si="10"/>
        <v>11617844.266666668</v>
      </c>
      <c r="N17" s="5">
        <f t="shared" si="4"/>
        <v>28850000</v>
      </c>
      <c r="O17" s="5">
        <f t="shared" si="11"/>
        <v>10178347.692307692</v>
      </c>
      <c r="P17" s="5">
        <f t="shared" si="5"/>
        <v>2561561.4300000002</v>
      </c>
      <c r="Q17" s="5">
        <f t="shared" si="6"/>
        <v>6176364.5999999996</v>
      </c>
      <c r="R17" s="5">
        <f t="shared" si="7"/>
        <v>30145320.700000003</v>
      </c>
      <c r="S17" s="5">
        <f t="shared" si="8"/>
        <v>126138429.18897437</v>
      </c>
      <c r="T17" s="5">
        <v>123576867.75897436</v>
      </c>
      <c r="U17" s="5">
        <v>94726867.758974358</v>
      </c>
      <c r="V17" s="5">
        <v>94726867.758974358</v>
      </c>
      <c r="W17" s="5">
        <v>94726867.758974358</v>
      </c>
      <c r="X17" s="5">
        <v>94726867.758974358</v>
      </c>
      <c r="Y17">
        <f t="shared" si="0"/>
        <v>2034</v>
      </c>
      <c r="Z17" s="6">
        <f t="shared" si="14"/>
        <v>28652022.585641026</v>
      </c>
      <c r="AA17" s="8">
        <v>33.672849987464801</v>
      </c>
      <c r="AB17" s="8">
        <f>'Max Calc'!R21</f>
        <v>40.594032936583005</v>
      </c>
      <c r="AC17" s="8">
        <v>33.672849987464801</v>
      </c>
      <c r="AD17" s="8">
        <v>33.672849987464801</v>
      </c>
      <c r="AE17" s="13"/>
      <c r="AF17" s="6">
        <f t="shared" si="12"/>
        <v>111750366.66666667</v>
      </c>
      <c r="AG17" s="6">
        <f t="shared" si="9"/>
        <v>73217981</v>
      </c>
      <c r="AH17" s="13">
        <f t="shared" si="9"/>
        <v>145223053.33333334</v>
      </c>
      <c r="AI17" s="6">
        <v>57700000</v>
      </c>
      <c r="AJ17" s="5">
        <f t="shared" si="15"/>
        <v>10178347.692307692</v>
      </c>
      <c r="AK17" s="13">
        <v>6923139</v>
      </c>
      <c r="AL17" s="5">
        <v>14705630</v>
      </c>
      <c r="AM17" s="5">
        <v>54809674</v>
      </c>
      <c r="AN17">
        <v>34</v>
      </c>
      <c r="AO17">
        <v>50</v>
      </c>
      <c r="AP17">
        <v>45</v>
      </c>
      <c r="AQ17">
        <v>22.35</v>
      </c>
      <c r="AR17">
        <v>50</v>
      </c>
      <c r="AS17">
        <v>25</v>
      </c>
      <c r="AT17" s="23">
        <f t="shared" si="13"/>
        <v>51.21419761949803</v>
      </c>
    </row>
    <row r="18" spans="1:46" x14ac:dyDescent="0.35">
      <c r="A18">
        <v>2035</v>
      </c>
      <c r="B18" s="1">
        <v>0</v>
      </c>
      <c r="C18" s="1">
        <f t="shared" si="17"/>
        <v>0.5</v>
      </c>
      <c r="D18" s="1">
        <v>0.08</v>
      </c>
      <c r="E18" s="18">
        <f t="shared" si="18"/>
        <v>0.5</v>
      </c>
      <c r="F18" s="1">
        <v>1</v>
      </c>
      <c r="G18" s="1">
        <v>0.4</v>
      </c>
      <c r="H18" s="1">
        <v>0.45</v>
      </c>
      <c r="I18" s="1">
        <v>0.59</v>
      </c>
      <c r="K18" s="5">
        <f t="shared" si="2"/>
        <v>0</v>
      </c>
      <c r="L18" s="5">
        <f t="shared" si="3"/>
        <v>36608990.5</v>
      </c>
      <c r="M18" s="6">
        <f t="shared" si="10"/>
        <v>11617844.266666668</v>
      </c>
      <c r="N18" s="5">
        <f t="shared" si="4"/>
        <v>28850000</v>
      </c>
      <c r="O18" s="5">
        <f t="shared" si="11"/>
        <v>10178347.692307692</v>
      </c>
      <c r="P18" s="5">
        <f t="shared" si="5"/>
        <v>2769255.6</v>
      </c>
      <c r="Q18" s="5">
        <f t="shared" si="6"/>
        <v>6617533.5</v>
      </c>
      <c r="R18" s="5">
        <f t="shared" si="7"/>
        <v>32337707.66</v>
      </c>
      <c r="S18" s="5">
        <f t="shared" si="8"/>
        <v>128979679.21897435</v>
      </c>
      <c r="T18" s="5">
        <v>126210423.61897436</v>
      </c>
      <c r="U18" s="5">
        <v>97360423.618974358</v>
      </c>
      <c r="V18" s="5">
        <v>97360423.618974358</v>
      </c>
      <c r="W18" s="5">
        <v>97360423.618974358</v>
      </c>
      <c r="X18" s="5">
        <v>97360423.618974358</v>
      </c>
      <c r="Y18">
        <f t="shared" si="0"/>
        <v>2035</v>
      </c>
      <c r="Z18" s="6">
        <f t="shared" si="14"/>
        <v>31285578.445641026</v>
      </c>
      <c r="AA18" s="8">
        <v>33.895546684122671</v>
      </c>
      <c r="AB18" s="8">
        <f>'Max Calc'!R22</f>
        <v>40.6793899326155</v>
      </c>
      <c r="AC18" s="8">
        <v>33.895546684122671</v>
      </c>
      <c r="AD18" s="8">
        <v>33.895546684122671</v>
      </c>
      <c r="AE18" s="13"/>
      <c r="AF18" s="6">
        <f t="shared" si="12"/>
        <v>111750366.66666667</v>
      </c>
      <c r="AG18" s="6">
        <f t="shared" si="9"/>
        <v>73217981</v>
      </c>
      <c r="AH18" s="13">
        <f t="shared" si="9"/>
        <v>145223053.33333334</v>
      </c>
      <c r="AI18" s="6">
        <v>57700000</v>
      </c>
      <c r="AJ18" s="5">
        <f t="shared" si="15"/>
        <v>10178347.692307692</v>
      </c>
      <c r="AK18" s="13">
        <v>6923139</v>
      </c>
      <c r="AL18" s="5">
        <v>14705630</v>
      </c>
      <c r="AM18" s="5">
        <v>54809674</v>
      </c>
      <c r="AN18">
        <v>35</v>
      </c>
      <c r="AO18">
        <v>50</v>
      </c>
      <c r="AP18">
        <v>45</v>
      </c>
      <c r="AQ18">
        <v>22.35</v>
      </c>
      <c r="AR18">
        <v>50</v>
      </c>
      <c r="AS18">
        <v>25</v>
      </c>
      <c r="AT18" s="23">
        <f t="shared" si="13"/>
        <v>51.726339595693013</v>
      </c>
    </row>
    <row r="19" spans="1:46" x14ac:dyDescent="0.35">
      <c r="A19">
        <v>2036</v>
      </c>
      <c r="B19" s="1">
        <v>0</v>
      </c>
      <c r="C19" s="1">
        <f t="shared" si="17"/>
        <v>0.5</v>
      </c>
      <c r="D19" s="1">
        <v>0.08</v>
      </c>
      <c r="E19" s="18">
        <f t="shared" si="18"/>
        <v>0.5</v>
      </c>
      <c r="F19" s="1">
        <v>1</v>
      </c>
      <c r="G19" s="1">
        <v>0.4</v>
      </c>
      <c r="H19" s="1">
        <v>0.53</v>
      </c>
      <c r="I19" s="1">
        <v>0.63</v>
      </c>
      <c r="K19" s="5">
        <f t="shared" si="2"/>
        <v>0</v>
      </c>
      <c r="L19" s="5">
        <f t="shared" si="3"/>
        <v>36608990.5</v>
      </c>
      <c r="M19" s="6">
        <f t="shared" si="10"/>
        <v>11617844.266666668</v>
      </c>
      <c r="N19" s="5">
        <f t="shared" si="4"/>
        <v>28850000</v>
      </c>
      <c r="O19" s="5">
        <f t="shared" si="11"/>
        <v>10178347.692307692</v>
      </c>
      <c r="P19" s="5">
        <f t="shared" si="5"/>
        <v>2769255.6</v>
      </c>
      <c r="Q19" s="5">
        <f t="shared" si="6"/>
        <v>7793983.9000000004</v>
      </c>
      <c r="R19" s="5">
        <f t="shared" si="7"/>
        <v>34530094.619999997</v>
      </c>
      <c r="S19" s="5">
        <f t="shared" si="8"/>
        <v>132348516.57897437</v>
      </c>
      <c r="T19" s="5">
        <v>129579260.97897437</v>
      </c>
      <c r="U19" s="5">
        <v>100729260.97897437</v>
      </c>
      <c r="V19" s="5">
        <v>100729260.97897437</v>
      </c>
      <c r="W19" s="5">
        <v>100729260.97897437</v>
      </c>
      <c r="X19" s="5">
        <v>100729260.97897437</v>
      </c>
      <c r="Y19">
        <f t="shared" si="0"/>
        <v>2036</v>
      </c>
      <c r="Z19" s="6">
        <f t="shared" si="14"/>
        <v>34654415.80564104</v>
      </c>
      <c r="AA19" s="8">
        <v>34.180419681519282</v>
      </c>
      <c r="AB19" s="8">
        <f>'Max Calc'!R23</f>
        <v>40.765600498608322</v>
      </c>
      <c r="AC19" s="24">
        <v>34.180419681519282</v>
      </c>
      <c r="AD19" s="8">
        <v>34.180419681519282</v>
      </c>
      <c r="AE19" s="13"/>
      <c r="AF19" s="6">
        <f t="shared" si="12"/>
        <v>111750366.66666667</v>
      </c>
      <c r="AG19" s="6">
        <f t="shared" si="9"/>
        <v>73217981</v>
      </c>
      <c r="AH19" s="13">
        <f t="shared" si="9"/>
        <v>145223053.33333334</v>
      </c>
      <c r="AI19" s="6">
        <v>57700000</v>
      </c>
      <c r="AJ19" s="5">
        <f t="shared" si="15"/>
        <v>10178347.692307692</v>
      </c>
      <c r="AK19" s="13">
        <v>6923139</v>
      </c>
      <c r="AL19" s="5">
        <v>14705630</v>
      </c>
      <c r="AM19" s="5">
        <v>54809674</v>
      </c>
      <c r="AN19">
        <v>36</v>
      </c>
      <c r="AO19">
        <v>50</v>
      </c>
      <c r="AP19">
        <v>45</v>
      </c>
      <c r="AQ19">
        <v>22.35</v>
      </c>
      <c r="AR19">
        <v>50</v>
      </c>
      <c r="AS19">
        <v>25</v>
      </c>
      <c r="AT19" s="23">
        <f t="shared" si="13"/>
        <v>52.243602991649944</v>
      </c>
    </row>
    <row r="20" spans="1:46" x14ac:dyDescent="0.35">
      <c r="A20">
        <v>2037</v>
      </c>
      <c r="B20" s="1">
        <v>0</v>
      </c>
      <c r="C20" s="1">
        <f t="shared" si="17"/>
        <v>0.5</v>
      </c>
      <c r="D20" s="1">
        <v>0.08</v>
      </c>
      <c r="E20" s="18">
        <f t="shared" si="18"/>
        <v>0.5</v>
      </c>
      <c r="F20" s="1">
        <v>1</v>
      </c>
      <c r="G20" s="1">
        <v>0.4</v>
      </c>
      <c r="H20" s="1">
        <v>0.53</v>
      </c>
      <c r="I20" s="1">
        <v>0.67</v>
      </c>
      <c r="K20" s="5">
        <f t="shared" si="2"/>
        <v>0</v>
      </c>
      <c r="L20" s="5">
        <f t="shared" si="3"/>
        <v>36608990.5</v>
      </c>
      <c r="M20" s="6">
        <f t="shared" si="10"/>
        <v>11617844.266666668</v>
      </c>
      <c r="N20" s="5">
        <f t="shared" si="4"/>
        <v>28850000</v>
      </c>
      <c r="O20" s="5">
        <f t="shared" si="11"/>
        <v>10178347.692307692</v>
      </c>
      <c r="P20" s="5">
        <f t="shared" si="5"/>
        <v>2769255.6</v>
      </c>
      <c r="Q20" s="5">
        <f t="shared" si="6"/>
        <v>7793983.9000000004</v>
      </c>
      <c r="R20" s="5">
        <f t="shared" si="7"/>
        <v>36722481.580000006</v>
      </c>
      <c r="S20" s="5">
        <f t="shared" si="8"/>
        <v>134540903.53897437</v>
      </c>
      <c r="T20" s="5">
        <v>131771647.93897438</v>
      </c>
      <c r="U20" s="5">
        <v>102921647.93897438</v>
      </c>
      <c r="V20" s="5">
        <v>102921647.93897438</v>
      </c>
      <c r="W20" s="5">
        <v>102921647.93897438</v>
      </c>
      <c r="X20" s="5">
        <v>102921647.93897438</v>
      </c>
      <c r="Y20">
        <f t="shared" si="0"/>
        <v>2037</v>
      </c>
      <c r="Z20" s="6">
        <f t="shared" si="14"/>
        <v>36846802.765641049</v>
      </c>
      <c r="AA20" s="8">
        <v>34.365810597733905</v>
      </c>
      <c r="AB20" s="8">
        <f>'Max Calc'!R24</f>
        <v>40.852673170261077</v>
      </c>
      <c r="AC20" s="8">
        <v>34.365810597733905</v>
      </c>
      <c r="AD20" s="8">
        <v>34.365810597733905</v>
      </c>
      <c r="AE20" s="13"/>
      <c r="AF20" s="6">
        <f t="shared" si="12"/>
        <v>111750366.66666667</v>
      </c>
      <c r="AG20" s="6">
        <f t="shared" si="9"/>
        <v>73217981</v>
      </c>
      <c r="AH20" s="13">
        <f t="shared" si="9"/>
        <v>145223053.33333334</v>
      </c>
      <c r="AI20" s="6">
        <v>57700000</v>
      </c>
      <c r="AJ20" s="5">
        <f t="shared" si="15"/>
        <v>10178347.692307692</v>
      </c>
      <c r="AK20" s="13">
        <v>6923139</v>
      </c>
      <c r="AL20" s="5">
        <v>14705630</v>
      </c>
      <c r="AM20" s="5">
        <v>54809674</v>
      </c>
      <c r="AN20">
        <v>37</v>
      </c>
      <c r="AO20">
        <v>50</v>
      </c>
      <c r="AP20">
        <v>45</v>
      </c>
      <c r="AQ20">
        <v>22.35</v>
      </c>
      <c r="AR20">
        <v>50</v>
      </c>
      <c r="AS20">
        <v>25</v>
      </c>
      <c r="AT20" s="23">
        <f t="shared" si="13"/>
        <v>52.766039021566442</v>
      </c>
    </row>
    <row r="21" spans="1:46" x14ac:dyDescent="0.35">
      <c r="A21">
        <v>2038</v>
      </c>
      <c r="B21" s="1">
        <v>0</v>
      </c>
      <c r="C21" s="1">
        <f t="shared" si="17"/>
        <v>0.5</v>
      </c>
      <c r="D21" s="1">
        <v>0.08</v>
      </c>
      <c r="E21" s="18">
        <f t="shared" si="18"/>
        <v>0.5</v>
      </c>
      <c r="F21" s="1">
        <v>1</v>
      </c>
      <c r="G21" s="1">
        <v>0.4</v>
      </c>
      <c r="H21" s="1">
        <v>0.56999999999999995</v>
      </c>
      <c r="I21" s="1">
        <v>0.71</v>
      </c>
      <c r="K21" s="5">
        <f t="shared" si="2"/>
        <v>0</v>
      </c>
      <c r="L21" s="5">
        <f t="shared" si="3"/>
        <v>36608990.5</v>
      </c>
      <c r="M21" s="6">
        <f t="shared" si="10"/>
        <v>11617844.266666668</v>
      </c>
      <c r="N21" s="5">
        <f t="shared" si="4"/>
        <v>28850000</v>
      </c>
      <c r="O21" s="5">
        <f t="shared" si="11"/>
        <v>10178347.692307692</v>
      </c>
      <c r="P21" s="5">
        <f t="shared" si="5"/>
        <v>2769255.6</v>
      </c>
      <c r="Q21" s="5">
        <f t="shared" si="6"/>
        <v>8382209.0999999996</v>
      </c>
      <c r="R21" s="5">
        <f t="shared" si="7"/>
        <v>38914868.539999999</v>
      </c>
      <c r="S21" s="5">
        <f t="shared" si="8"/>
        <v>137321515.69897434</v>
      </c>
      <c r="T21" s="5">
        <v>134552260.09897435</v>
      </c>
      <c r="U21" s="5">
        <v>105702260.09897435</v>
      </c>
      <c r="V21" s="5">
        <v>105702260.09897435</v>
      </c>
      <c r="W21" s="5">
        <v>105702260.09897435</v>
      </c>
      <c r="X21" s="5">
        <v>105702260.09897435</v>
      </c>
      <c r="Y21">
        <f t="shared" si="0"/>
        <v>2038</v>
      </c>
      <c r="Z21" s="6">
        <f t="shared" si="14"/>
        <v>39627414.925641015</v>
      </c>
      <c r="AA21" s="8">
        <v>34.600942554539515</v>
      </c>
      <c r="AB21" s="8">
        <f>'Max Calc'!R25</f>
        <v>40.940616568630354</v>
      </c>
      <c r="AC21" s="8">
        <v>34.600942554539515</v>
      </c>
      <c r="AD21" s="8">
        <v>34.600942554539515</v>
      </c>
      <c r="AE21" s="13"/>
      <c r="AF21" s="6">
        <f t="shared" si="12"/>
        <v>111750366.66666667</v>
      </c>
      <c r="AG21" s="6">
        <f t="shared" si="9"/>
        <v>73217981</v>
      </c>
      <c r="AH21" s="13">
        <f t="shared" si="9"/>
        <v>145223053.33333334</v>
      </c>
      <c r="AI21" s="6">
        <v>57700000</v>
      </c>
      <c r="AJ21" s="5">
        <f t="shared" si="15"/>
        <v>10178347.692307692</v>
      </c>
      <c r="AK21" s="13">
        <v>6923139</v>
      </c>
      <c r="AL21" s="5">
        <v>14705630</v>
      </c>
      <c r="AM21" s="5">
        <v>54809674</v>
      </c>
      <c r="AN21">
        <v>38</v>
      </c>
      <c r="AO21">
        <v>50</v>
      </c>
      <c r="AP21">
        <v>45</v>
      </c>
      <c r="AQ21">
        <v>22.35</v>
      </c>
      <c r="AR21">
        <v>50</v>
      </c>
      <c r="AS21">
        <v>25</v>
      </c>
      <c r="AT21" s="23">
        <f t="shared" si="13"/>
        <v>53.293699411782107</v>
      </c>
    </row>
    <row r="22" spans="1:46" x14ac:dyDescent="0.35">
      <c r="A22">
        <v>2039</v>
      </c>
      <c r="B22" s="1">
        <v>0</v>
      </c>
      <c r="C22" s="1">
        <f t="shared" si="17"/>
        <v>0.5</v>
      </c>
      <c r="D22" s="1">
        <v>0.08</v>
      </c>
      <c r="E22" s="18">
        <f t="shared" si="18"/>
        <v>0.5</v>
      </c>
      <c r="F22" s="1">
        <v>1</v>
      </c>
      <c r="G22" s="1">
        <v>0.4</v>
      </c>
      <c r="H22" s="1">
        <v>0.61</v>
      </c>
      <c r="I22" s="1">
        <v>0.75</v>
      </c>
      <c r="K22" s="5">
        <f t="shared" si="2"/>
        <v>0</v>
      </c>
      <c r="L22" s="5">
        <f t="shared" si="3"/>
        <v>36608990.5</v>
      </c>
      <c r="M22" s="6">
        <f t="shared" si="10"/>
        <v>11617844.266666668</v>
      </c>
      <c r="N22" s="5">
        <f t="shared" si="4"/>
        <v>28850000</v>
      </c>
      <c r="O22" s="5">
        <f t="shared" si="11"/>
        <v>10178347.692307692</v>
      </c>
      <c r="P22" s="5">
        <f t="shared" si="5"/>
        <v>2769255.6</v>
      </c>
      <c r="Q22" s="5">
        <f t="shared" si="6"/>
        <v>8970434.2999999989</v>
      </c>
      <c r="R22" s="5">
        <f t="shared" si="7"/>
        <v>41107255.5</v>
      </c>
      <c r="S22" s="5">
        <f t="shared" si="8"/>
        <v>140102127.85897434</v>
      </c>
      <c r="T22" s="5">
        <v>137332872.25897434</v>
      </c>
      <c r="U22" s="5">
        <v>108482872.25897434</v>
      </c>
      <c r="V22" s="5">
        <v>108482872.25897434</v>
      </c>
      <c r="W22" s="5">
        <v>108482872.25897434</v>
      </c>
      <c r="X22" s="5">
        <v>108482872.25897434</v>
      </c>
      <c r="Y22">
        <f t="shared" si="0"/>
        <v>2039</v>
      </c>
      <c r="Z22" s="6">
        <f t="shared" si="14"/>
        <v>42408027.085641012</v>
      </c>
      <c r="AA22" s="8">
        <v>34.836074511345132</v>
      </c>
      <c r="AB22" s="8">
        <f>'Max Calc'!R26</f>
        <v>41.029439400983321</v>
      </c>
      <c r="AC22" s="8">
        <v>34.836074511345132</v>
      </c>
      <c r="AD22" s="8">
        <v>34.836074511345132</v>
      </c>
      <c r="AE22" s="13"/>
      <c r="AF22" s="6">
        <f t="shared" si="12"/>
        <v>111750366.66666667</v>
      </c>
      <c r="AG22" s="6">
        <f t="shared" si="9"/>
        <v>73217981</v>
      </c>
      <c r="AH22" s="13">
        <f t="shared" si="9"/>
        <v>145223053.33333334</v>
      </c>
      <c r="AI22" s="6">
        <v>57700000</v>
      </c>
      <c r="AJ22" s="5">
        <f t="shared" si="15"/>
        <v>10178347.692307692</v>
      </c>
      <c r="AK22" s="13">
        <v>6923139</v>
      </c>
      <c r="AL22" s="5">
        <v>14705630</v>
      </c>
      <c r="AM22" s="5">
        <v>54809674</v>
      </c>
      <c r="AN22">
        <v>39</v>
      </c>
      <c r="AO22">
        <v>50</v>
      </c>
      <c r="AP22">
        <v>45</v>
      </c>
      <c r="AQ22">
        <v>22.35</v>
      </c>
      <c r="AR22">
        <v>50</v>
      </c>
      <c r="AS22">
        <v>25</v>
      </c>
      <c r="AT22" s="23">
        <f t="shared" si="13"/>
        <v>53.826636405899926</v>
      </c>
    </row>
    <row r="23" spans="1:46" x14ac:dyDescent="0.35">
      <c r="A23">
        <v>2040</v>
      </c>
      <c r="B23" s="1">
        <v>0</v>
      </c>
      <c r="C23" s="1">
        <f t="shared" si="17"/>
        <v>0.5</v>
      </c>
      <c r="D23" s="1">
        <v>0.08</v>
      </c>
      <c r="E23" s="18">
        <f t="shared" si="18"/>
        <v>0.5</v>
      </c>
      <c r="F23" s="1">
        <v>1</v>
      </c>
      <c r="G23" s="1">
        <v>0.4</v>
      </c>
      <c r="H23" s="1">
        <v>0.65</v>
      </c>
      <c r="I23" s="1">
        <v>0.79</v>
      </c>
      <c r="K23" s="5">
        <f t="shared" si="2"/>
        <v>0</v>
      </c>
      <c r="L23" s="5">
        <f t="shared" si="3"/>
        <v>36608990.5</v>
      </c>
      <c r="M23" s="6">
        <f t="shared" si="10"/>
        <v>11617844.266666668</v>
      </c>
      <c r="N23" s="5">
        <f t="shared" si="4"/>
        <v>28850000</v>
      </c>
      <c r="O23" s="5">
        <f t="shared" si="11"/>
        <v>10178347.692307692</v>
      </c>
      <c r="P23" s="5">
        <f t="shared" si="5"/>
        <v>2769255.6</v>
      </c>
      <c r="Q23" s="5">
        <f t="shared" si="6"/>
        <v>9558659.5</v>
      </c>
      <c r="R23" s="5">
        <f t="shared" si="7"/>
        <v>43299642.460000001</v>
      </c>
      <c r="S23" s="5">
        <f t="shared" si="8"/>
        <v>142882740.01897436</v>
      </c>
      <c r="T23" s="5">
        <v>140113484.41897437</v>
      </c>
      <c r="U23" s="5">
        <v>111263484.41897437</v>
      </c>
      <c r="V23" s="5">
        <v>111263484.41897437</v>
      </c>
      <c r="W23" s="5">
        <v>111263484.41897437</v>
      </c>
      <c r="X23" s="5">
        <v>111263484.41897437</v>
      </c>
      <c r="Y23">
        <f t="shared" si="0"/>
        <v>2040</v>
      </c>
      <c r="Z23" s="6">
        <f t="shared" si="14"/>
        <v>45188639.245641038</v>
      </c>
      <c r="AA23" s="8">
        <v>35.071206468150748</v>
      </c>
      <c r="AB23" s="8">
        <f>'Max Calc'!R27</f>
        <v>41.119150461659821</v>
      </c>
      <c r="AC23" s="8">
        <v>35.071206468150748</v>
      </c>
      <c r="AD23" s="8">
        <v>35.071206468150748</v>
      </c>
      <c r="AE23" s="13"/>
      <c r="AF23" s="6">
        <f t="shared" si="12"/>
        <v>111750366.66666667</v>
      </c>
      <c r="AG23" s="6">
        <f t="shared" si="9"/>
        <v>73217981</v>
      </c>
      <c r="AH23" s="13">
        <f t="shared" si="9"/>
        <v>145223053.33333334</v>
      </c>
      <c r="AI23" s="6">
        <v>57700000</v>
      </c>
      <c r="AJ23" s="5">
        <f t="shared" si="15"/>
        <v>10178347.692307692</v>
      </c>
      <c r="AK23" s="13">
        <v>6923139</v>
      </c>
      <c r="AL23" s="5">
        <v>14705630</v>
      </c>
      <c r="AM23" s="5">
        <v>54809674</v>
      </c>
      <c r="AN23">
        <v>40</v>
      </c>
      <c r="AO23">
        <v>50</v>
      </c>
      <c r="AP23">
        <v>45</v>
      </c>
      <c r="AQ23">
        <v>22.35</v>
      </c>
      <c r="AR23">
        <v>50</v>
      </c>
      <c r="AS23">
        <v>25</v>
      </c>
      <c r="AT23" s="23">
        <f t="shared" si="13"/>
        <v>54.364902769958924</v>
      </c>
    </row>
    <row r="24" spans="1:46" x14ac:dyDescent="0.35">
      <c r="A24">
        <v>2041</v>
      </c>
      <c r="B24" s="1">
        <v>0</v>
      </c>
      <c r="C24" s="1">
        <f t="shared" si="17"/>
        <v>0.5</v>
      </c>
      <c r="D24" s="1">
        <v>0.08</v>
      </c>
      <c r="E24" s="18">
        <f t="shared" si="18"/>
        <v>0.5</v>
      </c>
      <c r="F24" s="1">
        <v>1</v>
      </c>
      <c r="G24" s="1">
        <v>0.4</v>
      </c>
      <c r="H24" s="1">
        <v>0.68</v>
      </c>
      <c r="I24" s="1">
        <v>0.83</v>
      </c>
      <c r="K24" s="5">
        <f t="shared" si="2"/>
        <v>0</v>
      </c>
      <c r="L24" s="5">
        <f t="shared" si="3"/>
        <v>36608990.5</v>
      </c>
      <c r="M24" s="6">
        <f t="shared" si="10"/>
        <v>11617844.266666668</v>
      </c>
      <c r="N24" s="5">
        <f t="shared" si="4"/>
        <v>28850000</v>
      </c>
      <c r="O24" s="5">
        <f t="shared" si="11"/>
        <v>10178347.692307692</v>
      </c>
      <c r="P24" s="5">
        <f t="shared" si="5"/>
        <v>2769255.6</v>
      </c>
      <c r="Q24" s="5">
        <f t="shared" si="6"/>
        <v>9999828.4000000004</v>
      </c>
      <c r="R24" s="5">
        <f t="shared" si="7"/>
        <v>45492029.419999994</v>
      </c>
      <c r="S24" s="5">
        <f t="shared" si="8"/>
        <v>145516295.87897435</v>
      </c>
      <c r="T24" s="5">
        <v>142747040.27897435</v>
      </c>
      <c r="U24" s="5">
        <v>113897040.27897435</v>
      </c>
      <c r="V24" s="5">
        <v>113897040.27897435</v>
      </c>
      <c r="W24" s="5">
        <v>113897040.27897435</v>
      </c>
      <c r="X24" s="5">
        <v>113897040.27897435</v>
      </c>
      <c r="Y24">
        <f t="shared" si="0"/>
        <v>2041</v>
      </c>
      <c r="Z24" s="6">
        <f t="shared" si="14"/>
        <v>47822195.105641022</v>
      </c>
      <c r="AA24" s="8">
        <v>35.293903164808611</v>
      </c>
      <c r="AB24" s="8">
        <f>'Max Calc'!R28</f>
        <v>41.209758632943085</v>
      </c>
      <c r="AC24" s="8">
        <v>35.293903164808611</v>
      </c>
      <c r="AD24" s="8">
        <v>35.293903164808611</v>
      </c>
      <c r="AE24" s="13"/>
      <c r="AF24" s="6">
        <f t="shared" si="12"/>
        <v>111750366.66666667</v>
      </c>
      <c r="AG24" s="6">
        <f t="shared" si="9"/>
        <v>73217981</v>
      </c>
      <c r="AH24" s="13">
        <f t="shared" si="9"/>
        <v>145223053.33333334</v>
      </c>
      <c r="AI24" s="6">
        <v>57700000</v>
      </c>
      <c r="AJ24" s="5">
        <f t="shared" si="15"/>
        <v>10178347.692307692</v>
      </c>
      <c r="AK24" s="13">
        <v>6923139</v>
      </c>
      <c r="AL24" s="5">
        <v>14705630</v>
      </c>
      <c r="AM24" s="5">
        <v>54809674</v>
      </c>
      <c r="AN24">
        <v>41</v>
      </c>
      <c r="AO24">
        <v>50</v>
      </c>
      <c r="AP24">
        <v>45</v>
      </c>
      <c r="AQ24">
        <v>22.35</v>
      </c>
      <c r="AR24">
        <v>50</v>
      </c>
      <c r="AS24">
        <v>25</v>
      </c>
      <c r="AT24" s="23">
        <f t="shared" si="13"/>
        <v>54.908551797658511</v>
      </c>
    </row>
    <row r="25" spans="1:46" x14ac:dyDescent="0.35">
      <c r="A25">
        <v>2042</v>
      </c>
      <c r="B25" s="1">
        <v>0</v>
      </c>
      <c r="C25" s="1">
        <f t="shared" si="17"/>
        <v>0.5</v>
      </c>
      <c r="D25" s="1">
        <v>0.08</v>
      </c>
      <c r="E25" s="18">
        <f t="shared" si="18"/>
        <v>0.5</v>
      </c>
      <c r="F25" s="1">
        <v>1</v>
      </c>
      <c r="G25" s="1">
        <v>0.4</v>
      </c>
      <c r="H25" s="1">
        <v>0.71</v>
      </c>
      <c r="I25" s="1">
        <v>0.87</v>
      </c>
      <c r="K25" s="5">
        <f t="shared" si="2"/>
        <v>0</v>
      </c>
      <c r="L25" s="5">
        <f t="shared" si="3"/>
        <v>36608990.5</v>
      </c>
      <c r="M25" s="6">
        <f t="shared" si="10"/>
        <v>11617844.266666668</v>
      </c>
      <c r="N25" s="5">
        <f t="shared" si="4"/>
        <v>28850000</v>
      </c>
      <c r="O25" s="5">
        <f t="shared" si="11"/>
        <v>10178347.692307692</v>
      </c>
      <c r="P25" s="5">
        <f t="shared" si="5"/>
        <v>2769255.6</v>
      </c>
      <c r="Q25" s="5">
        <f t="shared" si="6"/>
        <v>10440997.299999999</v>
      </c>
      <c r="R25" s="5">
        <f t="shared" si="7"/>
        <v>47684416.380000003</v>
      </c>
      <c r="S25" s="5">
        <f t="shared" si="8"/>
        <v>148149851.73897436</v>
      </c>
      <c r="T25" s="5">
        <v>145380596.13897437</v>
      </c>
      <c r="U25" s="5">
        <v>116530596.13897437</v>
      </c>
      <c r="V25" s="5">
        <v>116530596.13897437</v>
      </c>
      <c r="W25" s="5">
        <v>116530596.13897437</v>
      </c>
      <c r="X25" s="5">
        <v>116530596.13897437</v>
      </c>
      <c r="Y25">
        <f t="shared" si="0"/>
        <v>2042</v>
      </c>
      <c r="Z25" s="6">
        <f t="shared" si="14"/>
        <v>50455750.965641037</v>
      </c>
      <c r="AA25" s="8">
        <v>35.516599861466482</v>
      </c>
      <c r="AB25" s="8">
        <f>'Max Calc'!R29</f>
        <v>41.301272885939184</v>
      </c>
      <c r="AC25" s="8">
        <v>35.516599861466482</v>
      </c>
      <c r="AD25" s="8">
        <v>35.516599861466482</v>
      </c>
      <c r="AE25" s="13"/>
      <c r="AF25" s="6">
        <f t="shared" si="12"/>
        <v>111750366.66666667</v>
      </c>
      <c r="AG25" s="6">
        <f t="shared" si="9"/>
        <v>73217981</v>
      </c>
      <c r="AH25" s="13">
        <f t="shared" si="9"/>
        <v>145223053.33333334</v>
      </c>
      <c r="AI25" s="6">
        <v>57700000</v>
      </c>
      <c r="AJ25" s="5">
        <f t="shared" si="15"/>
        <v>10178347.692307692</v>
      </c>
      <c r="AK25" s="13">
        <v>6923139</v>
      </c>
      <c r="AL25" s="5">
        <v>14705630</v>
      </c>
      <c r="AM25" s="5">
        <v>54809674</v>
      </c>
      <c r="AN25">
        <v>42</v>
      </c>
      <c r="AO25">
        <v>50</v>
      </c>
      <c r="AP25">
        <v>45</v>
      </c>
      <c r="AQ25">
        <v>22.35</v>
      </c>
      <c r="AR25">
        <v>50</v>
      </c>
      <c r="AS25">
        <v>25</v>
      </c>
      <c r="AT25" s="23">
        <f t="shared" si="13"/>
        <v>55.457637315635097</v>
      </c>
    </row>
    <row r="26" spans="1:46" x14ac:dyDescent="0.35">
      <c r="A26">
        <v>2043</v>
      </c>
      <c r="B26" s="1">
        <v>0</v>
      </c>
      <c r="C26" s="1">
        <f t="shared" si="17"/>
        <v>0.5</v>
      </c>
      <c r="D26" s="1">
        <v>0.08</v>
      </c>
      <c r="E26" s="18">
        <f t="shared" si="18"/>
        <v>0.5</v>
      </c>
      <c r="F26" s="1">
        <v>1</v>
      </c>
      <c r="G26" s="1">
        <v>0.4</v>
      </c>
      <c r="H26" s="1">
        <v>0.74</v>
      </c>
      <c r="I26" s="1">
        <v>0.91</v>
      </c>
      <c r="K26" s="5">
        <f t="shared" si="2"/>
        <v>0</v>
      </c>
      <c r="L26" s="5">
        <f t="shared" si="3"/>
        <v>36608990.5</v>
      </c>
      <c r="M26" s="6">
        <f t="shared" si="10"/>
        <v>11617844.266666668</v>
      </c>
      <c r="N26" s="5">
        <f t="shared" si="4"/>
        <v>28850000</v>
      </c>
      <c r="O26" s="5">
        <f t="shared" si="11"/>
        <v>10178347.692307692</v>
      </c>
      <c r="P26" s="5">
        <f t="shared" si="5"/>
        <v>2769255.6</v>
      </c>
      <c r="Q26" s="5">
        <f t="shared" si="6"/>
        <v>10882166.199999999</v>
      </c>
      <c r="R26" s="5">
        <f t="shared" si="7"/>
        <v>49876803.340000004</v>
      </c>
      <c r="S26" s="5">
        <f t="shared" si="8"/>
        <v>150783407.59897435</v>
      </c>
      <c r="T26" s="5">
        <v>148014151.99897435</v>
      </c>
      <c r="U26" s="5">
        <v>119164151.99897435</v>
      </c>
      <c r="V26" s="5">
        <v>119164151.99897435</v>
      </c>
      <c r="W26" s="5">
        <v>119164151.99897435</v>
      </c>
      <c r="X26" s="5">
        <v>119164151.99897435</v>
      </c>
      <c r="Y26">
        <f t="shared" si="0"/>
        <v>2043</v>
      </c>
      <c r="Z26" s="6">
        <f t="shared" si="14"/>
        <v>53089306.825641021</v>
      </c>
      <c r="AA26" s="8">
        <v>35.739296558124352</v>
      </c>
      <c r="AB26" s="8">
        <f>'Max Calc'!R30</f>
        <v>41.393702281465245</v>
      </c>
      <c r="AC26" s="8">
        <v>35.739296558124352</v>
      </c>
      <c r="AD26" s="8">
        <v>35.739296558124352</v>
      </c>
      <c r="AE26" s="13"/>
      <c r="AF26" s="6">
        <f t="shared" si="12"/>
        <v>111750366.66666667</v>
      </c>
      <c r="AG26" s="6">
        <f t="shared" si="9"/>
        <v>73217981</v>
      </c>
      <c r="AH26" s="13">
        <f t="shared" si="9"/>
        <v>145223053.33333334</v>
      </c>
      <c r="AI26" s="6">
        <v>57700000</v>
      </c>
      <c r="AJ26" s="5">
        <f t="shared" si="15"/>
        <v>10178347.692307692</v>
      </c>
      <c r="AK26" s="13">
        <v>6923139</v>
      </c>
      <c r="AL26" s="5">
        <v>14705630</v>
      </c>
      <c r="AM26" s="5">
        <v>54809674</v>
      </c>
      <c r="AN26">
        <v>43</v>
      </c>
      <c r="AO26">
        <v>50</v>
      </c>
      <c r="AP26">
        <v>45</v>
      </c>
      <c r="AQ26">
        <v>22.35</v>
      </c>
      <c r="AR26">
        <v>50</v>
      </c>
      <c r="AS26">
        <v>25</v>
      </c>
      <c r="AT26" s="23">
        <f t="shared" si="13"/>
        <v>56.012213688791448</v>
      </c>
    </row>
    <row r="27" spans="1:46" x14ac:dyDescent="0.35">
      <c r="A27">
        <v>2044</v>
      </c>
      <c r="B27" s="1">
        <v>0</v>
      </c>
      <c r="C27" s="1">
        <f t="shared" si="17"/>
        <v>0.5</v>
      </c>
      <c r="D27" s="1">
        <v>0.08</v>
      </c>
      <c r="E27" s="18">
        <f t="shared" si="18"/>
        <v>0.5</v>
      </c>
      <c r="F27" s="1">
        <v>1</v>
      </c>
      <c r="G27" s="1">
        <v>0.4</v>
      </c>
      <c r="H27" s="1">
        <v>0.77</v>
      </c>
      <c r="I27" s="1">
        <v>0.95</v>
      </c>
      <c r="K27" s="5">
        <f t="shared" si="2"/>
        <v>0</v>
      </c>
      <c r="L27" s="5">
        <f t="shared" si="3"/>
        <v>36608990.5</v>
      </c>
      <c r="M27" s="6">
        <f t="shared" si="10"/>
        <v>11617844.266666668</v>
      </c>
      <c r="N27" s="5">
        <f t="shared" si="4"/>
        <v>28850000</v>
      </c>
      <c r="O27" s="5">
        <f t="shared" si="11"/>
        <v>10178347.692307692</v>
      </c>
      <c r="P27" s="5">
        <f t="shared" si="5"/>
        <v>2769255.6</v>
      </c>
      <c r="Q27" s="5">
        <f t="shared" si="6"/>
        <v>11323335.1</v>
      </c>
      <c r="R27" s="5">
        <f t="shared" si="7"/>
        <v>52069190.299999997</v>
      </c>
      <c r="S27" s="5">
        <f t="shared" si="8"/>
        <v>153416963.45897436</v>
      </c>
      <c r="T27" s="5">
        <v>150647707.85897437</v>
      </c>
      <c r="U27" s="5">
        <v>121797707.85897437</v>
      </c>
      <c r="V27" s="5">
        <v>121797707.85897437</v>
      </c>
      <c r="W27" s="5">
        <v>121797707.85897437</v>
      </c>
      <c r="X27" s="5">
        <v>121797707.85897437</v>
      </c>
      <c r="Y27">
        <f t="shared" si="0"/>
        <v>2044</v>
      </c>
      <c r="Z27" s="6">
        <f t="shared" si="14"/>
        <v>55722862.685641035</v>
      </c>
      <c r="AA27" s="8">
        <v>35.961993254782215</v>
      </c>
      <c r="AB27" s="8">
        <f>'Max Calc'!R31</f>
        <v>41.487055970946564</v>
      </c>
      <c r="AC27" s="8">
        <v>35.961993254782215</v>
      </c>
      <c r="AD27" s="8">
        <v>35.961993254782215</v>
      </c>
      <c r="AE27" s="13"/>
      <c r="AF27" s="6">
        <f t="shared" si="12"/>
        <v>111750366.66666667</v>
      </c>
      <c r="AG27" s="6">
        <f t="shared" si="9"/>
        <v>73217981</v>
      </c>
      <c r="AH27" s="13">
        <f t="shared" si="9"/>
        <v>145223053.33333334</v>
      </c>
      <c r="AI27" s="6">
        <v>57700000</v>
      </c>
      <c r="AJ27" s="5">
        <f t="shared" si="15"/>
        <v>10178347.692307692</v>
      </c>
      <c r="AK27" s="13">
        <v>6923139</v>
      </c>
      <c r="AL27" s="5">
        <v>14705630</v>
      </c>
      <c r="AM27" s="5">
        <v>54809674</v>
      </c>
      <c r="AN27">
        <v>44</v>
      </c>
      <c r="AO27">
        <v>50</v>
      </c>
      <c r="AP27">
        <v>45</v>
      </c>
      <c r="AQ27">
        <v>22.35</v>
      </c>
      <c r="AR27">
        <v>50</v>
      </c>
      <c r="AS27">
        <v>25</v>
      </c>
      <c r="AT27" s="23">
        <f t="shared" si="13"/>
        <v>56.57233582567936</v>
      </c>
    </row>
    <row r="28" spans="1:46" x14ac:dyDescent="0.35">
      <c r="A28">
        <v>2045</v>
      </c>
      <c r="B28" s="1">
        <v>0</v>
      </c>
      <c r="C28" s="1">
        <f t="shared" si="17"/>
        <v>0.5</v>
      </c>
      <c r="D28" s="1">
        <v>0.08</v>
      </c>
      <c r="E28" s="18">
        <f t="shared" si="18"/>
        <v>0.5</v>
      </c>
      <c r="F28" s="1">
        <v>1</v>
      </c>
      <c r="G28" s="1">
        <v>0.4</v>
      </c>
      <c r="H28" s="1">
        <v>0.8</v>
      </c>
      <c r="I28" s="1">
        <v>1</v>
      </c>
      <c r="K28" s="5">
        <f t="shared" si="2"/>
        <v>0</v>
      </c>
      <c r="L28" s="5">
        <f t="shared" si="3"/>
        <v>36608990.5</v>
      </c>
      <c r="M28" s="6">
        <f t="shared" si="10"/>
        <v>11617844.266666668</v>
      </c>
      <c r="N28" s="5">
        <f t="shared" si="4"/>
        <v>28850000</v>
      </c>
      <c r="O28" s="5">
        <f t="shared" si="11"/>
        <v>10178347.692307692</v>
      </c>
      <c r="P28" s="5">
        <f t="shared" si="5"/>
        <v>2769255.6</v>
      </c>
      <c r="Q28" s="5">
        <f t="shared" si="6"/>
        <v>11764504</v>
      </c>
      <c r="R28" s="5">
        <f t="shared" si="7"/>
        <v>54809674</v>
      </c>
      <c r="S28" s="5">
        <f t="shared" si="8"/>
        <v>156598616.05897436</v>
      </c>
      <c r="T28" s="5">
        <v>153829360.45897436</v>
      </c>
      <c r="U28" s="5">
        <v>124979360.45897436</v>
      </c>
      <c r="V28" s="5">
        <v>124979360.45897436</v>
      </c>
      <c r="W28" s="5">
        <v>124979360.45897436</v>
      </c>
      <c r="X28" s="5">
        <v>124979360.45897436</v>
      </c>
      <c r="Y28">
        <f t="shared" si="0"/>
        <v>2045</v>
      </c>
      <c r="Z28" s="6">
        <f t="shared" si="14"/>
        <v>58904515.285641029</v>
      </c>
      <c r="AA28" s="8">
        <v>36.231037680493742</v>
      </c>
      <c r="AB28" s="8">
        <f>'Max Calc'!R32</f>
        <v>41.581343197322688</v>
      </c>
      <c r="AC28" s="8">
        <v>36.231037680493742</v>
      </c>
      <c r="AD28" s="8">
        <v>36.231037680493742</v>
      </c>
      <c r="AE28" s="13"/>
      <c r="AF28" s="6">
        <f t="shared" si="12"/>
        <v>111750366.66666667</v>
      </c>
      <c r="AG28" s="6">
        <f t="shared" si="9"/>
        <v>73217981</v>
      </c>
      <c r="AH28" s="13">
        <f t="shared" si="9"/>
        <v>145223053.33333334</v>
      </c>
      <c r="AI28" s="6">
        <v>57700000</v>
      </c>
      <c r="AJ28" s="5">
        <f t="shared" si="15"/>
        <v>10178347.692307692</v>
      </c>
      <c r="AK28" s="13">
        <v>6923139</v>
      </c>
      <c r="AL28" s="5">
        <v>14705630</v>
      </c>
      <c r="AM28" s="5">
        <v>54809674</v>
      </c>
      <c r="AN28">
        <v>45</v>
      </c>
      <c r="AO28">
        <v>50</v>
      </c>
      <c r="AP28">
        <v>45</v>
      </c>
      <c r="AQ28">
        <v>22.35</v>
      </c>
      <c r="AR28">
        <v>50</v>
      </c>
      <c r="AS28">
        <v>25</v>
      </c>
      <c r="AT28" s="23">
        <f t="shared" si="13"/>
        <v>57.138059183936157</v>
      </c>
    </row>
    <row r="29" spans="1:46" x14ac:dyDescent="0.35">
      <c r="A29">
        <v>2046</v>
      </c>
      <c r="B29" s="1">
        <v>0</v>
      </c>
      <c r="C29" s="1">
        <f t="shared" si="17"/>
        <v>0.5</v>
      </c>
      <c r="D29" s="1">
        <v>0.08</v>
      </c>
      <c r="E29" s="18">
        <f t="shared" si="18"/>
        <v>0.5</v>
      </c>
      <c r="F29" s="1">
        <v>1</v>
      </c>
      <c r="G29" s="1">
        <v>0.4</v>
      </c>
      <c r="H29" s="1">
        <v>0.84</v>
      </c>
      <c r="I29" s="1">
        <v>1</v>
      </c>
      <c r="K29" s="5">
        <f t="shared" si="2"/>
        <v>0</v>
      </c>
      <c r="L29" s="5">
        <f t="shared" si="3"/>
        <v>36608990.5</v>
      </c>
      <c r="M29" s="6">
        <f t="shared" si="10"/>
        <v>11617844.266666668</v>
      </c>
      <c r="N29" s="5">
        <f t="shared" si="4"/>
        <v>28850000</v>
      </c>
      <c r="O29" s="5">
        <f t="shared" si="11"/>
        <v>10178347.692307692</v>
      </c>
      <c r="P29" s="5">
        <f t="shared" si="5"/>
        <v>2769255.6</v>
      </c>
      <c r="Q29" s="5">
        <f t="shared" si="6"/>
        <v>12352729.199999999</v>
      </c>
      <c r="R29" s="5">
        <f t="shared" si="7"/>
        <v>54809674</v>
      </c>
      <c r="S29" s="5">
        <f t="shared" si="8"/>
        <v>157186841.25897437</v>
      </c>
      <c r="T29" s="5">
        <v>154417585.65897438</v>
      </c>
      <c r="U29" s="5">
        <v>125567585.65897438</v>
      </c>
      <c r="V29" s="5">
        <v>125567585.65897438</v>
      </c>
      <c r="W29" s="5">
        <v>125567585.65897438</v>
      </c>
      <c r="X29" s="5">
        <v>125567585.65897438</v>
      </c>
      <c r="Y29">
        <f t="shared" si="0"/>
        <v>2046</v>
      </c>
      <c r="Z29" s="6">
        <f t="shared" si="14"/>
        <v>59492740.485641047</v>
      </c>
      <c r="AA29" s="8">
        <v>36.280778721084737</v>
      </c>
      <c r="AB29" s="8">
        <f>'Max Calc'!R33</f>
        <v>41.676573295962591</v>
      </c>
      <c r="AC29" s="8">
        <v>36.280778721084737</v>
      </c>
      <c r="AD29" s="8">
        <v>36.280778721084737</v>
      </c>
      <c r="AE29" s="13"/>
      <c r="AF29" s="6">
        <f t="shared" si="12"/>
        <v>111750366.66666667</v>
      </c>
      <c r="AG29" s="6">
        <f t="shared" si="9"/>
        <v>73217981</v>
      </c>
      <c r="AH29" s="13">
        <f t="shared" si="9"/>
        <v>145223053.33333334</v>
      </c>
      <c r="AI29" s="6">
        <v>57700000</v>
      </c>
      <c r="AJ29" s="5">
        <f t="shared" si="15"/>
        <v>10178347.692307692</v>
      </c>
      <c r="AK29" s="13">
        <v>6923139</v>
      </c>
      <c r="AL29" s="5">
        <v>14705630</v>
      </c>
      <c r="AM29" s="5">
        <v>54809674</v>
      </c>
      <c r="AN29">
        <v>46</v>
      </c>
      <c r="AO29">
        <v>50</v>
      </c>
      <c r="AP29">
        <v>45</v>
      </c>
      <c r="AQ29">
        <v>22.35</v>
      </c>
      <c r="AR29">
        <v>50</v>
      </c>
      <c r="AS29">
        <v>25</v>
      </c>
      <c r="AT29" s="23">
        <f t="shared" si="13"/>
        <v>57.709439775775522</v>
      </c>
    </row>
    <row r="30" spans="1:46" x14ac:dyDescent="0.35">
      <c r="A30">
        <v>2047</v>
      </c>
      <c r="B30" s="1">
        <v>0</v>
      </c>
      <c r="C30" s="1">
        <f t="shared" si="17"/>
        <v>0.5</v>
      </c>
      <c r="D30" s="1">
        <v>0.08</v>
      </c>
      <c r="E30" s="18">
        <f t="shared" si="18"/>
        <v>0.5</v>
      </c>
      <c r="F30" s="1">
        <v>1</v>
      </c>
      <c r="G30" s="1">
        <v>0.4</v>
      </c>
      <c r="H30" s="1">
        <v>0.88</v>
      </c>
      <c r="I30" s="1">
        <v>1</v>
      </c>
      <c r="K30" s="5">
        <f t="shared" si="2"/>
        <v>0</v>
      </c>
      <c r="L30" s="5">
        <f t="shared" si="3"/>
        <v>36608990.5</v>
      </c>
      <c r="M30" s="6">
        <f t="shared" si="10"/>
        <v>11617844.266666668</v>
      </c>
      <c r="N30" s="5">
        <f t="shared" si="4"/>
        <v>28850000</v>
      </c>
      <c r="O30" s="5">
        <f t="shared" si="11"/>
        <v>10178347.692307692</v>
      </c>
      <c r="P30" s="5">
        <f t="shared" si="5"/>
        <v>2769255.6</v>
      </c>
      <c r="Q30" s="5">
        <f t="shared" si="6"/>
        <v>12940954.4</v>
      </c>
      <c r="R30" s="5">
        <f t="shared" si="7"/>
        <v>54809674</v>
      </c>
      <c r="S30" s="5">
        <f t="shared" si="8"/>
        <v>157775066.45897436</v>
      </c>
      <c r="T30" s="5">
        <v>155005810.85897437</v>
      </c>
      <c r="U30" s="5">
        <v>126155810.85897437</v>
      </c>
      <c r="V30" s="5">
        <v>126155810.85897437</v>
      </c>
      <c r="W30" s="5">
        <v>126155810.85897437</v>
      </c>
      <c r="X30" s="5">
        <v>126155810.85897437</v>
      </c>
      <c r="Y30">
        <f t="shared" si="0"/>
        <v>2047</v>
      </c>
      <c r="Z30" s="6">
        <f t="shared" si="14"/>
        <v>60080965.685641035</v>
      </c>
      <c r="AA30" s="8">
        <v>36.330519761675731</v>
      </c>
      <c r="AB30" s="8">
        <f>'Max Calc'!R34</f>
        <v>41.772755695588877</v>
      </c>
      <c r="AC30" s="8">
        <v>36.330519761675731</v>
      </c>
      <c r="AD30" s="8">
        <v>36.330519761675731</v>
      </c>
      <c r="AE30" s="13"/>
      <c r="AF30" s="6">
        <f t="shared" si="12"/>
        <v>111750366.66666667</v>
      </c>
      <c r="AG30" s="6">
        <f t="shared" si="9"/>
        <v>73217981</v>
      </c>
      <c r="AH30" s="13">
        <f t="shared" si="9"/>
        <v>145223053.33333334</v>
      </c>
      <c r="AI30" s="6">
        <v>57700000</v>
      </c>
      <c r="AJ30" s="5">
        <f t="shared" si="15"/>
        <v>10178347.692307692</v>
      </c>
      <c r="AK30" s="13">
        <v>6923139</v>
      </c>
      <c r="AL30" s="5">
        <v>14705630</v>
      </c>
      <c r="AM30" s="5">
        <v>54809674</v>
      </c>
      <c r="AN30">
        <v>47</v>
      </c>
      <c r="AO30">
        <v>50</v>
      </c>
      <c r="AP30">
        <v>45</v>
      </c>
      <c r="AQ30">
        <v>22.35</v>
      </c>
      <c r="AR30">
        <v>50</v>
      </c>
      <c r="AS30">
        <v>25</v>
      </c>
      <c r="AT30" s="23">
        <f t="shared" si="13"/>
        <v>58.286534173533276</v>
      </c>
    </row>
    <row r="31" spans="1:46" x14ac:dyDescent="0.35">
      <c r="A31">
        <v>2048</v>
      </c>
      <c r="B31" s="1">
        <v>0</v>
      </c>
      <c r="C31" s="1">
        <f t="shared" si="17"/>
        <v>0.5</v>
      </c>
      <c r="D31" s="1">
        <v>0.08</v>
      </c>
      <c r="E31" s="18">
        <f t="shared" si="18"/>
        <v>0.5</v>
      </c>
      <c r="F31" s="1">
        <v>1</v>
      </c>
      <c r="G31" s="1">
        <v>0.4</v>
      </c>
      <c r="H31" s="1">
        <v>0.92</v>
      </c>
      <c r="I31" s="1">
        <v>1</v>
      </c>
      <c r="K31" s="5">
        <f t="shared" si="2"/>
        <v>0</v>
      </c>
      <c r="L31" s="5">
        <f t="shared" si="3"/>
        <v>36608990.5</v>
      </c>
      <c r="M31" s="6">
        <f t="shared" si="10"/>
        <v>11617844.266666668</v>
      </c>
      <c r="N31" s="5">
        <f t="shared" si="4"/>
        <v>28850000</v>
      </c>
      <c r="O31" s="5">
        <f t="shared" si="11"/>
        <v>10178347.692307692</v>
      </c>
      <c r="P31" s="5">
        <f t="shared" si="5"/>
        <v>2769255.6</v>
      </c>
      <c r="Q31" s="5">
        <f t="shared" si="6"/>
        <v>13529179.600000001</v>
      </c>
      <c r="R31" s="5">
        <f t="shared" si="7"/>
        <v>54809674</v>
      </c>
      <c r="S31" s="5">
        <f t="shared" si="8"/>
        <v>158363291.65897435</v>
      </c>
      <c r="T31" s="5">
        <v>155594036.05897436</v>
      </c>
      <c r="U31" s="5">
        <v>126744036.05897436</v>
      </c>
      <c r="V31" s="5">
        <v>126744036.05897436</v>
      </c>
      <c r="W31" s="5">
        <v>126744036.05897436</v>
      </c>
      <c r="X31" s="5">
        <v>126744036.05897436</v>
      </c>
      <c r="Y31">
        <f t="shared" si="0"/>
        <v>2048</v>
      </c>
      <c r="Z31" s="6">
        <f t="shared" si="14"/>
        <v>60669190.885641024</v>
      </c>
      <c r="AA31" s="8">
        <v>36.380260802266726</v>
      </c>
      <c r="AB31" s="8">
        <f>'Max Calc'!R35</f>
        <v>41.869899919211434</v>
      </c>
      <c r="AC31" s="8">
        <v>36.380260802266726</v>
      </c>
      <c r="AD31" s="8">
        <v>36.380260802266726</v>
      </c>
      <c r="AE31" s="13"/>
      <c r="AF31" s="6">
        <f t="shared" si="12"/>
        <v>111750366.66666667</v>
      </c>
      <c r="AG31" s="6">
        <f t="shared" si="9"/>
        <v>73217981</v>
      </c>
      <c r="AH31" s="13">
        <f t="shared" si="9"/>
        <v>145223053.33333334</v>
      </c>
      <c r="AI31" s="6">
        <v>57700000</v>
      </c>
      <c r="AJ31" s="5">
        <f t="shared" si="15"/>
        <v>10178347.692307692</v>
      </c>
      <c r="AK31" s="13">
        <v>6923139</v>
      </c>
      <c r="AL31" s="5">
        <v>14705630</v>
      </c>
      <c r="AM31" s="5">
        <v>54809674</v>
      </c>
      <c r="AN31">
        <v>48</v>
      </c>
      <c r="AO31">
        <v>50</v>
      </c>
      <c r="AP31">
        <v>45</v>
      </c>
      <c r="AQ31">
        <v>22.35</v>
      </c>
      <c r="AR31">
        <v>50</v>
      </c>
      <c r="AS31">
        <v>25</v>
      </c>
      <c r="AT31" s="23">
        <f t="shared" si="13"/>
        <v>58.869399515268611</v>
      </c>
    </row>
    <row r="32" spans="1:46" x14ac:dyDescent="0.35">
      <c r="A32">
        <v>2049</v>
      </c>
      <c r="B32" s="1">
        <v>0</v>
      </c>
      <c r="C32" s="1">
        <f t="shared" si="17"/>
        <v>0.5</v>
      </c>
      <c r="D32" s="1">
        <v>0.08</v>
      </c>
      <c r="E32" s="18">
        <f t="shared" si="18"/>
        <v>0.5</v>
      </c>
      <c r="F32" s="1">
        <v>1</v>
      </c>
      <c r="G32" s="1">
        <v>0.4</v>
      </c>
      <c r="H32" s="1">
        <v>0.96</v>
      </c>
      <c r="I32" s="1">
        <v>1</v>
      </c>
      <c r="K32" s="5">
        <f t="shared" si="2"/>
        <v>0</v>
      </c>
      <c r="L32" s="5">
        <f t="shared" si="3"/>
        <v>36608990.5</v>
      </c>
      <c r="M32" s="6">
        <f t="shared" si="10"/>
        <v>11617844.266666668</v>
      </c>
      <c r="N32" s="5">
        <f t="shared" si="4"/>
        <v>28850000</v>
      </c>
      <c r="O32" s="5">
        <f t="shared" si="11"/>
        <v>10178347.692307692</v>
      </c>
      <c r="P32" s="5">
        <f t="shared" si="5"/>
        <v>2769255.6</v>
      </c>
      <c r="Q32" s="5">
        <f t="shared" si="6"/>
        <v>14117404.799999999</v>
      </c>
      <c r="R32" s="5">
        <f t="shared" si="7"/>
        <v>54809674</v>
      </c>
      <c r="S32" s="5">
        <f t="shared" si="8"/>
        <v>158951516.85897434</v>
      </c>
      <c r="T32" s="5">
        <v>156182261.25897434</v>
      </c>
      <c r="U32" s="5">
        <v>127332261.25897434</v>
      </c>
      <c r="V32" s="5">
        <v>127332261.25897434</v>
      </c>
      <c r="W32" s="5">
        <v>127332261.25897434</v>
      </c>
      <c r="X32" s="5">
        <v>127332261.25897434</v>
      </c>
      <c r="Y32">
        <f t="shared" si="0"/>
        <v>2049</v>
      </c>
      <c r="Z32" s="6">
        <f t="shared" si="14"/>
        <v>61257416.085641012</v>
      </c>
      <c r="AA32" s="8">
        <v>36.43000184285772</v>
      </c>
      <c r="AB32" s="8">
        <f>'Max Calc'!R36</f>
        <v>41.968015585070212</v>
      </c>
      <c r="AC32" s="8">
        <v>36.43000184285772</v>
      </c>
      <c r="AD32" s="8">
        <v>36.43000184285772</v>
      </c>
      <c r="AE32" s="13"/>
      <c r="AF32" s="6">
        <f t="shared" si="12"/>
        <v>111750366.66666667</v>
      </c>
      <c r="AG32" s="6">
        <f t="shared" si="9"/>
        <v>73217981</v>
      </c>
      <c r="AH32" s="13">
        <f t="shared" si="9"/>
        <v>145223053.33333334</v>
      </c>
      <c r="AI32" s="6">
        <v>57700000</v>
      </c>
      <c r="AJ32" s="5">
        <f t="shared" si="15"/>
        <v>10178347.692307692</v>
      </c>
      <c r="AK32" s="13">
        <v>6923139</v>
      </c>
      <c r="AL32" s="5">
        <v>14705630</v>
      </c>
      <c r="AM32" s="5">
        <v>54809674</v>
      </c>
      <c r="AN32">
        <v>49</v>
      </c>
      <c r="AO32">
        <v>50</v>
      </c>
      <c r="AP32">
        <v>45</v>
      </c>
      <c r="AQ32">
        <v>22.35</v>
      </c>
      <c r="AR32">
        <v>50</v>
      </c>
      <c r="AS32">
        <v>25</v>
      </c>
      <c r="AT32" s="23">
        <f t="shared" si="13"/>
        <v>59.4580935104213</v>
      </c>
    </row>
    <row r="33" spans="1:46" x14ac:dyDescent="0.35">
      <c r="A33">
        <v>2050</v>
      </c>
      <c r="B33" s="1">
        <v>0</v>
      </c>
      <c r="C33" s="1">
        <f t="shared" si="17"/>
        <v>0.5</v>
      </c>
      <c r="D33" s="1">
        <v>0.08</v>
      </c>
      <c r="E33" s="18">
        <f t="shared" si="18"/>
        <v>0.5</v>
      </c>
      <c r="F33" s="1">
        <v>1</v>
      </c>
      <c r="G33" s="1">
        <v>0.4</v>
      </c>
      <c r="H33" s="1">
        <v>1</v>
      </c>
      <c r="I33" s="1">
        <v>1</v>
      </c>
      <c r="K33" s="5">
        <f t="shared" si="2"/>
        <v>0</v>
      </c>
      <c r="L33" s="5">
        <f t="shared" si="3"/>
        <v>36608990.5</v>
      </c>
      <c r="M33" s="6">
        <f t="shared" si="10"/>
        <v>11617844.266666668</v>
      </c>
      <c r="N33" s="5">
        <f t="shared" si="4"/>
        <v>28850000</v>
      </c>
      <c r="O33" s="5">
        <f t="shared" si="11"/>
        <v>10178347.692307692</v>
      </c>
      <c r="P33" s="5">
        <f t="shared" si="5"/>
        <v>2769255.6</v>
      </c>
      <c r="Q33" s="5">
        <f t="shared" si="6"/>
        <v>14705630</v>
      </c>
      <c r="R33" s="5">
        <f t="shared" si="7"/>
        <v>54809674</v>
      </c>
      <c r="S33" s="5">
        <f t="shared" si="8"/>
        <v>159539742.05897436</v>
      </c>
      <c r="T33" s="5">
        <v>156770486.45897436</v>
      </c>
      <c r="U33" s="5">
        <v>127920486.45897436</v>
      </c>
      <c r="V33" s="5">
        <v>127920486.45897436</v>
      </c>
      <c r="W33" s="5">
        <v>127920486.45897436</v>
      </c>
      <c r="X33" s="5">
        <v>127920486.45897436</v>
      </c>
      <c r="Y33">
        <f t="shared" si="0"/>
        <v>2050</v>
      </c>
      <c r="Z33" s="6">
        <f t="shared" si="14"/>
        <v>61845641.285641029</v>
      </c>
      <c r="AA33" s="8">
        <v>42.067112407587587</v>
      </c>
      <c r="AB33" s="8">
        <f>'Max Calc'!R37</f>
        <v>42.067112407587587</v>
      </c>
      <c r="AC33" s="8">
        <v>42.067112407587587</v>
      </c>
      <c r="AD33" s="8">
        <v>42.067112407587587</v>
      </c>
      <c r="AE33" s="13"/>
      <c r="AF33" s="6">
        <f t="shared" si="12"/>
        <v>111750366.66666667</v>
      </c>
      <c r="AG33" s="6">
        <f t="shared" si="9"/>
        <v>73217981</v>
      </c>
      <c r="AH33" s="13">
        <f t="shared" si="9"/>
        <v>145223053.33333334</v>
      </c>
      <c r="AI33" s="6">
        <v>57700000</v>
      </c>
      <c r="AJ33" s="5">
        <f t="shared" si="15"/>
        <v>10178347.692307692</v>
      </c>
      <c r="AK33" s="13">
        <v>6923139</v>
      </c>
      <c r="AL33" s="5">
        <v>14705630</v>
      </c>
      <c r="AM33" s="5">
        <v>54809674</v>
      </c>
      <c r="AN33">
        <v>50</v>
      </c>
      <c r="AO33">
        <v>50</v>
      </c>
      <c r="AP33">
        <v>45</v>
      </c>
      <c r="AQ33">
        <v>22.35</v>
      </c>
      <c r="AR33">
        <v>50</v>
      </c>
      <c r="AS33">
        <v>25</v>
      </c>
      <c r="AT33" s="23">
        <f t="shared" si="13"/>
        <v>60.052674445525511</v>
      </c>
    </row>
    <row r="34" spans="1:46" x14ac:dyDescent="0.35">
      <c r="A34">
        <v>2051</v>
      </c>
      <c r="B34" s="1">
        <v>0</v>
      </c>
      <c r="C34" s="1">
        <f t="shared" si="17"/>
        <v>0.5</v>
      </c>
      <c r="D34" s="1">
        <v>0.08</v>
      </c>
      <c r="E34" s="18">
        <f t="shared" si="18"/>
        <v>0.5</v>
      </c>
      <c r="F34" s="1">
        <v>1</v>
      </c>
      <c r="G34" s="1">
        <v>0.4</v>
      </c>
      <c r="H34" s="1">
        <v>1</v>
      </c>
      <c r="I34" s="1">
        <v>1</v>
      </c>
      <c r="K34" s="5">
        <f t="shared" si="2"/>
        <v>0</v>
      </c>
      <c r="L34" s="5">
        <f t="shared" si="3"/>
        <v>36608990.5</v>
      </c>
      <c r="M34" s="6">
        <f t="shared" si="10"/>
        <v>11617844.266666668</v>
      </c>
      <c r="N34" s="5">
        <f t="shared" si="4"/>
        <v>28850000</v>
      </c>
      <c r="O34" s="5">
        <f t="shared" si="11"/>
        <v>10178347.692307692</v>
      </c>
      <c r="P34" s="5">
        <f t="shared" si="5"/>
        <v>2769255.6</v>
      </c>
      <c r="Q34" s="5">
        <f t="shared" si="6"/>
        <v>14705630</v>
      </c>
      <c r="R34" s="5">
        <f t="shared" si="7"/>
        <v>54809674</v>
      </c>
      <c r="S34" s="5">
        <f t="shared" si="8"/>
        <v>159539742.05897436</v>
      </c>
      <c r="T34" s="5">
        <v>156770486.45897436</v>
      </c>
      <c r="U34" s="5">
        <v>127920486.45897436</v>
      </c>
      <c r="V34" s="5">
        <v>127920486.45897436</v>
      </c>
      <c r="W34" s="5">
        <v>127920486.45897436</v>
      </c>
      <c r="X34" s="5">
        <v>127920486.45897436</v>
      </c>
      <c r="Y34">
        <f t="shared" si="0"/>
        <v>2051</v>
      </c>
      <c r="Z34" s="6">
        <f t="shared" si="14"/>
        <v>61845641.285641029</v>
      </c>
      <c r="AA34" s="8">
        <v>42.067112407587587</v>
      </c>
      <c r="AB34" s="8">
        <f>'Max Calc'!R38</f>
        <v>42.167200198330129</v>
      </c>
      <c r="AC34" s="8">
        <v>42.067112407587587</v>
      </c>
      <c r="AD34" s="8">
        <v>42.067112407587587</v>
      </c>
      <c r="AE34" s="13"/>
      <c r="AF34" s="6">
        <f t="shared" si="12"/>
        <v>111750366.66666667</v>
      </c>
      <c r="AG34" s="6">
        <f t="shared" si="9"/>
        <v>73217981</v>
      </c>
      <c r="AH34" s="13">
        <f t="shared" si="9"/>
        <v>145223053.33333334</v>
      </c>
      <c r="AI34" s="6">
        <v>57700000</v>
      </c>
      <c r="AJ34" s="5">
        <f t="shared" si="15"/>
        <v>10178347.692307692</v>
      </c>
      <c r="AK34" s="13">
        <v>6923139</v>
      </c>
      <c r="AL34" s="5">
        <v>14705630</v>
      </c>
      <c r="AM34" s="5">
        <v>54809674</v>
      </c>
      <c r="AN34">
        <v>51</v>
      </c>
      <c r="AO34">
        <v>50</v>
      </c>
      <c r="AP34">
        <v>45</v>
      </c>
      <c r="AQ34">
        <v>22.35</v>
      </c>
      <c r="AR34">
        <v>50</v>
      </c>
      <c r="AS34">
        <v>25</v>
      </c>
      <c r="AT34" s="23">
        <f t="shared" si="13"/>
        <v>60.65320118998077</v>
      </c>
    </row>
    <row r="35" spans="1:46" x14ac:dyDescent="0.35">
      <c r="A35">
        <v>2052</v>
      </c>
      <c r="B35" s="1">
        <v>0</v>
      </c>
      <c r="C35" s="1">
        <f t="shared" si="17"/>
        <v>0.5</v>
      </c>
      <c r="D35" s="1">
        <v>0.08</v>
      </c>
      <c r="E35" s="18">
        <f t="shared" si="18"/>
        <v>0.5</v>
      </c>
      <c r="F35" s="1">
        <v>1</v>
      </c>
      <c r="G35" s="1">
        <v>0.4</v>
      </c>
      <c r="H35" s="1">
        <v>1</v>
      </c>
      <c r="I35" s="1">
        <v>1</v>
      </c>
      <c r="K35" s="5">
        <f t="shared" si="2"/>
        <v>0</v>
      </c>
      <c r="L35" s="5">
        <f t="shared" si="3"/>
        <v>36608990.5</v>
      </c>
      <c r="M35" s="6">
        <f t="shared" si="10"/>
        <v>11617844.266666668</v>
      </c>
      <c r="N35" s="5">
        <f t="shared" si="4"/>
        <v>28850000</v>
      </c>
      <c r="O35" s="5">
        <f t="shared" si="11"/>
        <v>10178347.692307692</v>
      </c>
      <c r="P35" s="5">
        <f t="shared" si="5"/>
        <v>2769255.6</v>
      </c>
      <c r="Q35" s="5">
        <f t="shared" si="6"/>
        <v>14705630</v>
      </c>
      <c r="R35" s="5">
        <f t="shared" si="7"/>
        <v>54809674</v>
      </c>
      <c r="S35" s="5">
        <f t="shared" si="8"/>
        <v>159539742.05897436</v>
      </c>
      <c r="T35" s="5">
        <v>156770486.45897436</v>
      </c>
      <c r="U35" s="5">
        <v>127920486.45897436</v>
      </c>
      <c r="V35" s="5">
        <v>127920486.45897436</v>
      </c>
      <c r="W35" s="5">
        <v>127920486.45897436</v>
      </c>
      <c r="X35" s="5">
        <v>127920486.45897436</v>
      </c>
      <c r="Y35">
        <f t="shared" si="0"/>
        <v>2052</v>
      </c>
      <c r="Z35" s="6">
        <f t="shared" si="14"/>
        <v>61845641.285641029</v>
      </c>
      <c r="AA35" s="8">
        <v>42.067112407587587</v>
      </c>
      <c r="AB35" s="8">
        <f>'Max Calc'!R39</f>
        <v>42.268288866980093</v>
      </c>
      <c r="AC35" s="8">
        <v>42.067112407587587</v>
      </c>
      <c r="AD35" s="8">
        <v>42.067112407587587</v>
      </c>
      <c r="AE35" s="13"/>
      <c r="AF35" s="6">
        <f t="shared" si="12"/>
        <v>111750366.66666667</v>
      </c>
      <c r="AG35" s="6">
        <f t="shared" si="9"/>
        <v>73217981</v>
      </c>
      <c r="AH35" s="13">
        <f t="shared" si="9"/>
        <v>145223053.33333334</v>
      </c>
      <c r="AI35" s="6">
        <v>57700000</v>
      </c>
      <c r="AJ35" s="5">
        <f t="shared" si="15"/>
        <v>10178347.692307692</v>
      </c>
      <c r="AK35" s="13">
        <v>6923139</v>
      </c>
      <c r="AL35" s="5">
        <v>14705630</v>
      </c>
      <c r="AM35" s="5">
        <v>54809674</v>
      </c>
      <c r="AN35">
        <v>52</v>
      </c>
      <c r="AO35">
        <v>50</v>
      </c>
      <c r="AP35">
        <v>45</v>
      </c>
      <c r="AQ35">
        <v>22.35</v>
      </c>
      <c r="AR35">
        <v>50</v>
      </c>
      <c r="AS35">
        <v>25</v>
      </c>
      <c r="AT35" s="23">
        <f t="shared" si="13"/>
        <v>61.259733201880579</v>
      </c>
    </row>
    <row r="36" spans="1:46" x14ac:dyDescent="0.35">
      <c r="A36">
        <v>2053</v>
      </c>
      <c r="B36" s="1">
        <v>0</v>
      </c>
      <c r="C36" s="1">
        <f t="shared" si="17"/>
        <v>0.5</v>
      </c>
      <c r="D36" s="1">
        <v>0.08</v>
      </c>
      <c r="E36" s="18">
        <f t="shared" si="18"/>
        <v>0.5</v>
      </c>
      <c r="F36" s="1">
        <v>1</v>
      </c>
      <c r="G36" s="1">
        <v>0.4</v>
      </c>
      <c r="H36" s="1">
        <v>1</v>
      </c>
      <c r="I36" s="1">
        <v>1</v>
      </c>
      <c r="K36" s="5">
        <f t="shared" si="2"/>
        <v>0</v>
      </c>
      <c r="L36" s="5">
        <f t="shared" si="3"/>
        <v>36608990.5</v>
      </c>
      <c r="M36" s="6">
        <f t="shared" si="10"/>
        <v>11617844.266666668</v>
      </c>
      <c r="N36" s="5">
        <f t="shared" si="4"/>
        <v>28850000</v>
      </c>
      <c r="O36" s="5">
        <f t="shared" si="11"/>
        <v>10178347.692307692</v>
      </c>
      <c r="P36" s="5">
        <f t="shared" si="5"/>
        <v>2769255.6</v>
      </c>
      <c r="Q36" s="5">
        <f t="shared" si="6"/>
        <v>14705630</v>
      </c>
      <c r="R36" s="5">
        <f t="shared" si="7"/>
        <v>54809674</v>
      </c>
      <c r="S36" s="5">
        <f t="shared" si="8"/>
        <v>159539742.05897436</v>
      </c>
      <c r="T36" s="5">
        <v>156770486.45897436</v>
      </c>
      <c r="U36" s="5">
        <v>127920486.45897436</v>
      </c>
      <c r="V36" s="5">
        <v>127920486.45897436</v>
      </c>
      <c r="W36" s="5">
        <v>127920486.45897436</v>
      </c>
      <c r="X36" s="5">
        <v>127920486.45897436</v>
      </c>
      <c r="Y36">
        <f t="shared" si="0"/>
        <v>2053</v>
      </c>
      <c r="Z36" s="6">
        <f t="shared" si="14"/>
        <v>61845641.285641029</v>
      </c>
      <c r="AA36" s="8">
        <v>42.067112407587587</v>
      </c>
      <c r="AB36" s="8">
        <f>'Max Calc'!R40</f>
        <v>42.370388422316566</v>
      </c>
      <c r="AC36" s="8">
        <v>42.067112407587587</v>
      </c>
      <c r="AD36" s="8">
        <v>42.067112407587587</v>
      </c>
      <c r="AE36" s="13"/>
      <c r="AF36" s="6">
        <f t="shared" si="12"/>
        <v>111750366.66666667</v>
      </c>
      <c r="AG36" s="6">
        <f t="shared" si="9"/>
        <v>73217981</v>
      </c>
      <c r="AH36" s="13">
        <f t="shared" si="9"/>
        <v>145223053.33333334</v>
      </c>
      <c r="AI36" s="6">
        <v>57700000</v>
      </c>
      <c r="AJ36" s="5">
        <f t="shared" si="15"/>
        <v>10178347.692307692</v>
      </c>
      <c r="AK36" s="13">
        <v>6923139</v>
      </c>
      <c r="AL36" s="5">
        <v>14705630</v>
      </c>
      <c r="AM36" s="5">
        <v>54809674</v>
      </c>
      <c r="AN36">
        <v>53</v>
      </c>
      <c r="AO36">
        <v>50</v>
      </c>
      <c r="AP36">
        <v>45</v>
      </c>
      <c r="AQ36">
        <v>22.35</v>
      </c>
      <c r="AR36">
        <v>50</v>
      </c>
      <c r="AS36">
        <v>25</v>
      </c>
      <c r="AT36" s="23">
        <f t="shared" si="13"/>
        <v>61.872330533899387</v>
      </c>
    </row>
    <row r="37" spans="1:46" x14ac:dyDescent="0.35">
      <c r="A37">
        <v>2054</v>
      </c>
      <c r="B37" s="1">
        <v>0</v>
      </c>
      <c r="C37" s="1">
        <f t="shared" si="17"/>
        <v>0.5</v>
      </c>
      <c r="D37" s="1">
        <v>0.08</v>
      </c>
      <c r="E37" s="18">
        <f t="shared" si="18"/>
        <v>0.5</v>
      </c>
      <c r="F37" s="1">
        <v>1</v>
      </c>
      <c r="G37" s="1">
        <v>0.4</v>
      </c>
      <c r="H37" s="1">
        <v>1</v>
      </c>
      <c r="I37" s="1">
        <v>1</v>
      </c>
      <c r="K37" s="5">
        <f t="shared" si="2"/>
        <v>0</v>
      </c>
      <c r="L37" s="5">
        <f t="shared" si="3"/>
        <v>36608990.5</v>
      </c>
      <c r="M37" s="6">
        <f t="shared" si="10"/>
        <v>11617844.266666668</v>
      </c>
      <c r="N37" s="5">
        <f t="shared" si="4"/>
        <v>28850000</v>
      </c>
      <c r="O37" s="5">
        <f t="shared" si="11"/>
        <v>10178347.692307692</v>
      </c>
      <c r="P37" s="5">
        <f t="shared" si="5"/>
        <v>2769255.6</v>
      </c>
      <c r="Q37" s="5">
        <f t="shared" si="6"/>
        <v>14705630</v>
      </c>
      <c r="R37" s="5">
        <f t="shared" si="7"/>
        <v>54809674</v>
      </c>
      <c r="S37" s="5">
        <f t="shared" si="8"/>
        <v>159539742.05897436</v>
      </c>
      <c r="T37" s="5">
        <v>156770486.45897436</v>
      </c>
      <c r="U37" s="5">
        <v>127920486.45897436</v>
      </c>
      <c r="V37" s="5">
        <v>127920486.45897436</v>
      </c>
      <c r="W37" s="5">
        <v>127920486.45897436</v>
      </c>
      <c r="X37" s="5">
        <v>127920486.45897436</v>
      </c>
      <c r="Y37">
        <f t="shared" si="0"/>
        <v>2054</v>
      </c>
      <c r="Z37" s="6">
        <f t="shared" si="14"/>
        <v>61845641.285641029</v>
      </c>
      <c r="AA37" s="8">
        <v>42.067112407587587</v>
      </c>
      <c r="AB37" s="8">
        <f>'Max Calc'!R41</f>
        <v>42.4735089732064</v>
      </c>
      <c r="AC37" s="8">
        <v>42.067112407587587</v>
      </c>
      <c r="AD37" s="8">
        <v>42.067112407587587</v>
      </c>
      <c r="AE37" s="13"/>
      <c r="AF37" s="6">
        <f t="shared" si="12"/>
        <v>111750366.66666667</v>
      </c>
      <c r="AG37" s="6">
        <f t="shared" si="9"/>
        <v>73217981</v>
      </c>
      <c r="AH37" s="13">
        <f t="shared" si="9"/>
        <v>145223053.33333334</v>
      </c>
      <c r="AI37" s="6">
        <v>57700000</v>
      </c>
      <c r="AJ37" s="5">
        <f t="shared" si="15"/>
        <v>10178347.692307692</v>
      </c>
      <c r="AK37" s="13">
        <v>6923139</v>
      </c>
      <c r="AL37" s="5">
        <v>14705630</v>
      </c>
      <c r="AM37" s="5">
        <v>54809674</v>
      </c>
      <c r="AN37">
        <v>54</v>
      </c>
      <c r="AO37">
        <v>50</v>
      </c>
      <c r="AP37">
        <v>45</v>
      </c>
      <c r="AQ37">
        <v>22.35</v>
      </c>
      <c r="AR37">
        <v>50</v>
      </c>
      <c r="AS37">
        <v>25</v>
      </c>
      <c r="AT37" s="23">
        <f t="shared" si="13"/>
        <v>62.491053839238383</v>
      </c>
    </row>
    <row r="38" spans="1:46" x14ac:dyDescent="0.35">
      <c r="A38">
        <v>2055</v>
      </c>
      <c r="B38" s="1">
        <v>0</v>
      </c>
      <c r="C38" s="1">
        <f t="shared" si="17"/>
        <v>0.5</v>
      </c>
      <c r="D38" s="1">
        <v>0.08</v>
      </c>
      <c r="E38" s="18">
        <f t="shared" si="18"/>
        <v>0.5</v>
      </c>
      <c r="F38" s="1">
        <v>1</v>
      </c>
      <c r="G38" s="1">
        <v>0.4</v>
      </c>
      <c r="H38" s="1">
        <v>1</v>
      </c>
      <c r="I38" s="1">
        <v>1</v>
      </c>
      <c r="K38" s="5">
        <f t="shared" si="2"/>
        <v>0</v>
      </c>
      <c r="L38" s="5">
        <f t="shared" si="3"/>
        <v>36608990.5</v>
      </c>
      <c r="M38" s="6">
        <f t="shared" si="10"/>
        <v>11617844.266666668</v>
      </c>
      <c r="N38" s="5">
        <f t="shared" si="4"/>
        <v>28850000</v>
      </c>
      <c r="O38" s="5">
        <f t="shared" si="11"/>
        <v>10178347.692307692</v>
      </c>
      <c r="P38" s="5">
        <f t="shared" si="5"/>
        <v>2769255.6</v>
      </c>
      <c r="Q38" s="5">
        <f t="shared" si="6"/>
        <v>14705630</v>
      </c>
      <c r="R38" s="5">
        <f t="shared" si="7"/>
        <v>54809674</v>
      </c>
      <c r="S38" s="5">
        <f t="shared" si="8"/>
        <v>159539742.05897436</v>
      </c>
      <c r="T38" s="5">
        <v>156770486.45897436</v>
      </c>
      <c r="U38" s="5">
        <v>127920486.45897436</v>
      </c>
      <c r="V38" s="5">
        <v>127920486.45897436</v>
      </c>
      <c r="W38" s="5">
        <v>127920486.45897436</v>
      </c>
      <c r="X38" s="5">
        <v>127920486.45897436</v>
      </c>
      <c r="Y38">
        <f t="shared" si="0"/>
        <v>2055</v>
      </c>
      <c r="Z38" s="6">
        <f t="shared" si="14"/>
        <v>61845641.285641029</v>
      </c>
      <c r="AA38" s="8">
        <v>42.067112407587587</v>
      </c>
      <c r="AB38" s="8">
        <f>'Max Calc'!R42</f>
        <v>42.577660729605128</v>
      </c>
      <c r="AC38" s="8">
        <v>42.067112407587587</v>
      </c>
      <c r="AD38" s="8">
        <v>42.067112407587587</v>
      </c>
      <c r="AE38" s="13"/>
      <c r="AF38" s="6">
        <f t="shared" si="12"/>
        <v>111750366.66666667</v>
      </c>
      <c r="AG38" s="6">
        <f t="shared" si="9"/>
        <v>73217981</v>
      </c>
      <c r="AH38" s="13">
        <f t="shared" si="9"/>
        <v>145223053.33333334</v>
      </c>
      <c r="AI38" s="6">
        <v>57700000</v>
      </c>
      <c r="AJ38" s="5">
        <f t="shared" si="15"/>
        <v>10178347.692307692</v>
      </c>
      <c r="AK38" s="13">
        <v>6923139</v>
      </c>
      <c r="AL38" s="5">
        <v>14705630</v>
      </c>
      <c r="AM38" s="5">
        <v>54809674</v>
      </c>
      <c r="AN38">
        <v>55</v>
      </c>
      <c r="AO38">
        <v>50</v>
      </c>
      <c r="AP38">
        <v>45</v>
      </c>
      <c r="AQ38">
        <v>22.35</v>
      </c>
      <c r="AR38">
        <v>50</v>
      </c>
      <c r="AS38">
        <v>25</v>
      </c>
      <c r="AT38" s="23">
        <f t="shared" si="13"/>
        <v>63.115964377630768</v>
      </c>
    </row>
    <row r="39" spans="1:46" x14ac:dyDescent="0.35">
      <c r="A39">
        <v>2056</v>
      </c>
      <c r="B39" s="1">
        <v>0</v>
      </c>
      <c r="C39" s="1">
        <f t="shared" si="17"/>
        <v>0.5</v>
      </c>
      <c r="D39" s="1">
        <v>0.08</v>
      </c>
      <c r="E39" s="18">
        <f t="shared" si="18"/>
        <v>0.5</v>
      </c>
      <c r="F39" s="1">
        <v>1</v>
      </c>
      <c r="G39" s="1">
        <v>0.4</v>
      </c>
      <c r="H39" s="1">
        <v>1</v>
      </c>
      <c r="I39" s="1">
        <v>1</v>
      </c>
      <c r="K39" s="5">
        <f t="shared" si="2"/>
        <v>0</v>
      </c>
      <c r="L39" s="5">
        <f t="shared" si="3"/>
        <v>36608990.5</v>
      </c>
      <c r="M39" s="6">
        <f t="shared" si="10"/>
        <v>11617844.266666668</v>
      </c>
      <c r="N39" s="5">
        <f t="shared" si="4"/>
        <v>28850000.5</v>
      </c>
      <c r="O39" s="5">
        <f t="shared" si="11"/>
        <v>10178347.692307692</v>
      </c>
      <c r="P39" s="5">
        <f t="shared" si="5"/>
        <v>2769255.6</v>
      </c>
      <c r="Q39" s="5">
        <f t="shared" si="6"/>
        <v>14705630</v>
      </c>
      <c r="R39" s="5">
        <f t="shared" si="7"/>
        <v>54809674</v>
      </c>
      <c r="S39" s="5">
        <f t="shared" si="8"/>
        <v>159539742.55897436</v>
      </c>
      <c r="T39" s="5">
        <v>156770486.95897436</v>
      </c>
      <c r="U39" s="5">
        <v>127920486.45897436</v>
      </c>
      <c r="V39" s="5">
        <v>127920486.45897436</v>
      </c>
      <c r="W39" s="5">
        <v>127920486.45897436</v>
      </c>
      <c r="X39" s="5">
        <v>127920486.45897436</v>
      </c>
      <c r="Y39">
        <f t="shared" si="0"/>
        <v>2056</v>
      </c>
      <c r="Z39" s="6">
        <f t="shared" si="14"/>
        <v>61845641.285641029</v>
      </c>
      <c r="AA39" s="8">
        <v>42.067112407587587</v>
      </c>
      <c r="AB39" s="8">
        <f>'Max Calc'!R43</f>
        <v>42.682854003567847</v>
      </c>
      <c r="AC39" s="8">
        <v>42.067112407587587</v>
      </c>
      <c r="AD39" s="8">
        <v>42.067112407587587</v>
      </c>
      <c r="AE39" s="13"/>
      <c r="AF39" s="6">
        <f t="shared" si="12"/>
        <v>111750366.66666667</v>
      </c>
      <c r="AG39" s="6">
        <f t="shared" si="9"/>
        <v>73217981</v>
      </c>
      <c r="AH39" s="13">
        <f t="shared" si="9"/>
        <v>145223053.33333334</v>
      </c>
      <c r="AI39" s="6">
        <v>57700001</v>
      </c>
      <c r="AJ39" s="5">
        <f t="shared" si="15"/>
        <v>10178347.692307692</v>
      </c>
      <c r="AK39" s="13">
        <v>6923139</v>
      </c>
      <c r="AL39" s="5">
        <v>14705630</v>
      </c>
      <c r="AM39" s="5">
        <v>54809674</v>
      </c>
      <c r="AN39">
        <v>56</v>
      </c>
      <c r="AO39">
        <v>50</v>
      </c>
      <c r="AP39">
        <v>45</v>
      </c>
      <c r="AQ39">
        <v>22.35</v>
      </c>
      <c r="AR39">
        <v>50</v>
      </c>
      <c r="AS39">
        <v>25</v>
      </c>
      <c r="AT39" s="23">
        <f t="shared" si="13"/>
        <v>63.747124021407075</v>
      </c>
    </row>
    <row r="41" spans="1:46" x14ac:dyDescent="0.35">
      <c r="A41" s="3"/>
      <c r="B41" s="17" t="s">
        <v>27</v>
      </c>
    </row>
    <row r="42" spans="1:46" x14ac:dyDescent="0.35">
      <c r="A42" s="3"/>
      <c r="B42" s="3"/>
    </row>
    <row r="43" spans="1:46" x14ac:dyDescent="0.35">
      <c r="A43" s="3"/>
      <c r="B43" s="3"/>
    </row>
    <row r="50" spans="4:4" x14ac:dyDescent="0.35">
      <c r="D50" s="5"/>
    </row>
    <row r="51" spans="4:4" x14ac:dyDescent="0.35">
      <c r="D51" s="10"/>
    </row>
  </sheetData>
  <mergeCells count="4">
    <mergeCell ref="AO2:AR2"/>
    <mergeCell ref="AG2:AJ2"/>
    <mergeCell ref="L2:S2"/>
    <mergeCell ref="C2:G2"/>
  </mergeCells>
  <pageMargins left="0.7" right="0.7" top="0.75" bottom="0.75" header="0.3" footer="0.3"/>
  <pageSetup scale="84" fitToWidth="0" orientation="landscape" r:id="rId1"/>
  <headerFooter>
    <oddHeader xml:space="preserve">&amp;R
</oddHeader>
  </headerFooter>
  <ignoredErrors>
    <ignoredError sqref="N4 O5 Q5 L6 N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R43"/>
  <sheetViews>
    <sheetView view="pageLayout" zoomScaleNormal="100" workbookViewId="0">
      <selection activeCell="T8" sqref="T8"/>
    </sheetView>
  </sheetViews>
  <sheetFormatPr defaultRowHeight="14.5" x14ac:dyDescent="0.35"/>
  <cols>
    <col min="1" max="1" width="18.26953125" customWidth="1"/>
    <col min="2" max="3" width="12.7265625" customWidth="1"/>
    <col min="10" max="10" width="12.453125" customWidth="1"/>
    <col min="16" max="16" width="12.81640625" bestFit="1" customWidth="1"/>
  </cols>
  <sheetData>
    <row r="3" spans="1:18" x14ac:dyDescent="0.35">
      <c r="A3" s="2"/>
    </row>
    <row r="4" spans="1:18" ht="29" x14ac:dyDescent="0.35">
      <c r="A4" s="14"/>
      <c r="B4" s="14" t="s">
        <v>28</v>
      </c>
      <c r="C4" s="14" t="s">
        <v>9</v>
      </c>
      <c r="D4" t="s">
        <v>10</v>
      </c>
      <c r="E4" s="14" t="s">
        <v>8</v>
      </c>
      <c r="F4" s="14" t="s">
        <v>11</v>
      </c>
      <c r="G4" s="14" t="s">
        <v>12</v>
      </c>
      <c r="J4" s="14" t="s">
        <v>28</v>
      </c>
      <c r="K4" s="14" t="s">
        <v>9</v>
      </c>
      <c r="L4" t="s">
        <v>10</v>
      </c>
      <c r="M4" s="14" t="s">
        <v>8</v>
      </c>
      <c r="N4" s="14" t="s">
        <v>11</v>
      </c>
      <c r="O4" s="14" t="s">
        <v>12</v>
      </c>
    </row>
    <row r="6" spans="1:18" x14ac:dyDescent="0.35">
      <c r="A6" s="8"/>
    </row>
    <row r="7" spans="1:18" x14ac:dyDescent="0.35">
      <c r="B7" s="15"/>
      <c r="C7" s="2"/>
      <c r="D7" s="2"/>
      <c r="H7" t="s">
        <v>29</v>
      </c>
      <c r="P7" t="s">
        <v>30</v>
      </c>
      <c r="R7" t="s">
        <v>31</v>
      </c>
    </row>
    <row r="8" spans="1:18" x14ac:dyDescent="0.35">
      <c r="A8">
        <v>2021</v>
      </c>
      <c r="B8" s="15">
        <f>'PJM REC Demand'!AT4</f>
        <v>45</v>
      </c>
      <c r="C8">
        <f>'PJM REC Demand'!AP4</f>
        <v>45</v>
      </c>
      <c r="D8">
        <f>'PJM REC Demand'!AQ4</f>
        <v>30</v>
      </c>
      <c r="E8">
        <f>'PJM REC Demand'!AO4</f>
        <v>50</v>
      </c>
      <c r="F8">
        <f>'PJM REC Demand'!AR4</f>
        <v>50</v>
      </c>
      <c r="G8">
        <f>'PJM REC Demand'!AS4</f>
        <v>25</v>
      </c>
      <c r="H8" s="15">
        <f>AVERAGE(B8:G8)</f>
        <v>40.833333333333336</v>
      </c>
      <c r="P8">
        <v>0</v>
      </c>
      <c r="R8" s="15">
        <f>H8</f>
        <v>40.833333333333336</v>
      </c>
    </row>
    <row r="9" spans="1:18" x14ac:dyDescent="0.35">
      <c r="A9">
        <v>2022</v>
      </c>
      <c r="B9" s="15">
        <f>'PJM REC Demand'!AT5</f>
        <v>45.45</v>
      </c>
      <c r="C9">
        <f>'PJM REC Demand'!AP5</f>
        <v>45</v>
      </c>
      <c r="D9">
        <f>'PJM REC Demand'!AQ5</f>
        <v>30</v>
      </c>
      <c r="E9">
        <f>'PJM REC Demand'!AO5</f>
        <v>50</v>
      </c>
      <c r="F9">
        <f>'PJM REC Demand'!AR5</f>
        <v>50</v>
      </c>
      <c r="G9">
        <f>'PJM REC Demand'!AS5</f>
        <v>25</v>
      </c>
      <c r="H9" s="15">
        <f t="shared" ref="H9:H43" si="0">AVERAGE(B9:G9)</f>
        <v>40.908333333333331</v>
      </c>
      <c r="J9" s="8">
        <f>B9*(('PJM REC Demand'!Q5+'PJM REC Demand'!R5)/'PJM REC Demand'!S5)</f>
        <v>7.1157448534930996</v>
      </c>
      <c r="K9" s="8">
        <f>C9*('PJM REC Demand'!M5/'PJM REC Demand'!S5)</f>
        <v>7.4177669840050893</v>
      </c>
      <c r="L9" s="8">
        <f>D9*('PJM REC Demand'!N5/'PJM REC Demand'!S5)</f>
        <v>7.885466831336279</v>
      </c>
      <c r="M9" s="8">
        <f>E9*('PJM REC Demand'!L5/'PJM REC Demand'!S5)</f>
        <v>11.635120725341782</v>
      </c>
      <c r="N9" s="8">
        <f>F9*('PJM REC Demand'!O5/'PJM REC Demand'!S5)</f>
        <v>2.5031939093631328</v>
      </c>
      <c r="O9" s="8">
        <f>G9*('PJM REC Demand'!P5/'PJM REC Demand'!S5)</f>
        <v>0.57627474419519831</v>
      </c>
      <c r="P9" s="15">
        <f>SUM(J9:O9)</f>
        <v>37.133568047734578</v>
      </c>
      <c r="R9" s="15">
        <f t="shared" ref="R9:R43" si="1">MIN(H9,P9)</f>
        <v>37.133568047734578</v>
      </c>
    </row>
    <row r="10" spans="1:18" x14ac:dyDescent="0.35">
      <c r="A10">
        <v>2023</v>
      </c>
      <c r="B10" s="15">
        <f>'PJM REC Demand'!AT6</f>
        <v>45.904500000000006</v>
      </c>
      <c r="C10">
        <f>'PJM REC Demand'!AP6</f>
        <v>45</v>
      </c>
      <c r="D10">
        <f>'PJM REC Demand'!AQ6</f>
        <v>30</v>
      </c>
      <c r="E10">
        <f>'PJM REC Demand'!AO6</f>
        <v>50</v>
      </c>
      <c r="F10">
        <f>'PJM REC Demand'!AR6</f>
        <v>50</v>
      </c>
      <c r="G10">
        <f>'PJM REC Demand'!AS6</f>
        <v>25</v>
      </c>
      <c r="H10" s="15">
        <f t="shared" si="0"/>
        <v>40.984083333333338</v>
      </c>
      <c r="J10" s="8">
        <f>B10*(('PJM REC Demand'!Q6+'PJM REC Demand'!R6)/'PJM REC Demand'!S6)</f>
        <v>7.8593514200774282</v>
      </c>
      <c r="K10" s="8">
        <f>C10*('PJM REC Demand'!M6/'PJM REC Demand'!S6)</f>
        <v>7.3740927509373977</v>
      </c>
      <c r="L10" s="8">
        <f>D10*('PJM REC Demand'!N6/'PJM REC Demand'!S6)</f>
        <v>7.7885799514463585</v>
      </c>
      <c r="M10" s="8">
        <f>E10*('PJM REC Demand'!L6/'PJM REC Demand'!S6)</f>
        <v>10.843702135447815</v>
      </c>
      <c r="N10" s="8">
        <f>F10*('PJM REC Demand'!O6/'PJM REC Demand'!S6)</f>
        <v>2.781566997474934</v>
      </c>
      <c r="O10" s="8">
        <f>G10*('PJM REC Demand'!P6/'PJM REC Demand'!S6)</f>
        <v>0.5614892261431127</v>
      </c>
      <c r="P10" s="15">
        <f t="shared" ref="P10:P43" si="2">SUM(J10:O10)</f>
        <v>37.208782481527038</v>
      </c>
      <c r="R10" s="15">
        <f t="shared" si="1"/>
        <v>37.208782481527038</v>
      </c>
    </row>
    <row r="11" spans="1:18" x14ac:dyDescent="0.35">
      <c r="A11">
        <v>2024</v>
      </c>
      <c r="B11" s="15">
        <f>'PJM REC Demand'!AT7</f>
        <v>46.363545000000009</v>
      </c>
      <c r="C11">
        <f>'PJM REC Demand'!AP7</f>
        <v>45</v>
      </c>
      <c r="D11">
        <f>'PJM REC Demand'!AQ7</f>
        <v>27.5</v>
      </c>
      <c r="E11">
        <f>'PJM REC Demand'!AO7</f>
        <v>50</v>
      </c>
      <c r="F11">
        <f>'PJM REC Demand'!AR7</f>
        <v>50</v>
      </c>
      <c r="G11">
        <f>'PJM REC Demand'!AS7</f>
        <v>25</v>
      </c>
      <c r="H11" s="15">
        <f t="shared" si="0"/>
        <v>40.643924166666672</v>
      </c>
      <c r="J11" s="8">
        <f>B11*(('PJM REC Demand'!Q7+'PJM REC Demand'!R7)/'PJM REC Demand'!S7)</f>
        <v>8.6859692631313248</v>
      </c>
      <c r="K11" s="8">
        <f>C11*('PJM REC Demand'!M7/'PJM REC Demand'!S7)</f>
        <v>6.9578673818972403</v>
      </c>
      <c r="L11" s="8">
        <f>D11*('PJM REC Demand'!N7/'PJM REC Demand'!S7)</f>
        <v>7.1166644642920769</v>
      </c>
      <c r="M11" s="8">
        <f>E11*('PJM REC Demand'!L7/'PJM REC Demand'!S7)</f>
        <v>10.231637156672688</v>
      </c>
      <c r="N11" s="8">
        <f>F11*('PJM REC Demand'!O7/'PJM REC Demand'!S7)</f>
        <v>3.0478801309597836</v>
      </c>
      <c r="O11" s="8">
        <f>G11*('PJM REC Demand'!P7/'PJM REC Demand'!S7)</f>
        <v>0.55283099483608933</v>
      </c>
      <c r="P11" s="15">
        <f t="shared" si="2"/>
        <v>36.592849391789208</v>
      </c>
      <c r="R11" s="15">
        <f t="shared" si="1"/>
        <v>36.592849391789208</v>
      </c>
    </row>
    <row r="12" spans="1:18" x14ac:dyDescent="0.35">
      <c r="A12">
        <v>2025</v>
      </c>
      <c r="B12" s="15">
        <f>'PJM REC Demand'!AT8</f>
        <v>46.827180450000007</v>
      </c>
      <c r="C12">
        <f>'PJM REC Demand'!AP8</f>
        <v>45</v>
      </c>
      <c r="D12">
        <f>'PJM REC Demand'!AQ8</f>
        <v>25</v>
      </c>
      <c r="E12">
        <f>'PJM REC Demand'!AO8</f>
        <v>50</v>
      </c>
      <c r="F12">
        <f>'PJM REC Demand'!AR8</f>
        <v>50</v>
      </c>
      <c r="G12">
        <f>'PJM REC Demand'!AS8</f>
        <v>25</v>
      </c>
      <c r="H12" s="15">
        <f t="shared" si="0"/>
        <v>40.304530075000002</v>
      </c>
      <c r="J12" s="8">
        <f>B12*(('PJM REC Demand'!Q8+'PJM REC Demand'!R8)/'PJM REC Demand'!S8)</f>
        <v>8.485716519915945</v>
      </c>
      <c r="K12" s="8">
        <f>C12*('PJM REC Demand'!M8/'PJM REC Demand'!S8)</f>
        <v>5.8088901237670232</v>
      </c>
      <c r="L12" s="8">
        <f>D12*('PJM REC Demand'!N8/'PJM REC Demand'!S8)</f>
        <v>5.6898297576203332</v>
      </c>
      <c r="M12" s="8">
        <f>E12*('PJM REC Demand'!L8/'PJM REC Demand'!S8)</f>
        <v>14.236751188062396</v>
      </c>
      <c r="N12" s="8">
        <f>F12*('PJM REC Demand'!O8/'PJM REC Demand'!S8)</f>
        <v>2.9403953526703197</v>
      </c>
      <c r="O12" s="8">
        <f>G12*('PJM REC Demand'!P8/'PJM REC Demand'!S8)</f>
        <v>0.48077089240537352</v>
      </c>
      <c r="P12" s="15">
        <f t="shared" si="2"/>
        <v>37.642353834441394</v>
      </c>
      <c r="R12" s="15">
        <f t="shared" si="1"/>
        <v>37.642353834441394</v>
      </c>
    </row>
    <row r="13" spans="1:18" x14ac:dyDescent="0.35">
      <c r="A13">
        <v>2026</v>
      </c>
      <c r="B13" s="15">
        <f>'PJM REC Demand'!AT9</f>
        <v>47.295452254500006</v>
      </c>
      <c r="C13">
        <f>'PJM REC Demand'!AP9</f>
        <v>45</v>
      </c>
      <c r="D13">
        <f>'PJM REC Demand'!AQ9</f>
        <v>24.75</v>
      </c>
      <c r="E13">
        <f>'PJM REC Demand'!AO9</f>
        <v>50</v>
      </c>
      <c r="F13">
        <f>'PJM REC Demand'!AR9</f>
        <v>50</v>
      </c>
      <c r="G13">
        <f>'PJM REC Demand'!AS9</f>
        <v>25</v>
      </c>
      <c r="H13" s="15">
        <f t="shared" si="0"/>
        <v>40.34090870908333</v>
      </c>
      <c r="J13" s="8">
        <f>B13*(('PJM REC Demand'!Q9+'PJM REC Demand'!R9)/'PJM REC Demand'!S9)</f>
        <v>8.9292970245336765</v>
      </c>
      <c r="K13" s="8">
        <f>C13*('PJM REC Demand'!M9/'PJM REC Demand'!S9)</f>
        <v>5.3658899940427549</v>
      </c>
      <c r="L13" s="8">
        <f>D13*('PJM REC Demand'!N9/'PJM REC Demand'!S9)</f>
        <v>6.2293631156726592</v>
      </c>
      <c r="M13" s="8">
        <f>E13*('PJM REC Demand'!L9/'PJM REC Demand'!S9)</f>
        <v>13.151021816566935</v>
      </c>
      <c r="N13" s="8">
        <f>F13*('PJM REC Demand'!O9/'PJM REC Demand'!S9)</f>
        <v>3.0817896966477942</v>
      </c>
      <c r="O13" s="8">
        <f>G13*('PJM REC Demand'!P9/'PJM REC Demand'!S9)</f>
        <v>0.45298825409668503</v>
      </c>
      <c r="P13" s="15">
        <f t="shared" si="2"/>
        <v>37.210349901560505</v>
      </c>
      <c r="R13" s="15">
        <f t="shared" si="1"/>
        <v>37.210349901560505</v>
      </c>
    </row>
    <row r="14" spans="1:18" x14ac:dyDescent="0.35">
      <c r="A14">
        <v>2027</v>
      </c>
      <c r="B14" s="15">
        <f>'PJM REC Demand'!AT10</f>
        <v>47.768406777045008</v>
      </c>
      <c r="C14">
        <f>'PJM REC Demand'!AP10</f>
        <v>45</v>
      </c>
      <c r="D14">
        <f>'PJM REC Demand'!AQ10</f>
        <v>24.5</v>
      </c>
      <c r="E14">
        <f>'PJM REC Demand'!AO10</f>
        <v>50</v>
      </c>
      <c r="F14">
        <f>'PJM REC Demand'!AR10</f>
        <v>50</v>
      </c>
      <c r="G14">
        <f>'PJM REC Demand'!AS10</f>
        <v>25</v>
      </c>
      <c r="H14" s="15">
        <f t="shared" si="0"/>
        <v>40.378067796174172</v>
      </c>
      <c r="J14" s="8">
        <f>B14*(('PJM REC Demand'!Q10+'PJM REC Demand'!R10)/'PJM REC Demand'!S10)</f>
        <v>10.847474860665459</v>
      </c>
      <c r="K14" s="8">
        <f>C14*('PJM REC Demand'!M10/'PJM REC Demand'!S10)</f>
        <v>5.7968399142842832</v>
      </c>
      <c r="L14" s="8">
        <f>D14*('PJM REC Demand'!N10/'PJM REC Demand'!S10)</f>
        <v>6.5049391283965905</v>
      </c>
      <c r="M14" s="8">
        <f>E14*('PJM REC Demand'!L10/'PJM REC Demand'!S10)</f>
        <v>14.207217864051348</v>
      </c>
      <c r="N14" s="8">
        <f>F14*('PJM REC Demand'!O10/'PJM REC Demand'!S10)</f>
        <v>3.7242983517961084</v>
      </c>
      <c r="O14" s="8">
        <f>G14*('PJM REC Demand'!P10/'PJM REC Demand'!S10)</f>
        <v>0.49896450318650465</v>
      </c>
      <c r="P14" s="15">
        <f t="shared" si="2"/>
        <v>41.579734622380293</v>
      </c>
      <c r="R14" s="15">
        <f t="shared" si="1"/>
        <v>40.378067796174172</v>
      </c>
    </row>
    <row r="15" spans="1:18" x14ac:dyDescent="0.35">
      <c r="A15">
        <v>2028</v>
      </c>
      <c r="B15" s="15">
        <f>'PJM REC Demand'!AT11</f>
        <v>48.246090844815456</v>
      </c>
      <c r="C15">
        <f>'PJM REC Demand'!AP11</f>
        <v>45</v>
      </c>
      <c r="D15">
        <f>'PJM REC Demand'!AQ11</f>
        <v>22.5</v>
      </c>
      <c r="E15">
        <f>'PJM REC Demand'!AO11</f>
        <v>50</v>
      </c>
      <c r="F15">
        <f>'PJM REC Demand'!AR11</f>
        <v>50</v>
      </c>
      <c r="G15">
        <f>'PJM REC Demand'!AS11</f>
        <v>25</v>
      </c>
      <c r="H15" s="15">
        <f t="shared" si="0"/>
        <v>40.124348474135907</v>
      </c>
      <c r="J15" s="8">
        <f>B15*(('PJM REC Demand'!Q11+'PJM REC Demand'!R11)/'PJM REC Demand'!S11)</f>
        <v>11.653401137940467</v>
      </c>
      <c r="K15" s="8">
        <f>C15*('PJM REC Demand'!M11/'PJM REC Demand'!S11)</f>
        <v>5.5597998351559443</v>
      </c>
      <c r="L15" s="8">
        <f>D15*('PJM REC Demand'!N11/'PJM REC Demand'!S11)</f>
        <v>5.9367379413854193</v>
      </c>
      <c r="M15" s="8">
        <f>E15*('PJM REC Demand'!L11/'PJM REC Demand'!S11)</f>
        <v>13.62626684651681</v>
      </c>
      <c r="N15" s="8">
        <f>F15*('PJM REC Demand'!O11/'PJM REC Demand'!S11)</f>
        <v>3.9508563437938493</v>
      </c>
      <c r="O15" s="8">
        <f>G15*('PJM REC Demand'!P11/'PJM REC Demand'!S11)</f>
        <v>0.48776431705104173</v>
      </c>
      <c r="P15" s="15">
        <f t="shared" si="2"/>
        <v>41.21482642184354</v>
      </c>
      <c r="R15" s="15">
        <f t="shared" si="1"/>
        <v>40.124348474135907</v>
      </c>
    </row>
    <row r="16" spans="1:18" x14ac:dyDescent="0.35">
      <c r="A16">
        <v>2029</v>
      </c>
      <c r="B16" s="15">
        <f>'PJM REC Demand'!AT12</f>
        <v>48.728551753263609</v>
      </c>
      <c r="C16">
        <f>'PJM REC Demand'!AP12</f>
        <v>45</v>
      </c>
      <c r="D16">
        <f>'PJM REC Demand'!AQ12</f>
        <v>22.5</v>
      </c>
      <c r="E16">
        <f>'PJM REC Demand'!AO12</f>
        <v>50</v>
      </c>
      <c r="F16">
        <f>'PJM REC Demand'!AR12</f>
        <v>50</v>
      </c>
      <c r="G16">
        <f>'PJM REC Demand'!AS12</f>
        <v>25</v>
      </c>
      <c r="H16" s="15">
        <f t="shared" si="0"/>
        <v>40.204758625543938</v>
      </c>
      <c r="J16" s="8">
        <f>B16*(('PJM REC Demand'!Q12+'PJM REC Demand'!R12)/'PJM REC Demand'!S12)</f>
        <v>12.009850083649175</v>
      </c>
      <c r="K16" s="8">
        <f>C16*('PJM REC Demand'!M12/'PJM REC Demand'!S12)</f>
        <v>5.1960348407787427</v>
      </c>
      <c r="L16" s="8">
        <f>D16*('PJM REC Demand'!N12/'PJM REC Demand'!S12)</f>
        <v>6.3870088847163595</v>
      </c>
      <c r="M16" s="8">
        <f>E16*('PJM REC Demand'!L12/'PJM REC Demand'!S12)</f>
        <v>12.734731354274324</v>
      </c>
      <c r="N16" s="8">
        <f>F16*('PJM REC Demand'!O12/'PJM REC Demand'!S12)</f>
        <v>4.0464228430269333</v>
      </c>
      <c r="O16" s="8">
        <f>G16*('PJM REC Demand'!P12/'PJM REC Demand'!S12)</f>
        <v>0.46445197524422382</v>
      </c>
      <c r="P16" s="15">
        <f t="shared" si="2"/>
        <v>40.838499981689758</v>
      </c>
      <c r="R16" s="15">
        <f t="shared" si="1"/>
        <v>40.204758625543938</v>
      </c>
    </row>
    <row r="17" spans="1:18" x14ac:dyDescent="0.35">
      <c r="A17">
        <v>2030</v>
      </c>
      <c r="B17" s="15">
        <f>'PJM REC Demand'!AT13</f>
        <v>49.215837270796243</v>
      </c>
      <c r="C17">
        <f>'PJM REC Demand'!AP13</f>
        <v>45</v>
      </c>
      <c r="D17">
        <f>'PJM REC Demand'!AQ13</f>
        <v>22.35</v>
      </c>
      <c r="E17">
        <f>'PJM REC Demand'!AO13</f>
        <v>50</v>
      </c>
      <c r="F17">
        <f>'PJM REC Demand'!AR13</f>
        <v>50</v>
      </c>
      <c r="G17">
        <f>'PJM REC Demand'!AS13</f>
        <v>25</v>
      </c>
      <c r="H17" s="15">
        <f t="shared" si="0"/>
        <v>40.260972878466042</v>
      </c>
      <c r="J17" s="8">
        <f>B17*(('PJM REC Demand'!Q13+'PJM REC Demand'!R13)/'PJM REC Demand'!S13)</f>
        <v>11.529882096130372</v>
      </c>
      <c r="K17" s="8">
        <f>C17*('PJM REC Demand'!M13/'PJM REC Demand'!S13)</f>
        <v>4.5558533281527698</v>
      </c>
      <c r="L17" s="8">
        <f>D17*('PJM REC Demand'!N13/'PJM REC Demand'!S13)</f>
        <v>5.6189480192561438</v>
      </c>
      <c r="M17" s="8">
        <f>E17*('PJM REC Demand'!L13/'PJM REC Demand'!S13)</f>
        <v>15.951055537354128</v>
      </c>
      <c r="N17" s="8">
        <f>F17*('PJM REC Demand'!O13/'PJM REC Demand'!S13)</f>
        <v>3.8583196853542083</v>
      </c>
      <c r="O17" s="8">
        <f>G17*('PJM REC Demand'!P13/'PJM REC Demand'!S13)</f>
        <v>0.42231135697268479</v>
      </c>
      <c r="P17" s="15">
        <f t="shared" si="2"/>
        <v>41.936370023220313</v>
      </c>
      <c r="R17" s="15">
        <f t="shared" si="1"/>
        <v>40.260972878466042</v>
      </c>
    </row>
    <row r="18" spans="1:18" x14ac:dyDescent="0.35">
      <c r="A18">
        <v>2031</v>
      </c>
      <c r="B18" s="15">
        <f>'PJM REC Demand'!AT14</f>
        <v>49.707995643504205</v>
      </c>
      <c r="C18">
        <f>'PJM REC Demand'!AP14</f>
        <v>45</v>
      </c>
      <c r="D18">
        <f>'PJM REC Demand'!AQ14</f>
        <v>22.35</v>
      </c>
      <c r="E18">
        <f>'PJM REC Demand'!AO14</f>
        <v>50</v>
      </c>
      <c r="F18">
        <f>'PJM REC Demand'!AR14</f>
        <v>50</v>
      </c>
      <c r="G18">
        <f>'PJM REC Demand'!AS14</f>
        <v>25</v>
      </c>
      <c r="H18" s="15">
        <f t="shared" si="0"/>
        <v>40.342999273917364</v>
      </c>
      <c r="J18" s="8">
        <f>B18*(('PJM REC Demand'!Q14+'PJM REC Demand'!R14)/'PJM REC Demand'!S14)</f>
        <v>12.409153843617942</v>
      </c>
      <c r="K18" s="8">
        <f>C18*('PJM REC Demand'!M14/'PJM REC Demand'!S14)</f>
        <v>4.4215919290858983</v>
      </c>
      <c r="L18" s="8">
        <f>D18*('PJM REC Demand'!N14/'PJM REC Demand'!S14)</f>
        <v>5.4533571259568552</v>
      </c>
      <c r="M18" s="8">
        <f>E18*('PJM REC Demand'!L14/'PJM REC Demand'!S14)</f>
        <v>15.480976524975809</v>
      </c>
      <c r="N18" s="8">
        <f>F18*('PJM REC Demand'!O14/'PJM REC Demand'!S14)</f>
        <v>4.0459054992624734</v>
      </c>
      <c r="O18" s="8">
        <f>G18*('PJM REC Demand'!P14/'PJM REC Demand'!S14)</f>
        <v>0.43914193292824272</v>
      </c>
      <c r="P18" s="15">
        <f t="shared" si="2"/>
        <v>42.250126855827226</v>
      </c>
      <c r="R18" s="15">
        <f t="shared" si="1"/>
        <v>40.342999273917364</v>
      </c>
    </row>
    <row r="19" spans="1:18" x14ac:dyDescent="0.35">
      <c r="A19">
        <v>2032</v>
      </c>
      <c r="B19" s="15">
        <f>'PJM REC Demand'!AT15</f>
        <v>50.205075599939249</v>
      </c>
      <c r="C19">
        <f>'PJM REC Demand'!AP15</f>
        <v>45</v>
      </c>
      <c r="D19">
        <f>'PJM REC Demand'!AQ15</f>
        <v>22.35</v>
      </c>
      <c r="E19">
        <f>'PJM REC Demand'!AO15</f>
        <v>50</v>
      </c>
      <c r="F19">
        <f>'PJM REC Demand'!AR15</f>
        <v>50</v>
      </c>
      <c r="G19">
        <f>'PJM REC Demand'!AS15</f>
        <v>25</v>
      </c>
      <c r="H19" s="15">
        <f t="shared" si="0"/>
        <v>40.42584593332321</v>
      </c>
      <c r="J19" s="8">
        <f>B19*(('PJM REC Demand'!Q15+'PJM REC Demand'!R15)/'PJM REC Demand'!S15)</f>
        <v>13.271778661968757</v>
      </c>
      <c r="K19" s="8">
        <f>C19*('PJM REC Demand'!M15/'PJM REC Demand'!S15)</f>
        <v>4.298611837559454</v>
      </c>
      <c r="L19" s="8">
        <f>D19*('PJM REC Demand'!N15/'PJM REC Demand'!S15)</f>
        <v>5.3016799994303438</v>
      </c>
      <c r="M19" s="8">
        <f>E19*('PJM REC Demand'!L15/'PJM REC Demand'!S15)</f>
        <v>15.050395878798032</v>
      </c>
      <c r="N19" s="8">
        <f>F19*('PJM REC Demand'!O15/'PJM REC Demand'!S15)</f>
        <v>4.1844410367251488</v>
      </c>
      <c r="O19" s="8">
        <f>G19*('PJM REC Demand'!P15/'PJM REC Demand'!S15)</f>
        <v>0.45538970073024404</v>
      </c>
      <c r="P19" s="15">
        <f t="shared" si="2"/>
        <v>42.562297115211976</v>
      </c>
      <c r="R19" s="15">
        <f t="shared" si="1"/>
        <v>40.42584593332321</v>
      </c>
    </row>
    <row r="20" spans="1:18" x14ac:dyDescent="0.35">
      <c r="A20">
        <v>2033</v>
      </c>
      <c r="B20" s="15">
        <f>'PJM REC Demand'!AT16</f>
        <v>50.707126355938641</v>
      </c>
      <c r="C20">
        <f>'PJM REC Demand'!AP16</f>
        <v>45</v>
      </c>
      <c r="D20">
        <f>'PJM REC Demand'!AQ16</f>
        <v>22.35</v>
      </c>
      <c r="E20">
        <f>'PJM REC Demand'!AO16</f>
        <v>50</v>
      </c>
      <c r="F20">
        <f>'PJM REC Demand'!AR16</f>
        <v>50</v>
      </c>
      <c r="G20">
        <f>'PJM REC Demand'!AS16</f>
        <v>25</v>
      </c>
      <c r="H20" s="15">
        <f t="shared" si="0"/>
        <v>40.509521059323106</v>
      </c>
      <c r="J20" s="8">
        <f>B20*(('PJM REC Demand'!Q16+'PJM REC Demand'!R16)/'PJM REC Demand'!S16)</f>
        <v>14.017657389498629</v>
      </c>
      <c r="K20" s="8">
        <f>C20*('PJM REC Demand'!M16/'PJM REC Demand'!S16)</f>
        <v>4.2214205443449586</v>
      </c>
      <c r="L20" s="8">
        <f>D20*('PJM REC Demand'!N16/'PJM REC Demand'!S16)</f>
        <v>5.2064763497800888</v>
      </c>
      <c r="M20" s="8">
        <f>E20*('PJM REC Demand'!L16/'PJM REC Demand'!S16)</f>
        <v>14.780131997066825</v>
      </c>
      <c r="N20" s="8">
        <f>F20*('PJM REC Demand'!O16/'PJM REC Demand'!S16)</f>
        <v>4.109299938340234</v>
      </c>
      <c r="O20" s="8">
        <f>G20*('PJM REC Demand'!P16/'PJM REC Demand'!S16)</f>
        <v>0.47516290849885662</v>
      </c>
      <c r="P20" s="15">
        <f t="shared" si="2"/>
        <v>42.810149127529598</v>
      </c>
      <c r="R20" s="15">
        <f t="shared" si="1"/>
        <v>40.509521059323106</v>
      </c>
    </row>
    <row r="21" spans="1:18" x14ac:dyDescent="0.35">
      <c r="A21">
        <v>2034</v>
      </c>
      <c r="B21" s="15">
        <f>'PJM REC Demand'!AT17</f>
        <v>51.21419761949803</v>
      </c>
      <c r="C21">
        <f>'PJM REC Demand'!AP17</f>
        <v>45</v>
      </c>
      <c r="D21">
        <f>'PJM REC Demand'!AQ17</f>
        <v>22.35</v>
      </c>
      <c r="E21">
        <f>'PJM REC Demand'!AO17</f>
        <v>50</v>
      </c>
      <c r="F21">
        <f>'PJM REC Demand'!AR17</f>
        <v>50</v>
      </c>
      <c r="G21">
        <f>'PJM REC Demand'!AS17</f>
        <v>25</v>
      </c>
      <c r="H21" s="15">
        <f t="shared" si="0"/>
        <v>40.594032936583005</v>
      </c>
      <c r="J21" s="8">
        <f>B21*(('PJM REC Demand'!Q17+'PJM REC Demand'!R17)/'PJM REC Demand'!S17)</f>
        <v>14.747178800209872</v>
      </c>
      <c r="K21" s="8">
        <f>C21*('PJM REC Demand'!M17/'PJM REC Demand'!S17)</f>
        <v>4.1446765697134413</v>
      </c>
      <c r="L21" s="8">
        <f>D21*('PJM REC Demand'!N17/'PJM REC Demand'!S17)</f>
        <v>5.1118243991606738</v>
      </c>
      <c r="M21" s="8">
        <f>E21*('PJM REC Demand'!L17/'PJM REC Demand'!S17)</f>
        <v>14.511434277159985</v>
      </c>
      <c r="N21" s="8">
        <f>F21*('PJM REC Demand'!O17/'PJM REC Demand'!S17)</f>
        <v>4.0345942777910269</v>
      </c>
      <c r="O21" s="8">
        <f>G21*('PJM REC Demand'!P17/'PJM REC Demand'!S17)</f>
        <v>0.50768854631969362</v>
      </c>
      <c r="P21" s="15">
        <f t="shared" si="2"/>
        <v>43.057396870354694</v>
      </c>
      <c r="R21" s="15">
        <f t="shared" si="1"/>
        <v>40.594032936583005</v>
      </c>
    </row>
    <row r="22" spans="1:18" x14ac:dyDescent="0.35">
      <c r="A22">
        <v>2035</v>
      </c>
      <c r="B22" s="15">
        <f>'PJM REC Demand'!AT18</f>
        <v>51.726339595693013</v>
      </c>
      <c r="C22">
        <f>'PJM REC Demand'!AP18</f>
        <v>45</v>
      </c>
      <c r="D22">
        <f>'PJM REC Demand'!AQ18</f>
        <v>22.35</v>
      </c>
      <c r="E22">
        <f>'PJM REC Demand'!AO18</f>
        <v>50</v>
      </c>
      <c r="F22">
        <f>'PJM REC Demand'!AR18</f>
        <v>50</v>
      </c>
      <c r="G22">
        <f>'PJM REC Demand'!AS18</f>
        <v>25</v>
      </c>
      <c r="H22" s="15">
        <f t="shared" si="0"/>
        <v>40.6793899326155</v>
      </c>
      <c r="J22" s="8">
        <f>B22*(('PJM REC Demand'!Q18+'PJM REC Demand'!R18)/'PJM REC Demand'!S18)</f>
        <v>15.622709294022243</v>
      </c>
      <c r="K22" s="8">
        <f>C22*('PJM REC Demand'!M18/'PJM REC Demand'!S18)</f>
        <v>4.0533748817316786</v>
      </c>
      <c r="L22" s="8">
        <f>D22*('PJM REC Demand'!N18/'PJM REC Demand'!S18)</f>
        <v>4.9992177365032795</v>
      </c>
      <c r="M22" s="8">
        <f>E22*('PJM REC Demand'!L18/'PJM REC Demand'!S18)</f>
        <v>14.191766765773755</v>
      </c>
      <c r="N22" s="8">
        <f>F22*('PJM REC Demand'!O18/'PJM REC Demand'!S18)</f>
        <v>3.9457175556420294</v>
      </c>
      <c r="O22" s="8">
        <f>G22*('PJM REC Demand'!P18/'PJM REC Demand'!S18)</f>
        <v>0.53676199552693016</v>
      </c>
      <c r="P22" s="15">
        <f t="shared" si="2"/>
        <v>43.349548229199911</v>
      </c>
      <c r="R22" s="15">
        <f t="shared" si="1"/>
        <v>40.6793899326155</v>
      </c>
    </row>
    <row r="23" spans="1:18" x14ac:dyDescent="0.35">
      <c r="A23">
        <v>2036</v>
      </c>
      <c r="B23" s="15">
        <f>'PJM REC Demand'!AT19</f>
        <v>52.243602991649944</v>
      </c>
      <c r="C23">
        <f>'PJM REC Demand'!AP19</f>
        <v>45</v>
      </c>
      <c r="D23">
        <f>'PJM REC Demand'!AQ19</f>
        <v>22.35</v>
      </c>
      <c r="E23">
        <f>'PJM REC Demand'!AO19</f>
        <v>50</v>
      </c>
      <c r="F23">
        <f>'PJM REC Demand'!AR19</f>
        <v>50</v>
      </c>
      <c r="G23">
        <f>'PJM REC Demand'!AS19</f>
        <v>25</v>
      </c>
      <c r="H23" s="15">
        <f t="shared" si="0"/>
        <v>40.765600498608322</v>
      </c>
      <c r="J23" s="8">
        <f>B23*(('PJM REC Demand'!Q19+'PJM REC Demand'!R19)/'PJM REC Demand'!S19)</f>
        <v>16.707118540817682</v>
      </c>
      <c r="K23" s="8">
        <f>C23*('PJM REC Demand'!M19/'PJM REC Demand'!S19)</f>
        <v>3.9501991069770361</v>
      </c>
      <c r="L23" s="8">
        <f>D23*('PJM REC Demand'!N19/'PJM REC Demand'!S19)</f>
        <v>4.8719662045871104</v>
      </c>
      <c r="M23" s="8">
        <f>E23*('PJM REC Demand'!L19/'PJM REC Demand'!S19)</f>
        <v>13.830525436284304</v>
      </c>
      <c r="N23" s="8">
        <f>F23*('PJM REC Demand'!O19/'PJM REC Demand'!S19)</f>
        <v>3.845282121554463</v>
      </c>
      <c r="O23" s="8">
        <f>G23*('PJM REC Demand'!P19/'PJM REC Demand'!S19)</f>
        <v>0.52309910068911558</v>
      </c>
      <c r="P23" s="15">
        <f t="shared" si="2"/>
        <v>43.728190510909705</v>
      </c>
      <c r="R23" s="15">
        <f t="shared" si="1"/>
        <v>40.765600498608322</v>
      </c>
    </row>
    <row r="24" spans="1:18" x14ac:dyDescent="0.35">
      <c r="A24">
        <v>2037</v>
      </c>
      <c r="B24" s="15">
        <f>'PJM REC Demand'!AT20</f>
        <v>52.766039021566442</v>
      </c>
      <c r="C24">
        <f>'PJM REC Demand'!AP20</f>
        <v>45</v>
      </c>
      <c r="D24">
        <f>'PJM REC Demand'!AQ20</f>
        <v>22.35</v>
      </c>
      <c r="E24">
        <f>'PJM REC Demand'!AO20</f>
        <v>50</v>
      </c>
      <c r="F24">
        <f>'PJM REC Demand'!AR20</f>
        <v>50</v>
      </c>
      <c r="G24">
        <f>'PJM REC Demand'!AS20</f>
        <v>25</v>
      </c>
      <c r="H24" s="15">
        <f t="shared" si="0"/>
        <v>40.852673170261077</v>
      </c>
      <c r="J24" s="8">
        <f>B24*(('PJM REC Demand'!Q20+'PJM REC Demand'!R20)/'PJM REC Demand'!S20)</f>
        <v>17.459058864871082</v>
      </c>
      <c r="K24" s="8">
        <f>C24*('PJM REC Demand'!M20/'PJM REC Demand'!S20)</f>
        <v>3.8858293518784959</v>
      </c>
      <c r="L24" s="8">
        <f>D24*('PJM REC Demand'!N20/'PJM REC Demand'!S20)</f>
        <v>4.792575960464041</v>
      </c>
      <c r="M24" s="8">
        <f>E24*('PJM REC Demand'!L20/'PJM REC Demand'!S20)</f>
        <v>13.605152610482859</v>
      </c>
      <c r="N24" s="8">
        <f>F24*('PJM REC Demand'!O20/'PJM REC Demand'!S20)</f>
        <v>3.7826220222161604</v>
      </c>
      <c r="O24" s="8">
        <f>G24*('PJM REC Demand'!P20/'PJM REC Demand'!S20)</f>
        <v>0.51457503390368386</v>
      </c>
      <c r="P24" s="15">
        <f t="shared" si="2"/>
        <v>44.039813843816319</v>
      </c>
      <c r="R24" s="15">
        <f t="shared" si="1"/>
        <v>40.852673170261077</v>
      </c>
    </row>
    <row r="25" spans="1:18" x14ac:dyDescent="0.35">
      <c r="A25">
        <v>2038</v>
      </c>
      <c r="B25" s="15">
        <f>'PJM REC Demand'!AT21</f>
        <v>53.293699411782107</v>
      </c>
      <c r="C25">
        <f>'PJM REC Demand'!AP21</f>
        <v>45</v>
      </c>
      <c r="D25">
        <f>'PJM REC Demand'!AQ21</f>
        <v>22.35</v>
      </c>
      <c r="E25">
        <f>'PJM REC Demand'!AO21</f>
        <v>50</v>
      </c>
      <c r="F25">
        <f>'PJM REC Demand'!AR21</f>
        <v>50</v>
      </c>
      <c r="G25">
        <f>'PJM REC Demand'!AS21</f>
        <v>25</v>
      </c>
      <c r="H25" s="15">
        <f t="shared" si="0"/>
        <v>40.940616568630354</v>
      </c>
      <c r="J25" s="8">
        <f>B25*(('PJM REC Demand'!Q21+'PJM REC Demand'!R21)/'PJM REC Demand'!S21)</f>
        <v>18.355726893718721</v>
      </c>
      <c r="K25" s="8">
        <f>C25*('PJM REC Demand'!M21/'PJM REC Demand'!S21)</f>
        <v>3.8071455105844341</v>
      </c>
      <c r="L25" s="8">
        <f>D25*('PJM REC Demand'!N21/'PJM REC Demand'!S21)</f>
        <v>4.6955314811225612</v>
      </c>
      <c r="M25" s="8">
        <f>E25*('PJM REC Demand'!L21/'PJM REC Demand'!S21)</f>
        <v>13.329662986043431</v>
      </c>
      <c r="N25" s="8">
        <f>F25*('PJM REC Demand'!O21/'PJM REC Demand'!S21)</f>
        <v>3.7060280177142384</v>
      </c>
      <c r="O25" s="8">
        <f>G25*('PJM REC Demand'!P21/'PJM REC Demand'!S21)</f>
        <v>0.50415544605379781</v>
      </c>
      <c r="P25" s="15">
        <f t="shared" si="2"/>
        <v>44.398250335237186</v>
      </c>
      <c r="R25" s="15">
        <f t="shared" si="1"/>
        <v>40.940616568630354</v>
      </c>
    </row>
    <row r="26" spans="1:18" x14ac:dyDescent="0.35">
      <c r="A26">
        <v>2039</v>
      </c>
      <c r="B26" s="15">
        <f>'PJM REC Demand'!AT22</f>
        <v>53.826636405899926</v>
      </c>
      <c r="C26">
        <f>'PJM REC Demand'!AP22</f>
        <v>45</v>
      </c>
      <c r="D26">
        <f>'PJM REC Demand'!AQ22</f>
        <v>22.35</v>
      </c>
      <c r="E26">
        <f>'PJM REC Demand'!AO22</f>
        <v>50</v>
      </c>
      <c r="F26">
        <f>'PJM REC Demand'!AR22</f>
        <v>50</v>
      </c>
      <c r="G26">
        <f>'PJM REC Demand'!AS22</f>
        <v>25</v>
      </c>
      <c r="H26" s="15">
        <f t="shared" si="0"/>
        <v>41.029439400983321</v>
      </c>
      <c r="J26" s="8">
        <f>B26*(('PJM REC Demand'!Q22+'PJM REC Demand'!R22)/'PJM REC Demand'!S22)</f>
        <v>19.23963355949401</v>
      </c>
      <c r="K26" s="8">
        <f>C26*('PJM REC Demand'!M22/'PJM REC Demand'!S22)</f>
        <v>3.7315849515594031</v>
      </c>
      <c r="L26" s="8">
        <f>D26*('PJM REC Demand'!N22/'PJM REC Demand'!S22)</f>
        <v>4.6023390925871448</v>
      </c>
      <c r="M26" s="8">
        <f>E26*('PJM REC Demand'!L22/'PJM REC Demand'!S22)</f>
        <v>13.065108667318141</v>
      </c>
      <c r="N26" s="8">
        <f>F26*('PJM REC Demand'!O22/'PJM REC Demand'!S22)</f>
        <v>3.6324743413437424</v>
      </c>
      <c r="O26" s="8">
        <f>G26*('PJM REC Demand'!P22/'PJM REC Demand'!S22)</f>
        <v>0.49414945410170896</v>
      </c>
      <c r="P26" s="15">
        <f t="shared" si="2"/>
        <v>44.765290066404148</v>
      </c>
      <c r="R26" s="15">
        <f t="shared" si="1"/>
        <v>41.029439400983321</v>
      </c>
    </row>
    <row r="27" spans="1:18" x14ac:dyDescent="0.35">
      <c r="A27">
        <v>2040</v>
      </c>
      <c r="B27" s="15">
        <f>'PJM REC Demand'!AT23</f>
        <v>54.364902769958924</v>
      </c>
      <c r="C27">
        <f>'PJM REC Demand'!AP23</f>
        <v>45</v>
      </c>
      <c r="D27">
        <f>'PJM REC Demand'!AQ23</f>
        <v>22.35</v>
      </c>
      <c r="E27">
        <f>'PJM REC Demand'!AO23</f>
        <v>50</v>
      </c>
      <c r="F27">
        <f>'PJM REC Demand'!AR23</f>
        <v>50</v>
      </c>
      <c r="G27">
        <f>'PJM REC Demand'!AS23</f>
        <v>25</v>
      </c>
      <c r="H27" s="15">
        <f t="shared" si="0"/>
        <v>41.119150461659821</v>
      </c>
      <c r="J27" s="8">
        <f>B27*(('PJM REC Demand'!Q23+'PJM REC Demand'!R23)/'PJM REC Demand'!S23)</f>
        <v>20.111851482263845</v>
      </c>
      <c r="K27" s="8">
        <f>C27*('PJM REC Demand'!M23/'PJM REC Demand'!S23)</f>
        <v>3.6589653301061662</v>
      </c>
      <c r="L27" s="8">
        <f>D27*('PJM REC Demand'!N23/'PJM REC Demand'!S23)</f>
        <v>4.512773900573106</v>
      </c>
      <c r="M27" s="8">
        <f>E27*('PJM REC Demand'!L23/'PJM REC Demand'!S23)</f>
        <v>12.810851224975965</v>
      </c>
      <c r="N27" s="8">
        <f>F27*('PJM REC Demand'!O23/'PJM REC Demand'!S23)</f>
        <v>3.5617834914686126</v>
      </c>
      <c r="O27" s="8">
        <f>G27*('PJM REC Demand'!P23/'PJM REC Demand'!S23)</f>
        <v>0.48453291132859222</v>
      </c>
      <c r="P27" s="15">
        <f t="shared" si="2"/>
        <v>45.140758340716282</v>
      </c>
      <c r="R27" s="15">
        <f t="shared" si="1"/>
        <v>41.119150461659821</v>
      </c>
    </row>
    <row r="28" spans="1:18" x14ac:dyDescent="0.35">
      <c r="A28">
        <v>2041</v>
      </c>
      <c r="B28" s="15">
        <f>'PJM REC Demand'!AT24</f>
        <v>54.908551797658511</v>
      </c>
      <c r="C28">
        <f>'PJM REC Demand'!AP24</f>
        <v>45</v>
      </c>
      <c r="D28">
        <f>'PJM REC Demand'!AQ24</f>
        <v>22.35</v>
      </c>
      <c r="E28">
        <f>'PJM REC Demand'!AO24</f>
        <v>50</v>
      </c>
      <c r="F28">
        <f>'PJM REC Demand'!AR24</f>
        <v>50</v>
      </c>
      <c r="G28">
        <f>'PJM REC Demand'!AS24</f>
        <v>25</v>
      </c>
      <c r="H28" s="15">
        <f t="shared" si="0"/>
        <v>41.209758632943085</v>
      </c>
      <c r="J28" s="8">
        <f>B28*(('PJM REC Demand'!Q24+'PJM REC Demand'!R24)/'PJM REC Demand'!S24)</f>
        <v>20.939081297066117</v>
      </c>
      <c r="K28" s="8">
        <f>C28*('PJM REC Demand'!M24/'PJM REC Demand'!S24)</f>
        <v>3.5927453268520138</v>
      </c>
      <c r="L28" s="8">
        <f>D28*('PJM REC Demand'!N24/'PJM REC Demand'!S24)</f>
        <v>4.4311016584443372</v>
      </c>
      <c r="M28" s="8">
        <f>E28*('PJM REC Demand'!L24/'PJM REC Demand'!S24)</f>
        <v>12.57900026896219</v>
      </c>
      <c r="N28" s="8">
        <f>F28*('PJM REC Demand'!O24/'PJM REC Demand'!S24)</f>
        <v>3.497322286423854</v>
      </c>
      <c r="O28" s="8">
        <f>G28*('PJM REC Demand'!P24/'PJM REC Demand'!S24)</f>
        <v>0.47576382824903424</v>
      </c>
      <c r="P28" s="15">
        <f t="shared" si="2"/>
        <v>45.515014665997548</v>
      </c>
      <c r="R28" s="15">
        <f t="shared" si="1"/>
        <v>41.209758632943085</v>
      </c>
    </row>
    <row r="29" spans="1:18" x14ac:dyDescent="0.35">
      <c r="A29">
        <v>2042</v>
      </c>
      <c r="B29" s="15">
        <f>'PJM REC Demand'!AT25</f>
        <v>55.457637315635097</v>
      </c>
      <c r="C29">
        <f>'PJM REC Demand'!AP25</f>
        <v>45</v>
      </c>
      <c r="D29">
        <f>'PJM REC Demand'!AQ25</f>
        <v>22.35</v>
      </c>
      <c r="E29">
        <f>'PJM REC Demand'!AO25</f>
        <v>50</v>
      </c>
      <c r="F29">
        <f>'PJM REC Demand'!AR25</f>
        <v>50</v>
      </c>
      <c r="G29">
        <f>'PJM REC Demand'!AS25</f>
        <v>25</v>
      </c>
      <c r="H29" s="15">
        <f t="shared" si="0"/>
        <v>41.301272885939184</v>
      </c>
      <c r="J29" s="8">
        <f>B29*(('PJM REC Demand'!Q25+'PJM REC Demand'!R25)/'PJM REC Demand'!S25)</f>
        <v>21.758362042549898</v>
      </c>
      <c r="K29" s="8">
        <f>C29*('PJM REC Demand'!M25/'PJM REC Demand'!S25)</f>
        <v>3.5288796165731444</v>
      </c>
      <c r="L29" s="8">
        <f>D29*('PJM REC Demand'!N25/'PJM REC Demand'!S25)</f>
        <v>4.3523330764857633</v>
      </c>
      <c r="M29" s="8">
        <f>E29*('PJM REC Demand'!L25/'PJM REC Demand'!S25)</f>
        <v>12.355392216153373</v>
      </c>
      <c r="N29" s="8">
        <f>F29*('PJM REC Demand'!O25/'PJM REC Demand'!S25)</f>
        <v>3.435152844513456</v>
      </c>
      <c r="O29" s="8">
        <f>G29*('PJM REC Demand'!P25/'PJM REC Demand'!S25)</f>
        <v>0.46730650883120006</v>
      </c>
      <c r="P29" s="15">
        <f t="shared" si="2"/>
        <v>45.897426305106833</v>
      </c>
      <c r="R29" s="15">
        <f t="shared" si="1"/>
        <v>41.301272885939184</v>
      </c>
    </row>
    <row r="30" spans="1:18" x14ac:dyDescent="0.35">
      <c r="A30">
        <v>2043</v>
      </c>
      <c r="B30" s="15">
        <f>'PJM REC Demand'!AT26</f>
        <v>56.012213688791448</v>
      </c>
      <c r="C30">
        <f>'PJM REC Demand'!AP26</f>
        <v>45</v>
      </c>
      <c r="D30">
        <f>'PJM REC Demand'!AQ26</f>
        <v>22.35</v>
      </c>
      <c r="E30">
        <f>'PJM REC Demand'!AO26</f>
        <v>50</v>
      </c>
      <c r="F30">
        <f>'PJM REC Demand'!AR26</f>
        <v>50</v>
      </c>
      <c r="G30">
        <f>'PJM REC Demand'!AS26</f>
        <v>25</v>
      </c>
      <c r="H30" s="15">
        <f t="shared" si="0"/>
        <v>41.393702281465245</v>
      </c>
      <c r="J30" s="8">
        <f>B30*(('PJM REC Demand'!Q26+'PJM REC Demand'!R26)/'PJM REC Demand'!S26)</f>
        <v>22.570416994664075</v>
      </c>
      <c r="K30" s="8">
        <f>C30*('PJM REC Demand'!M26/'PJM REC Demand'!S26)</f>
        <v>3.4672448402973766</v>
      </c>
      <c r="L30" s="8">
        <f>D30*('PJM REC Demand'!N26/'PJM REC Demand'!S26)</f>
        <v>4.2763160102795421</v>
      </c>
      <c r="M30" s="8">
        <f>E30*('PJM REC Demand'!L26/'PJM REC Demand'!S26)</f>
        <v>12.139595159357912</v>
      </c>
      <c r="N30" s="8">
        <f>F30*('PJM REC Demand'!O26/'PJM REC Demand'!S26)</f>
        <v>3.3751550831700818</v>
      </c>
      <c r="O30" s="8">
        <f>G30*('PJM REC Demand'!P26/'PJM REC Demand'!S26)</f>
        <v>0.45914461745107116</v>
      </c>
      <c r="P30" s="15">
        <f t="shared" si="2"/>
        <v>46.287872705220053</v>
      </c>
      <c r="R30" s="15">
        <f t="shared" si="1"/>
        <v>41.393702281465245</v>
      </c>
    </row>
    <row r="31" spans="1:18" x14ac:dyDescent="0.35">
      <c r="A31">
        <v>2044</v>
      </c>
      <c r="B31" s="15">
        <f>'PJM REC Demand'!AT27</f>
        <v>56.57233582567936</v>
      </c>
      <c r="C31">
        <f>'PJM REC Demand'!AP27</f>
        <v>45</v>
      </c>
      <c r="D31">
        <f>'PJM REC Demand'!AQ27</f>
        <v>22.35</v>
      </c>
      <c r="E31">
        <f>'PJM REC Demand'!AO27</f>
        <v>50</v>
      </c>
      <c r="F31">
        <f>'PJM REC Demand'!AR27</f>
        <v>50</v>
      </c>
      <c r="G31">
        <f>'PJM REC Demand'!AS27</f>
        <v>25</v>
      </c>
      <c r="H31" s="15">
        <f t="shared" si="0"/>
        <v>41.487055970946564</v>
      </c>
      <c r="J31" s="8">
        <f>B31*(('PJM REC Demand'!Q27+'PJM REC Demand'!R27)/'PJM REC Demand'!S27)</f>
        <v>23.37592372388286</v>
      </c>
      <c r="K31" s="8">
        <f>C31*('PJM REC Demand'!M27/'PJM REC Demand'!S27)</f>
        <v>3.4077261093738449</v>
      </c>
      <c r="L31" s="8">
        <f>D31*('PJM REC Demand'!N27/'PJM REC Demand'!S27)</f>
        <v>4.2029087622531849</v>
      </c>
      <c r="M31" s="8">
        <f>E31*('PJM REC Demand'!L27/'PJM REC Demand'!S27)</f>
        <v>11.931206847862592</v>
      </c>
      <c r="N31" s="8">
        <f>F31*('PJM REC Demand'!O27/'PJM REC Demand'!S27)</f>
        <v>3.3172171651766238</v>
      </c>
      <c r="O31" s="8">
        <f>G31*('PJM REC Demand'!P27/'PJM REC Demand'!S27)</f>
        <v>0.45126294015402901</v>
      </c>
      <c r="P31" s="15">
        <f t="shared" si="2"/>
        <v>46.686245548703134</v>
      </c>
      <c r="R31" s="15">
        <f t="shared" si="1"/>
        <v>41.487055970946564</v>
      </c>
    </row>
    <row r="32" spans="1:18" x14ac:dyDescent="0.35">
      <c r="A32">
        <v>2045</v>
      </c>
      <c r="B32" s="15">
        <f>'PJM REC Demand'!AT28</f>
        <v>57.138059183936157</v>
      </c>
      <c r="C32">
        <f>'PJM REC Demand'!AP28</f>
        <v>45</v>
      </c>
      <c r="D32">
        <f>'PJM REC Demand'!AQ28</f>
        <v>22.35</v>
      </c>
      <c r="E32">
        <f>'PJM REC Demand'!AO28</f>
        <v>50</v>
      </c>
      <c r="F32">
        <f>'PJM REC Demand'!AR28</f>
        <v>50</v>
      </c>
      <c r="G32">
        <f>'PJM REC Demand'!AS28</f>
        <v>25</v>
      </c>
      <c r="H32" s="15">
        <f t="shared" si="0"/>
        <v>41.581343197322688</v>
      </c>
      <c r="J32" s="8">
        <f>B32*(('PJM REC Demand'!Q28+'PJM REC Demand'!R28)/'PJM REC Demand'!S28)</f>
        <v>24.290887227594407</v>
      </c>
      <c r="K32" s="8">
        <f>C32*('PJM REC Demand'!M28/'PJM REC Demand'!S28)</f>
        <v>3.3384904998337581</v>
      </c>
      <c r="L32" s="8">
        <f>D32*('PJM REC Demand'!N28/'PJM REC Demand'!S28)</f>
        <v>4.1175172311687103</v>
      </c>
      <c r="M32" s="8">
        <f>E32*('PJM REC Demand'!L28/'PJM REC Demand'!S28)</f>
        <v>11.688797583694232</v>
      </c>
      <c r="N32" s="8">
        <f>F32*('PJM REC Demand'!O28/'PJM REC Demand'!S28)</f>
        <v>3.2498204481176804</v>
      </c>
      <c r="O32" s="8">
        <f>G32*('PJM REC Demand'!P28/'PJM REC Demand'!S28)</f>
        <v>0.44209452000474742</v>
      </c>
      <c r="P32" s="15">
        <f t="shared" si="2"/>
        <v>47.127607510413533</v>
      </c>
      <c r="R32" s="15">
        <f t="shared" si="1"/>
        <v>41.581343197322688</v>
      </c>
    </row>
    <row r="33" spans="1:18" x14ac:dyDescent="0.35">
      <c r="A33">
        <v>2046</v>
      </c>
      <c r="B33" s="15">
        <f>'PJM REC Demand'!AT29</f>
        <v>57.709439775775522</v>
      </c>
      <c r="C33">
        <f>'PJM REC Demand'!AP29</f>
        <v>45</v>
      </c>
      <c r="D33">
        <f>'PJM REC Demand'!AQ29</f>
        <v>22.35</v>
      </c>
      <c r="E33">
        <f>'PJM REC Demand'!AO29</f>
        <v>50</v>
      </c>
      <c r="F33">
        <f>'PJM REC Demand'!AR29</f>
        <v>50</v>
      </c>
      <c r="G33">
        <f>'PJM REC Demand'!AS29</f>
        <v>25</v>
      </c>
      <c r="H33" s="15">
        <f t="shared" si="0"/>
        <v>41.676573295962591</v>
      </c>
      <c r="J33" s="8">
        <f>B33*(('PJM REC Demand'!Q29+'PJM REC Demand'!R29)/'PJM REC Demand'!S29)</f>
        <v>24.657946120826853</v>
      </c>
      <c r="K33" s="8">
        <f>C33*('PJM REC Demand'!M29/'PJM REC Demand'!S29)</f>
        <v>3.3259971878857977</v>
      </c>
      <c r="L33" s="8">
        <f>D33*('PJM REC Demand'!N29/'PJM REC Demand'!S29)</f>
        <v>4.1021086424000277</v>
      </c>
      <c r="M33" s="8">
        <f>E33*('PJM REC Demand'!L29/'PJM REC Demand'!S29)</f>
        <v>11.645055720562697</v>
      </c>
      <c r="N33" s="8">
        <f>F33*('PJM REC Demand'!O29/'PJM REC Demand'!S29)</f>
        <v>3.2376589575772052</v>
      </c>
      <c r="O33" s="8">
        <f>G33*('PJM REC Demand'!P29/'PJM REC Demand'!S29)</f>
        <v>0.44044011219703372</v>
      </c>
      <c r="P33" s="15">
        <f t="shared" si="2"/>
        <v>47.409206741449609</v>
      </c>
      <c r="R33" s="15">
        <f t="shared" si="1"/>
        <v>41.676573295962591</v>
      </c>
    </row>
    <row r="34" spans="1:18" x14ac:dyDescent="0.35">
      <c r="A34">
        <v>2047</v>
      </c>
      <c r="B34" s="15">
        <f>'PJM REC Demand'!AT30</f>
        <v>58.286534173533276</v>
      </c>
      <c r="C34">
        <f>'PJM REC Demand'!AP30</f>
        <v>45</v>
      </c>
      <c r="D34">
        <f>'PJM REC Demand'!AQ30</f>
        <v>22.35</v>
      </c>
      <c r="E34">
        <f>'PJM REC Demand'!AO30</f>
        <v>50</v>
      </c>
      <c r="F34">
        <f>'PJM REC Demand'!AR30</f>
        <v>50</v>
      </c>
      <c r="G34">
        <f>'PJM REC Demand'!AS30</f>
        <v>25</v>
      </c>
      <c r="H34" s="15">
        <f t="shared" si="0"/>
        <v>41.772755695588877</v>
      </c>
      <c r="J34" s="8">
        <f>B34*(('PJM REC Demand'!Q30+'PJM REC Demand'!R30)/'PJM REC Demand'!S30)</f>
        <v>25.028982120833298</v>
      </c>
      <c r="K34" s="8">
        <f>C34*('PJM REC Demand'!M30/'PJM REC Demand'!S30)</f>
        <v>3.3135970323672308</v>
      </c>
      <c r="L34" s="8">
        <f>D34*('PJM REC Demand'!N30/'PJM REC Demand'!S30)</f>
        <v>4.0868149478337523</v>
      </c>
      <c r="M34" s="8">
        <f>E34*('PJM REC Demand'!L30/'PJM REC Demand'!S30)</f>
        <v>11.601640018804648</v>
      </c>
      <c r="N34" s="8">
        <f>F34*('PJM REC Demand'!O30/'PJM REC Demand'!S30)</f>
        <v>3.2255881492385008</v>
      </c>
      <c r="O34" s="8">
        <f>G34*('PJM REC Demand'!P30/'PJM REC Demand'!S30)</f>
        <v>0.43879804048760751</v>
      </c>
      <c r="P34" s="15">
        <f t="shared" si="2"/>
        <v>47.695420309565044</v>
      </c>
      <c r="R34" s="15">
        <f t="shared" si="1"/>
        <v>41.772755695588877</v>
      </c>
    </row>
    <row r="35" spans="1:18" x14ac:dyDescent="0.35">
      <c r="A35">
        <v>2048</v>
      </c>
      <c r="B35" s="15">
        <f>'PJM REC Demand'!AT31</f>
        <v>58.869399515268611</v>
      </c>
      <c r="C35">
        <f>'PJM REC Demand'!AP31</f>
        <v>45</v>
      </c>
      <c r="D35">
        <f>'PJM REC Demand'!AQ31</f>
        <v>22.35</v>
      </c>
      <c r="E35">
        <f>'PJM REC Demand'!AO31</f>
        <v>50</v>
      </c>
      <c r="F35">
        <f>'PJM REC Demand'!AR31</f>
        <v>50</v>
      </c>
      <c r="G35">
        <f>'PJM REC Demand'!AS31</f>
        <v>25</v>
      </c>
      <c r="H35" s="15">
        <f t="shared" si="0"/>
        <v>41.869899919211434</v>
      </c>
      <c r="J35" s="8">
        <f>B35*(('PJM REC Demand'!Q31+'PJM REC Demand'!R31)/'PJM REC Demand'!S31)</f>
        <v>25.404039236929233</v>
      </c>
      <c r="K35" s="8">
        <f>C35*('PJM REC Demand'!M31/'PJM REC Demand'!S31)</f>
        <v>3.3012889952162925</v>
      </c>
      <c r="L35" s="8">
        <f>D35*('PJM REC Demand'!N31/'PJM REC Demand'!S31)</f>
        <v>4.0716348671795224</v>
      </c>
      <c r="M35" s="8">
        <f>E35*('PJM REC Demand'!L31/'PJM REC Demand'!S31)</f>
        <v>11.558546843935027</v>
      </c>
      <c r="N35" s="8">
        <f>F35*('PJM REC Demand'!O31/'PJM REC Demand'!S31)</f>
        <v>3.2136070126106433</v>
      </c>
      <c r="O35" s="8">
        <f>G35*('PJM REC Demand'!P31/'PJM REC Demand'!S31)</f>
        <v>0.43716816741272058</v>
      </c>
      <c r="P35" s="15">
        <f t="shared" si="2"/>
        <v>47.986285123283437</v>
      </c>
      <c r="R35" s="15">
        <f t="shared" si="1"/>
        <v>41.869899919211434</v>
      </c>
    </row>
    <row r="36" spans="1:18" x14ac:dyDescent="0.35">
      <c r="A36">
        <v>2049</v>
      </c>
      <c r="B36" s="15">
        <f>'PJM REC Demand'!AT32</f>
        <v>59.4580935104213</v>
      </c>
      <c r="C36">
        <f>'PJM REC Demand'!AP32</f>
        <v>45</v>
      </c>
      <c r="D36">
        <f>'PJM REC Demand'!AQ32</f>
        <v>22.35</v>
      </c>
      <c r="E36">
        <f>'PJM REC Demand'!AO32</f>
        <v>50</v>
      </c>
      <c r="F36">
        <f>'PJM REC Demand'!AR32</f>
        <v>50</v>
      </c>
      <c r="G36">
        <f>'PJM REC Demand'!AS32</f>
        <v>25</v>
      </c>
      <c r="H36" s="15">
        <f t="shared" si="0"/>
        <v>41.968015585070212</v>
      </c>
      <c r="J36" s="8">
        <f>B36*(('PJM REC Demand'!Q32+'PJM REC Demand'!R32)/'PJM REC Demand'!S32)</f>
        <v>25.783161920541247</v>
      </c>
      <c r="K36" s="8">
        <f>C36*('PJM REC Demand'!M32/'PJM REC Demand'!S32)</f>
        <v>3.289072053737264</v>
      </c>
      <c r="L36" s="8">
        <f>D36*('PJM REC Demand'!N32/'PJM REC Demand'!S32)</f>
        <v>4.0565671390986484</v>
      </c>
      <c r="M36" s="8">
        <f>E36*('PJM REC Demand'!L32/'PJM REC Demand'!S32)</f>
        <v>11.515772615268714</v>
      </c>
      <c r="N36" s="8">
        <f>F36*('PJM REC Demand'!O32/'PJM REC Demand'!S32)</f>
        <v>3.2017145521606345</v>
      </c>
      <c r="O36" s="8">
        <f>G36*('PJM REC Demand'!P32/'PJM REC Demand'!S32)</f>
        <v>0.43555035754345006</v>
      </c>
      <c r="P36" s="15">
        <f t="shared" si="2"/>
        <v>48.281838638349953</v>
      </c>
      <c r="R36" s="15">
        <f t="shared" si="1"/>
        <v>41.968015585070212</v>
      </c>
    </row>
    <row r="37" spans="1:18" x14ac:dyDescent="0.35">
      <c r="A37">
        <v>2050</v>
      </c>
      <c r="B37" s="15">
        <f>'PJM REC Demand'!AT33</f>
        <v>60.052674445525511</v>
      </c>
      <c r="C37">
        <f>'PJM REC Demand'!AP33</f>
        <v>45</v>
      </c>
      <c r="D37">
        <f>'PJM REC Demand'!AQ33</f>
        <v>22.35</v>
      </c>
      <c r="E37">
        <f>'PJM REC Demand'!AO33</f>
        <v>50</v>
      </c>
      <c r="F37">
        <f>'PJM REC Demand'!AR33</f>
        <v>50</v>
      </c>
      <c r="G37">
        <f>'PJM REC Demand'!AS33</f>
        <v>25</v>
      </c>
      <c r="H37" s="15">
        <f t="shared" si="0"/>
        <v>42.067112407587587</v>
      </c>
      <c r="J37" s="8">
        <f>B37*(('PJM REC Demand'!Q33+'PJM REC Demand'!R33)/'PJM REC Demand'!S33)</f>
        <v>26.166395070079727</v>
      </c>
      <c r="K37" s="8">
        <f>C37*('PJM REC Demand'!M33/'PJM REC Demand'!S33)</f>
        <v>3.2769452003171997</v>
      </c>
      <c r="L37" s="8">
        <f>D37*('PJM REC Demand'!N33/'PJM REC Demand'!S33)</f>
        <v>4.0416105208547259</v>
      </c>
      <c r="M37" s="8">
        <f>E37*('PJM REC Demand'!L33/'PJM REC Demand'!S33)</f>
        <v>11.473313804928734</v>
      </c>
      <c r="N37" s="8">
        <f>F37*('PJM REC Demand'!O33/'PJM REC Demand'!S33)</f>
        <v>3.1899097870376507</v>
      </c>
      <c r="O37" s="8">
        <f>G37*('PJM REC Demand'!P33/'PJM REC Demand'!S33)</f>
        <v>0.43394447744818593</v>
      </c>
      <c r="P37" s="15">
        <f t="shared" si="2"/>
        <v>48.582118860666228</v>
      </c>
      <c r="R37" s="15">
        <f t="shared" si="1"/>
        <v>42.067112407587587</v>
      </c>
    </row>
    <row r="38" spans="1:18" x14ac:dyDescent="0.35">
      <c r="A38">
        <v>2051</v>
      </c>
      <c r="B38" s="15">
        <f>'PJM REC Demand'!AT34</f>
        <v>60.65320118998077</v>
      </c>
      <c r="C38">
        <f>'PJM REC Demand'!AP34</f>
        <v>45</v>
      </c>
      <c r="D38">
        <f>'PJM REC Demand'!AQ34</f>
        <v>22.35</v>
      </c>
      <c r="E38">
        <f>'PJM REC Demand'!AO34</f>
        <v>50</v>
      </c>
      <c r="F38">
        <f>'PJM REC Demand'!AR34</f>
        <v>50</v>
      </c>
      <c r="G38">
        <f>'PJM REC Demand'!AS34</f>
        <v>25</v>
      </c>
      <c r="H38" s="15">
        <f t="shared" si="0"/>
        <v>42.167200198330129</v>
      </c>
      <c r="J38" s="8">
        <f>B38*(('PJM REC Demand'!Q34+'PJM REC Demand'!R34)/'PJM REC Demand'!S34)</f>
        <v>26.428059020780523</v>
      </c>
      <c r="K38" s="8">
        <f>C38*('PJM REC Demand'!M34/'PJM REC Demand'!S34)</f>
        <v>3.2769452003171997</v>
      </c>
      <c r="L38" s="8">
        <f>D38*('PJM REC Demand'!N34/'PJM REC Demand'!S34)</f>
        <v>4.0416105208547259</v>
      </c>
      <c r="M38" s="8">
        <f>E38*('PJM REC Demand'!L34/'PJM REC Demand'!S34)</f>
        <v>11.473313804928734</v>
      </c>
      <c r="N38" s="8">
        <f>F38*('PJM REC Demand'!O34/'PJM REC Demand'!S34)</f>
        <v>3.1899097870376507</v>
      </c>
      <c r="O38" s="8">
        <f>G38*('PJM REC Demand'!P34/'PJM REC Demand'!S34)</f>
        <v>0.43394447744818593</v>
      </c>
      <c r="P38" s="15">
        <f t="shared" si="2"/>
        <v>48.843782811367021</v>
      </c>
      <c r="R38" s="15">
        <f t="shared" si="1"/>
        <v>42.167200198330129</v>
      </c>
    </row>
    <row r="39" spans="1:18" x14ac:dyDescent="0.35">
      <c r="A39">
        <v>2052</v>
      </c>
      <c r="B39" s="15">
        <f>'PJM REC Demand'!AT35</f>
        <v>61.259733201880579</v>
      </c>
      <c r="C39">
        <f>'PJM REC Demand'!AP35</f>
        <v>45</v>
      </c>
      <c r="D39">
        <f>'PJM REC Demand'!AQ35</f>
        <v>22.35</v>
      </c>
      <c r="E39">
        <f>'PJM REC Demand'!AO35</f>
        <v>50</v>
      </c>
      <c r="F39">
        <f>'PJM REC Demand'!AR35</f>
        <v>50</v>
      </c>
      <c r="G39">
        <f>'PJM REC Demand'!AS35</f>
        <v>25</v>
      </c>
      <c r="H39" s="15">
        <f t="shared" si="0"/>
        <v>42.268288866980093</v>
      </c>
      <c r="J39" s="8">
        <f>B39*(('PJM REC Demand'!Q35+'PJM REC Demand'!R35)/'PJM REC Demand'!S35)</f>
        <v>26.692339610988331</v>
      </c>
      <c r="K39" s="8">
        <f>C39*('PJM REC Demand'!M35/'PJM REC Demand'!S35)</f>
        <v>3.2769452003171997</v>
      </c>
      <c r="L39" s="8">
        <f>D39*('PJM REC Demand'!N35/'PJM REC Demand'!S35)</f>
        <v>4.0416105208547259</v>
      </c>
      <c r="M39" s="8">
        <f>E39*('PJM REC Demand'!L35/'PJM REC Demand'!S35)</f>
        <v>11.473313804928734</v>
      </c>
      <c r="N39" s="8">
        <f>F39*('PJM REC Demand'!O35/'PJM REC Demand'!S35)</f>
        <v>3.1899097870376507</v>
      </c>
      <c r="O39" s="8">
        <f>G39*('PJM REC Demand'!P35/'PJM REC Demand'!S35)</f>
        <v>0.43394447744818593</v>
      </c>
      <c r="P39" s="15">
        <f t="shared" si="2"/>
        <v>49.108063401574832</v>
      </c>
      <c r="R39" s="15">
        <f t="shared" si="1"/>
        <v>42.268288866980093</v>
      </c>
    </row>
    <row r="40" spans="1:18" x14ac:dyDescent="0.35">
      <c r="A40">
        <v>2053</v>
      </c>
      <c r="B40" s="15">
        <f>'PJM REC Demand'!AT36</f>
        <v>61.872330533899387</v>
      </c>
      <c r="C40">
        <f>'PJM REC Demand'!AP36</f>
        <v>45</v>
      </c>
      <c r="D40">
        <f>'PJM REC Demand'!AQ36</f>
        <v>22.35</v>
      </c>
      <c r="E40">
        <f>'PJM REC Demand'!AO36</f>
        <v>50</v>
      </c>
      <c r="F40">
        <f>'PJM REC Demand'!AR36</f>
        <v>50</v>
      </c>
      <c r="G40">
        <f>'PJM REC Demand'!AS36</f>
        <v>25</v>
      </c>
      <c r="H40" s="15">
        <f t="shared" si="0"/>
        <v>42.370388422316566</v>
      </c>
      <c r="J40" s="8">
        <f>B40*(('PJM REC Demand'!Q36+'PJM REC Demand'!R36)/'PJM REC Demand'!S36)</f>
        <v>26.959263007098215</v>
      </c>
      <c r="K40" s="8">
        <f>C40*('PJM REC Demand'!M36/'PJM REC Demand'!S36)</f>
        <v>3.2769452003171997</v>
      </c>
      <c r="L40" s="8">
        <f>D40*('PJM REC Demand'!N36/'PJM REC Demand'!S36)</f>
        <v>4.0416105208547259</v>
      </c>
      <c r="M40" s="8">
        <f>E40*('PJM REC Demand'!L36/'PJM REC Demand'!S36)</f>
        <v>11.473313804928734</v>
      </c>
      <c r="N40" s="8">
        <f>F40*('PJM REC Demand'!O36/'PJM REC Demand'!S36)</f>
        <v>3.1899097870376507</v>
      </c>
      <c r="O40" s="8">
        <f>G40*('PJM REC Demand'!P36/'PJM REC Demand'!S36)</f>
        <v>0.43394447744818593</v>
      </c>
      <c r="P40" s="15">
        <f t="shared" si="2"/>
        <v>49.374986797684713</v>
      </c>
      <c r="R40" s="15">
        <f t="shared" si="1"/>
        <v>42.370388422316566</v>
      </c>
    </row>
    <row r="41" spans="1:18" x14ac:dyDescent="0.35">
      <c r="A41">
        <v>2054</v>
      </c>
      <c r="B41" s="15">
        <f>'PJM REC Demand'!AT37</f>
        <v>62.491053839238383</v>
      </c>
      <c r="C41">
        <f>'PJM REC Demand'!AP37</f>
        <v>45</v>
      </c>
      <c r="D41">
        <f>'PJM REC Demand'!AQ37</f>
        <v>22.35</v>
      </c>
      <c r="E41">
        <f>'PJM REC Demand'!AO37</f>
        <v>50</v>
      </c>
      <c r="F41">
        <f>'PJM REC Demand'!AR37</f>
        <v>50</v>
      </c>
      <c r="G41">
        <f>'PJM REC Demand'!AS37</f>
        <v>25</v>
      </c>
      <c r="H41" s="15">
        <f t="shared" si="0"/>
        <v>42.4735089732064</v>
      </c>
      <c r="J41" s="8">
        <f>B41*(('PJM REC Demand'!Q37+'PJM REC Demand'!R37)/'PJM REC Demand'!S37)</f>
        <v>27.228855637169197</v>
      </c>
      <c r="K41" s="8">
        <f>C41*('PJM REC Demand'!M37/'PJM REC Demand'!S37)</f>
        <v>3.2769452003171997</v>
      </c>
      <c r="L41" s="8">
        <f>D41*('PJM REC Demand'!N37/'PJM REC Demand'!S37)</f>
        <v>4.0416105208547259</v>
      </c>
      <c r="M41" s="8">
        <f>E41*('PJM REC Demand'!L37/'PJM REC Demand'!S37)</f>
        <v>11.473313804928734</v>
      </c>
      <c r="N41" s="8">
        <f>F41*('PJM REC Demand'!O37/'PJM REC Demand'!S37)</f>
        <v>3.1899097870376507</v>
      </c>
      <c r="O41" s="8">
        <f>G41*('PJM REC Demand'!P37/'PJM REC Demand'!S37)</f>
        <v>0.43394447744818593</v>
      </c>
      <c r="P41" s="15">
        <f t="shared" si="2"/>
        <v>49.644579427755694</v>
      </c>
      <c r="R41" s="15">
        <f t="shared" si="1"/>
        <v>42.4735089732064</v>
      </c>
    </row>
    <row r="42" spans="1:18" x14ac:dyDescent="0.35">
      <c r="A42">
        <v>2055</v>
      </c>
      <c r="B42" s="15">
        <f>'PJM REC Demand'!AT38</f>
        <v>63.115964377630768</v>
      </c>
      <c r="C42">
        <f>'PJM REC Demand'!AP38</f>
        <v>45</v>
      </c>
      <c r="D42">
        <f>'PJM REC Demand'!AQ38</f>
        <v>22.35</v>
      </c>
      <c r="E42">
        <f>'PJM REC Demand'!AO38</f>
        <v>50</v>
      </c>
      <c r="F42">
        <f>'PJM REC Demand'!AR38</f>
        <v>50</v>
      </c>
      <c r="G42">
        <f>'PJM REC Demand'!AS38</f>
        <v>25</v>
      </c>
      <c r="H42" s="15">
        <f t="shared" si="0"/>
        <v>42.577660729605128</v>
      </c>
      <c r="J42" s="8">
        <f>B42*(('PJM REC Demand'!Q38+'PJM REC Demand'!R38)/'PJM REC Demand'!S38)</f>
        <v>27.501144193540888</v>
      </c>
      <c r="K42" s="8">
        <f>C42*('PJM REC Demand'!M38/'PJM REC Demand'!S38)</f>
        <v>3.2769452003171997</v>
      </c>
      <c r="L42" s="8">
        <f>D42*('PJM REC Demand'!N38/'PJM REC Demand'!S38)</f>
        <v>4.0416105208547259</v>
      </c>
      <c r="M42" s="8">
        <f>E42*('PJM REC Demand'!L38/'PJM REC Demand'!S38)</f>
        <v>11.473313804928734</v>
      </c>
      <c r="N42" s="8">
        <f>F42*('PJM REC Demand'!O38/'PJM REC Demand'!S38)</f>
        <v>3.1899097870376507</v>
      </c>
      <c r="O42" s="8">
        <f>G42*('PJM REC Demand'!P38/'PJM REC Demand'!S38)</f>
        <v>0.43394447744818593</v>
      </c>
      <c r="P42" s="15">
        <f t="shared" si="2"/>
        <v>49.916867984127386</v>
      </c>
      <c r="R42" s="15">
        <f t="shared" si="1"/>
        <v>42.577660729605128</v>
      </c>
    </row>
    <row r="43" spans="1:18" x14ac:dyDescent="0.35">
      <c r="A43">
        <v>2056</v>
      </c>
      <c r="B43" s="15">
        <f>'PJM REC Demand'!AT39</f>
        <v>63.747124021407075</v>
      </c>
      <c r="C43">
        <f>'PJM REC Demand'!AP39</f>
        <v>45</v>
      </c>
      <c r="D43">
        <f>'PJM REC Demand'!AQ39</f>
        <v>22.35</v>
      </c>
      <c r="E43">
        <f>'PJM REC Demand'!AO39</f>
        <v>50</v>
      </c>
      <c r="F43">
        <f>'PJM REC Demand'!AR39</f>
        <v>50</v>
      </c>
      <c r="G43">
        <f>'PJM REC Demand'!AS39</f>
        <v>25</v>
      </c>
      <c r="H43" s="15">
        <f t="shared" si="0"/>
        <v>42.682854003567847</v>
      </c>
      <c r="J43" s="8">
        <f>B43*(('PJM REC Demand'!Q39+'PJM REC Demand'!R39)/'PJM REC Demand'!S39)</f>
        <v>27.7761555484254</v>
      </c>
      <c r="K43" s="8">
        <f>C43*('PJM REC Demand'!M39/'PJM REC Demand'!S39)</f>
        <v>3.2769451900472029</v>
      </c>
      <c r="L43" s="8">
        <f>D43*('PJM REC Demand'!N39/'PJM REC Demand'!S39)</f>
        <v>4.0416105782334997</v>
      </c>
      <c r="M43" s="8">
        <f>E43*('PJM REC Demand'!L39/'PJM REC Demand'!S39)</f>
        <v>11.473313768971193</v>
      </c>
      <c r="N43" s="8">
        <f>F43*('PJM REC Demand'!O39/'PJM REC Demand'!S39)</f>
        <v>3.1899097770404241</v>
      </c>
      <c r="O43" s="8">
        <f>G43*('PJM REC Demand'!P39/'PJM REC Demand'!S39)</f>
        <v>0.43394447608819731</v>
      </c>
      <c r="P43" s="15">
        <f t="shared" si="2"/>
        <v>50.191879338805926</v>
      </c>
      <c r="R43" s="15">
        <f t="shared" si="1"/>
        <v>42.682854003567847</v>
      </c>
    </row>
  </sheetData>
  <pageMargins left="0.7" right="0.7" top="0.75" bottom="0.75" header="0.3" footer="0.3"/>
  <pageSetup scale="61" fitToHeight="0" orientation="landscape" r:id="rId1"/>
  <headerFooter>
    <oddHeader>&amp;RPUR-2023-000212
Staff 3-15 Extraordinarily Sensitive Attachment 2
Page &amp;P of &amp;N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5MzZlMjJkNS00NWE3LTRjYjctOTVhYi0xYWE4YzdjODg3ODk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zExNzM1PC9Vc2VyTmFtZT48RGF0ZVRpbWU+MTAvNi8yMDIzIDE6Mjg6MTMgUE08L0RhdGVUaW1lPjxMYWJlbFN0cmluZz5VbmNhdGVnb3JpemVkPC9MYWJlbFN0cmluZz48L2l0ZW0+PC9sYWJlbEhpc3Rvcnk+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autoSelectedSuggestion">
  <element uid="936e22d5-45a7-4cb7-95ab-1aa8c7c88789" value=""/>
  <element uid="c64218ab-b8d1-40b6-a478-cb8be1e10ecc" value=""/>
</sisl>
</file>

<file path=customXml/itemProps1.xml><?xml version="1.0" encoding="utf-8"?>
<ds:datastoreItem xmlns:ds="http://schemas.openxmlformats.org/officeDocument/2006/customXml" ds:itemID="{F7A8CBF9-DFAE-4EA4-AA40-FB4C5ABF3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327AE-1E92-4DB6-A639-F2CC135E35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2C0D86-C33D-4A6B-896C-3698BEFD949E}">
  <ds:schemaRefs>
    <ds:schemaRef ds:uri="http://schemas.microsoft.com/office/2006/metadata/properties"/>
    <ds:schemaRef ds:uri="http://schemas.microsoft.com/office/infopath/2007/PartnerControls"/>
    <ds:schemaRef ds:uri="f88ffb1c-9230-4705-a789-27bae69f5829"/>
    <ds:schemaRef ds:uri="b6888f76-1100-40b0-929b-1efe9044426d"/>
  </ds:schemaRefs>
</ds:datastoreItem>
</file>

<file path=customXml/itemProps4.xml><?xml version="1.0" encoding="utf-8"?>
<ds:datastoreItem xmlns:ds="http://schemas.openxmlformats.org/officeDocument/2006/customXml" ds:itemID="{BC760D43-7CE6-40B0-9935-6B120100D1C5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D816736D-017F-4FFA-98AA-4A324073F92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PJM REC Demand</vt:lpstr>
      <vt:lpstr>Max Calc</vt:lpstr>
    </vt:vector>
  </TitlesOfParts>
  <Manager/>
  <Company>American Electric 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s207409</dc:creator>
  <cp:keywords/>
  <dc:description/>
  <cp:lastModifiedBy>Michelle Caldwell</cp:lastModifiedBy>
  <cp:revision/>
  <dcterms:created xsi:type="dcterms:W3CDTF">2019-03-18T17:33:28Z</dcterms:created>
  <dcterms:modified xsi:type="dcterms:W3CDTF">2024-09-25T18:51:24Z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31505810-31f2-44cd-902f-dea934eec7d0</vt:lpwstr>
  </property>
  <property fmtid="{D5CDD505-2E9C-101B-9397-08002B2CF9AE}" pid="3" name="bjDocumentSecurityLabel">
    <vt:lpwstr>Uncategorized</vt:lpwstr>
  </property>
  <property fmtid="{D5CDD505-2E9C-101B-9397-08002B2CF9AE}" pid="4" name="bjSaver">
    <vt:lpwstr>N1DSBWDQZIeY/VRw0Xy3fwx0B1BRPR0Y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uid="936e22d5-45a7-4cb7-95ab-1aa8c7c88789" value="" /&gt;&lt;element uid="c64218ab-b8d1-40b6-a478-cb8be1e10ecc" value="" /&gt;&lt;/sisl&gt;</vt:lpwstr>
  </property>
  <property fmtid="{D5CDD505-2E9C-101B-9397-08002B2CF9AE}" pid="8" name="MSIP_Label_574d496c-7ac4-4b13-81fd-698eca66b217_SiteId">
    <vt:lpwstr>15f3c881-6b03-4ff6-8559-77bf5177818f</vt:lpwstr>
  </property>
  <property fmtid="{D5CDD505-2E9C-101B-9397-08002B2CF9AE}" pid="9" name="MSIP_Label_574d496c-7ac4-4b13-81fd-698eca66b217_Name">
    <vt:lpwstr>Uncategorized</vt:lpwstr>
  </property>
  <property fmtid="{D5CDD505-2E9C-101B-9397-08002B2CF9AE}" pid="10" name="MSIP_Label_574d496c-7ac4-4b13-81fd-698eca66b217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{BC760D43-7CE6-40B0-9935-6B120100D1C5}</vt:lpwstr>
  </property>
  <property fmtid="{D5CDD505-2E9C-101B-9397-08002B2CF9AE}" pid="13" name="ContentTypeId">
    <vt:lpwstr>0x0101004DF805D1E1DA4A49A223477D3B105720</vt:lpwstr>
  </property>
  <property fmtid="{D5CDD505-2E9C-101B-9397-08002B2CF9AE}" pid="14" name="MediaServiceImageTags">
    <vt:lpwstr/>
  </property>
</Properties>
</file>