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0"/>
  <workbookPr/>
  <mc:AlternateContent xmlns:mc="http://schemas.openxmlformats.org/markup-compatibility/2006">
    <mc:Choice Requires="x15">
      <x15ac:absPath xmlns:x15ac="http://schemas.microsoft.com/office/spreadsheetml/2010/11/ac" url="T:\Internal\01_Regulatory Services\02_Cases\2024 Cases\2024-00243  Bright Mountian - PPA - CPCN\06_All Filed Discovery\01_Staff\Q7\"/>
    </mc:Choice>
  </mc:AlternateContent>
  <xr:revisionPtr revIDLastSave="0" documentId="13_ncr:1_{FA561B60-9171-49F5-A8C6-D9CDE4220E0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ummary" sheetId="6" r:id="rId1"/>
    <sheet name="Generation Capacity Value" sheetId="3" r:id="rId2"/>
    <sheet name="Energy" sheetId="9" r:id="rId3"/>
    <sheet name="RECs" sheetId="8" r:id="rId4"/>
    <sheet name="COS" sheetId="10" r:id="rId5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Energy!$A$1:$G$44</definedName>
    <definedName name="_xlnm.Print_Area" localSheetId="1">'Generation Capacity Value'!$A$1:$F$45</definedName>
    <definedName name="_xlnm.Print_Area" localSheetId="3">RECs!$A$1:$D$40</definedName>
    <definedName name="_xlnm.Print_Area" localSheetId="0">Summary!$A$1:$J$26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6" l="1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5" i="6"/>
  <c r="C9" i="10"/>
  <c r="C10" i="10" s="1"/>
  <c r="D8" i="10"/>
  <c r="E8" i="10" s="1"/>
  <c r="D10" i="10" l="1"/>
  <c r="E10" i="10" s="1"/>
  <c r="C11" i="10"/>
  <c r="D9" i="10"/>
  <c r="E9" i="10" s="1"/>
  <c r="D11" i="10" l="1"/>
  <c r="E11" i="10" s="1"/>
  <c r="C12" i="10"/>
  <c r="D12" i="10" l="1"/>
  <c r="E12" i="10" s="1"/>
  <c r="C13" i="10"/>
  <c r="C14" i="10" l="1"/>
  <c r="D13" i="10"/>
  <c r="E13" i="10" s="1"/>
  <c r="C15" i="10" l="1"/>
  <c r="D14" i="10"/>
  <c r="E14" i="10" s="1"/>
  <c r="C16" i="10" l="1"/>
  <c r="D15" i="10"/>
  <c r="E15" i="10" s="1"/>
  <c r="D16" i="10" l="1"/>
  <c r="E16" i="10" s="1"/>
  <c r="C17" i="10"/>
  <c r="C18" i="10" l="1"/>
  <c r="D17" i="10"/>
  <c r="E17" i="10" s="1"/>
  <c r="D18" i="10" l="1"/>
  <c r="E18" i="10" s="1"/>
  <c r="C19" i="10"/>
  <c r="C20" i="10" l="1"/>
  <c r="D19" i="10"/>
  <c r="E19" i="10" s="1"/>
  <c r="D20" i="10" l="1"/>
  <c r="E20" i="10" s="1"/>
  <c r="C21" i="10"/>
  <c r="D21" i="10" l="1"/>
  <c r="E21" i="10" s="1"/>
  <c r="C22" i="10"/>
  <c r="D22" i="10" s="1"/>
  <c r="E22" i="10" s="1"/>
  <c r="D5" i="3" l="1"/>
  <c r="F5" i="3"/>
  <c r="C6" i="9" l="1"/>
  <c r="G24" i="6" l="1"/>
  <c r="G25" i="6" s="1"/>
  <c r="D14" i="3" l="1"/>
  <c r="D15" i="3"/>
  <c r="D16" i="3"/>
  <c r="D17" i="3" s="1"/>
  <c r="D18" i="3" s="1"/>
  <c r="D19" i="3" s="1"/>
  <c r="D13" i="3"/>
  <c r="F25" i="3" l="1"/>
  <c r="F26" i="3"/>
  <c r="F27" i="3"/>
  <c r="F28" i="3"/>
  <c r="F29" i="3"/>
  <c r="F30" i="3"/>
  <c r="F31" i="3"/>
  <c r="F32" i="3"/>
  <c r="F33" i="3"/>
  <c r="F34" i="3"/>
  <c r="C7" i="9" l="1"/>
  <c r="C8" i="9" l="1"/>
  <c r="J8" i="6" s="1"/>
  <c r="J5" i="6"/>
  <c r="J6" i="6"/>
  <c r="J7" i="6"/>
  <c r="C9" i="9" l="1"/>
  <c r="C10" i="9" l="1"/>
  <c r="J9" i="6"/>
  <c r="C11" i="9" l="1"/>
  <c r="J10" i="6"/>
  <c r="C12" i="9" l="1"/>
  <c r="J11" i="6"/>
  <c r="C13" i="9" l="1"/>
  <c r="J12" i="6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C14" i="9" l="1"/>
  <c r="J13" i="6"/>
  <c r="D5" i="9"/>
  <c r="C15" i="9" l="1"/>
  <c r="C14" i="8" s="1"/>
  <c r="J14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5" i="6"/>
  <c r="C5" i="8"/>
  <c r="C6" i="8"/>
  <c r="C7" i="8"/>
  <c r="C8" i="8"/>
  <c r="C9" i="8"/>
  <c r="C10" i="8"/>
  <c r="C11" i="8"/>
  <c r="C12" i="8"/>
  <c r="C13" i="8"/>
  <c r="C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4" i="8"/>
  <c r="D6" i="9"/>
  <c r="D6" i="6" s="1"/>
  <c r="D7" i="9"/>
  <c r="D7" i="6" s="1"/>
  <c r="D8" i="9"/>
  <c r="D8" i="6" s="1"/>
  <c r="D9" i="9"/>
  <c r="D9" i="6" s="1"/>
  <c r="D10" i="9"/>
  <c r="D10" i="6" s="1"/>
  <c r="D11" i="9"/>
  <c r="D11" i="6" s="1"/>
  <c r="D12" i="9"/>
  <c r="D12" i="6" s="1"/>
  <c r="D13" i="9"/>
  <c r="D13" i="6" s="1"/>
  <c r="D14" i="9"/>
  <c r="D14" i="6" s="1"/>
  <c r="D5" i="6"/>
  <c r="D15" i="9" l="1"/>
  <c r="D15" i="6" s="1"/>
  <c r="C16" i="9"/>
  <c r="J15" i="6"/>
  <c r="C17" i="9" l="1"/>
  <c r="J16" i="6"/>
  <c r="C15" i="8"/>
  <c r="D16" i="9"/>
  <c r="D16" i="6" s="1"/>
  <c r="C18" i="9" l="1"/>
  <c r="J17" i="6"/>
  <c r="C16" i="8"/>
  <c r="D17" i="9"/>
  <c r="D17" i="6" s="1"/>
  <c r="C19" i="9" l="1"/>
  <c r="J18" i="6"/>
  <c r="C17" i="8"/>
  <c r="D18" i="9"/>
  <c r="D18" i="6" s="1"/>
  <c r="D21" i="6" l="1"/>
  <c r="D22" i="6" s="1"/>
  <c r="J19" i="6"/>
  <c r="D19" i="9"/>
  <c r="D19" i="6" s="1"/>
  <c r="C18" i="8"/>
  <c r="J20" i="6" l="1"/>
  <c r="D20" i="9"/>
  <c r="C19" i="8"/>
  <c r="D21" i="9" l="1"/>
  <c r="C20" i="8"/>
  <c r="D22" i="9" l="1"/>
  <c r="C21" i="8"/>
  <c r="C22" i="8" l="1"/>
  <c r="D23" i="9"/>
  <c r="C23" i="8" l="1"/>
  <c r="D24" i="9"/>
  <c r="C24" i="8" l="1"/>
  <c r="D25" i="9"/>
  <c r="C5" i="6"/>
  <c r="D26" i="9" l="1"/>
  <c r="C25" i="8"/>
  <c r="D27" i="9" l="1"/>
  <c r="C26" i="8"/>
  <c r="C6" i="6"/>
  <c r="D28" i="9" l="1"/>
  <c r="C27" i="8"/>
  <c r="C7" i="6"/>
  <c r="D29" i="9" l="1"/>
  <c r="C28" i="8"/>
  <c r="C8" i="6"/>
  <c r="C29" i="8" l="1"/>
  <c r="D30" i="9"/>
  <c r="C9" i="6"/>
  <c r="C30" i="8" l="1"/>
  <c r="D31" i="9"/>
  <c r="C10" i="6"/>
  <c r="C31" i="8" l="1"/>
  <c r="D32" i="9"/>
  <c r="C11" i="6"/>
  <c r="D33" i="9" l="1"/>
  <c r="C32" i="8"/>
  <c r="C12" i="6"/>
  <c r="C33" i="8" l="1"/>
  <c r="D34" i="9"/>
  <c r="C13" i="6"/>
  <c r="C14" i="6" l="1"/>
  <c r="C15" i="6" l="1"/>
  <c r="C16" i="6" l="1"/>
  <c r="D19" i="8"/>
  <c r="C17" i="6" l="1"/>
  <c r="D20" i="8"/>
  <c r="C18" i="6" l="1"/>
  <c r="D21" i="8"/>
  <c r="C19" i="6" l="1"/>
  <c r="C21" i="6" s="1"/>
  <c r="C22" i="6" s="1"/>
  <c r="D22" i="8"/>
  <c r="F24" i="6" l="1"/>
  <c r="F25" i="6" s="1"/>
  <c r="D23" i="8"/>
  <c r="D24" i="8" l="1"/>
  <c r="D25" i="8" l="1"/>
  <c r="D26" i="8" l="1"/>
  <c r="D27" i="8" l="1"/>
  <c r="D28" i="8" l="1"/>
  <c r="D29" i="8" l="1"/>
  <c r="D30" i="8" l="1"/>
  <c r="D31" i="8" l="1"/>
  <c r="D32" i="8" l="1"/>
  <c r="D33" i="8" l="1"/>
</calcChain>
</file>

<file path=xl/sharedStrings.xml><?xml version="1.0" encoding="utf-8"?>
<sst xmlns="http://schemas.openxmlformats.org/spreadsheetml/2006/main" count="39" uniqueCount="36">
  <si>
    <t>Cost of Service Benefits and Costs of Bright Mountain Solar Project</t>
  </si>
  <si>
    <t>all dollars are nominal</t>
  </si>
  <si>
    <t>Generation Capacity Value</t>
  </si>
  <si>
    <t>Energy Value</t>
  </si>
  <si>
    <t>REC Revenue</t>
  </si>
  <si>
    <t>Total Benefits</t>
  </si>
  <si>
    <t>Total COS</t>
  </si>
  <si>
    <t>MWH</t>
  </si>
  <si>
    <t>NPV</t>
  </si>
  <si>
    <t>NPVs</t>
  </si>
  <si>
    <t>Net NPV</t>
  </si>
  <si>
    <t>Discount Rate</t>
  </si>
  <si>
    <t>ICAP MW</t>
  </si>
  <si>
    <t>Capacity Price*</t>
  </si>
  <si>
    <t>Bright Mountain ELCC</t>
  </si>
  <si>
    <t>$/MW Day</t>
  </si>
  <si>
    <t>Capacity Value</t>
  </si>
  <si>
    <t>*Pricing forecast from the Y2023_IRA_BASE_RGGI_Nominal</t>
  </si>
  <si>
    <t>Calculation of Annual Energy Value</t>
  </si>
  <si>
    <t>Degredation&gt;&gt;&gt;</t>
  </si>
  <si>
    <t>Year</t>
  </si>
  <si>
    <t>Solar</t>
  </si>
  <si>
    <t>Bright Mountain Gen MWh</t>
  </si>
  <si>
    <t>Energy Revenue</t>
  </si>
  <si>
    <t>REC Revenues</t>
  </si>
  <si>
    <t>REC Price</t>
  </si>
  <si>
    <t>RECs</t>
  </si>
  <si>
    <t>REC Rev</t>
  </si>
  <si>
    <t>Bright Mountain Solar PPA</t>
  </si>
  <si>
    <t>PPA Price</t>
  </si>
  <si>
    <t>In service Date</t>
  </si>
  <si>
    <t>PPA Term</t>
  </si>
  <si>
    <t>15 Years</t>
  </si>
  <si>
    <t>Degradation</t>
  </si>
  <si>
    <t>MWh</t>
  </si>
  <si>
    <t>$/MWh Total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</si>
</sst>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&quot;$&quot;* #,##0_);_(&quot;$&quot;* \(#,##0\);_(&quot;$&quot;* &quot;-&quot;??_);_(@_)"/>
    <numFmt numFmtId="167" formatCode="[$-409]mmm\-yy;@"/>
    <numFmt numFmtId="168" formatCode="_(&quot;$&quot;* #,##0.0000_);_(&quot;$&quot;* \(#,##0.0000\);_(&quot;$&quot;* &quot;-&quot;??_);_(@_)"/>
    <numFmt numFmtId="169" formatCode="_(* #,##0.0000_);_(* \(#,##0.00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57">
    <xf numFmtId="0" fontId="0" fillId="0" borderId="0" xfId="0"/>
    <xf numFmtId="0" fontId="0" fillId="0" borderId="1" xfId="0" applyBorder="1" applyAlignment="1">
      <alignment horizontal="center"/>
    </xf>
    <xf numFmtId="43" fontId="0" fillId="0" borderId="0" xfId="1" applyFont="1" applyBorder="1"/>
    <xf numFmtId="43" fontId="0" fillId="0" borderId="0" xfId="1" applyFont="1"/>
    <xf numFmtId="165" fontId="0" fillId="0" borderId="0" xfId="1" applyNumberFormat="1" applyFont="1"/>
    <xf numFmtId="0" fontId="0" fillId="0" borderId="0" xfId="0" applyAlignment="1">
      <alignment horizontal="center"/>
    </xf>
    <xf numFmtId="0" fontId="3" fillId="0" borderId="0" xfId="0" applyFont="1"/>
    <xf numFmtId="166" fontId="0" fillId="0" borderId="0" xfId="3" applyNumberFormat="1" applyFont="1"/>
    <xf numFmtId="2" fontId="0" fillId="0" borderId="0" xfId="1" applyNumberFormat="1" applyFont="1"/>
    <xf numFmtId="0" fontId="5" fillId="0" borderId="2" xfId="4" applyBorder="1"/>
    <xf numFmtId="44" fontId="0" fillId="0" borderId="0" xfId="3" applyFont="1"/>
    <xf numFmtId="164" fontId="0" fillId="0" borderId="0" xfId="1" applyNumberFormat="1" applyFont="1"/>
    <xf numFmtId="166" fontId="0" fillId="0" borderId="0" xfId="3" applyNumberFormat="1" applyFont="1" applyBorder="1"/>
    <xf numFmtId="166" fontId="0" fillId="0" borderId="0" xfId="0" applyNumberFormat="1"/>
    <xf numFmtId="6" fontId="0" fillId="0" borderId="0" xfId="0" applyNumberFormat="1"/>
    <xf numFmtId="44" fontId="0" fillId="0" borderId="0" xfId="3" applyFont="1" applyFill="1"/>
    <xf numFmtId="164" fontId="0" fillId="0" borderId="0" xfId="1" applyNumberFormat="1" applyFont="1" applyFill="1"/>
    <xf numFmtId="44" fontId="0" fillId="0" borderId="0" xfId="0" applyNumberFormat="1"/>
    <xf numFmtId="168" fontId="0" fillId="0" borderId="0" xfId="3" applyNumberFormat="1" applyFont="1"/>
    <xf numFmtId="0" fontId="6" fillId="0" borderId="0" xfId="0" applyFont="1"/>
    <xf numFmtId="44" fontId="3" fillId="0" borderId="0" xfId="3" applyFont="1"/>
    <xf numFmtId="0" fontId="7" fillId="0" borderId="0" xfId="0" applyFont="1"/>
    <xf numFmtId="43" fontId="0" fillId="0" borderId="1" xfId="1" applyFont="1" applyBorder="1" applyAlignment="1">
      <alignment horizontal="center"/>
    </xf>
    <xf numFmtId="0" fontId="8" fillId="0" borderId="0" xfId="0" applyFont="1"/>
    <xf numFmtId="166" fontId="0" fillId="0" borderId="0" xfId="3" applyNumberFormat="1" applyFont="1" applyFill="1"/>
    <xf numFmtId="0" fontId="4" fillId="0" borderId="0" xfId="0" applyFont="1"/>
    <xf numFmtId="0" fontId="0" fillId="0" borderId="1" xfId="0" applyBorder="1"/>
    <xf numFmtId="167" fontId="5" fillId="0" borderId="0" xfId="4" applyNumberFormat="1"/>
    <xf numFmtId="167" fontId="5" fillId="0" borderId="1" xfId="4" applyNumberFormat="1" applyBorder="1" applyAlignment="1">
      <alignment horizontal="center"/>
    </xf>
    <xf numFmtId="43" fontId="0" fillId="0" borderId="0" xfId="1" applyFont="1" applyFill="1"/>
    <xf numFmtId="166" fontId="0" fillId="0" borderId="0" xfId="3" applyNumberFormat="1" applyFont="1" applyFill="1" applyBorder="1"/>
    <xf numFmtId="8" fontId="0" fillId="0" borderId="0" xfId="0" applyNumberFormat="1"/>
    <xf numFmtId="0" fontId="3" fillId="0" borderId="0" xfId="0" applyFont="1" applyAlignment="1">
      <alignment horizontal="right"/>
    </xf>
    <xf numFmtId="0" fontId="0" fillId="2" borderId="1" xfId="0" applyFill="1" applyBorder="1" applyAlignment="1">
      <alignment horizontal="center"/>
    </xf>
    <xf numFmtId="0" fontId="3" fillId="2" borderId="0" xfId="0" applyFont="1" applyFill="1"/>
    <xf numFmtId="166" fontId="5" fillId="0" borderId="0" xfId="3" applyNumberFormat="1" applyFont="1" applyFill="1"/>
    <xf numFmtId="0" fontId="0" fillId="2" borderId="1" xfId="0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44" fontId="0" fillId="0" borderId="0" xfId="3" applyFont="1" applyBorder="1"/>
    <xf numFmtId="0" fontId="10" fillId="3" borderId="3" xfId="0" applyFont="1" applyFill="1" applyBorder="1" applyAlignment="1">
      <alignment horizontal="right" vertical="center" wrapText="1"/>
    </xf>
    <xf numFmtId="2" fontId="5" fillId="0" borderId="0" xfId="6" applyNumberFormat="1"/>
    <xf numFmtId="2" fontId="0" fillId="0" borderId="0" xfId="1" applyNumberFormat="1" applyFont="1" applyFill="1"/>
    <xf numFmtId="10" fontId="0" fillId="0" borderId="0" xfId="2" applyNumberFormat="1" applyFont="1" applyFill="1"/>
    <xf numFmtId="0" fontId="9" fillId="0" borderId="0" xfId="0" applyFont="1"/>
    <xf numFmtId="43" fontId="0" fillId="0" borderId="0" xfId="1" applyFont="1" applyFill="1" applyBorder="1"/>
    <xf numFmtId="169" fontId="0" fillId="0" borderId="0" xfId="1" applyNumberFormat="1" applyFont="1" applyFill="1" applyBorder="1"/>
    <xf numFmtId="10" fontId="3" fillId="0" borderId="0" xfId="2" applyNumberFormat="1" applyFont="1" applyFill="1" applyBorder="1"/>
    <xf numFmtId="0" fontId="2" fillId="0" borderId="4" xfId="0" applyFont="1" applyBorder="1" applyAlignment="1">
      <alignment horizontal="center" vertical="center" wrapText="1"/>
    </xf>
    <xf numFmtId="0" fontId="11" fillId="0" borderId="0" xfId="0" applyFont="1"/>
    <xf numFmtId="44" fontId="0" fillId="4" borderId="0" xfId="3" applyFont="1" applyFill="1"/>
    <xf numFmtId="14" fontId="0" fillId="0" borderId="0" xfId="0" applyNumberFormat="1"/>
    <xf numFmtId="10" fontId="0" fillId="4" borderId="0" xfId="2" applyNumberFormat="1" applyFont="1" applyFill="1"/>
    <xf numFmtId="164" fontId="0" fillId="4" borderId="0" xfId="1" applyNumberFormat="1" applyFont="1" applyFill="1"/>
    <xf numFmtId="166" fontId="0" fillId="5" borderId="0" xfId="3" applyNumberFormat="1" applyFont="1" applyFill="1" applyBorder="1"/>
    <xf numFmtId="2" fontId="5" fillId="5" borderId="0" xfId="6" applyNumberFormat="1" applyFill="1"/>
    <xf numFmtId="166" fontId="0" fillId="5" borderId="0" xfId="3" applyNumberFormat="1" applyFont="1" applyFill="1"/>
  </cellXfs>
  <cellStyles count="7">
    <cellStyle name="Comma" xfId="1" builtinId="3"/>
    <cellStyle name="Currency" xfId="3" builtinId="4"/>
    <cellStyle name="Normal" xfId="0" builtinId="0"/>
    <cellStyle name="Normal 2" xfId="4" xr:uid="{00000000-0005-0000-0000-000003000000}"/>
    <cellStyle name="Normal 2 2" xfId="5" xr:uid="{C1BA6239-E2B7-4250-9D25-8EB23C1FCA6B}"/>
    <cellStyle name="Normal 3" xfId="6" xr:uid="{3B27C1D5-9013-4FFB-B3DF-C741562D1D38}"/>
    <cellStyle name="Percent" xfId="2" builtinId="5"/>
  </cellStyles>
  <dxfs count="2"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8"/>
  <sheetViews>
    <sheetView tabSelected="1" view="pageBreakPreview" zoomScaleNormal="100" zoomScaleSheetLayoutView="100" workbookViewId="0">
      <selection activeCell="E5" sqref="E5:E6"/>
    </sheetView>
  </sheetViews>
  <sheetFormatPr defaultRowHeight="14.45"/>
  <cols>
    <col min="1" max="1" width="20.140625" customWidth="1"/>
    <col min="2" max="2" width="20.28515625" customWidth="1"/>
    <col min="3" max="3" width="26.42578125" style="3" bestFit="1" customWidth="1"/>
    <col min="4" max="4" width="14" style="3" bestFit="1" customWidth="1"/>
    <col min="5" max="5" width="20.5703125" style="3" customWidth="1"/>
    <col min="6" max="6" width="15" bestFit="1" customWidth="1"/>
    <col min="7" max="7" width="15.28515625" customWidth="1"/>
    <col min="8" max="8" width="16.42578125" customWidth="1"/>
    <col min="9" max="9" width="28" bestFit="1" customWidth="1"/>
    <col min="10" max="10" width="10.42578125" customWidth="1"/>
    <col min="11" max="11" width="19.5703125" bestFit="1" customWidth="1"/>
    <col min="12" max="12" width="3.7109375" customWidth="1"/>
    <col min="13" max="13" width="21.7109375" bestFit="1" customWidth="1"/>
    <col min="15" max="15" width="12.7109375" bestFit="1" customWidth="1"/>
  </cols>
  <sheetData>
    <row r="1" spans="1:13">
      <c r="A1" s="20" t="s">
        <v>0</v>
      </c>
      <c r="C1" s="2"/>
      <c r="D1" s="2"/>
      <c r="E1" s="2"/>
    </row>
    <row r="2" spans="1:13">
      <c r="A2" s="21" t="s">
        <v>1</v>
      </c>
      <c r="C2" s="2"/>
      <c r="D2" s="2"/>
      <c r="E2" s="6"/>
      <c r="F2" s="13"/>
      <c r="H2" s="31"/>
    </row>
    <row r="3" spans="1:13">
      <c r="B3" s="6"/>
      <c r="C3" s="6"/>
      <c r="D3" s="6"/>
      <c r="E3"/>
      <c r="F3" s="31"/>
    </row>
    <row r="4" spans="1:13">
      <c r="C4" s="22" t="s">
        <v>2</v>
      </c>
      <c r="D4" s="1" t="s">
        <v>3</v>
      </c>
      <c r="E4" s="1" t="s">
        <v>4</v>
      </c>
      <c r="F4" s="1" t="s">
        <v>5</v>
      </c>
      <c r="G4" s="33" t="s">
        <v>6</v>
      </c>
      <c r="I4" s="5"/>
      <c r="J4" s="5" t="s">
        <v>7</v>
      </c>
      <c r="K4" s="5"/>
    </row>
    <row r="5" spans="1:13">
      <c r="B5">
        <f>'Generation Capacity Value'!C5</f>
        <v>2027</v>
      </c>
      <c r="C5" s="12">
        <f>'Generation Capacity Value'!F5</f>
        <v>319325.16533333337</v>
      </c>
      <c r="D5" s="12">
        <f>Energy!D5</f>
        <v>4585379.0386564611</v>
      </c>
      <c r="E5" s="54"/>
      <c r="F5" s="13">
        <v>10980011.639026884</v>
      </c>
      <c r="G5" s="35">
        <f>COS!E8</f>
        <v>-12552635.213923547</v>
      </c>
      <c r="H5" s="17"/>
      <c r="I5" s="13"/>
      <c r="J5" s="11">
        <f>Energy!C5</f>
        <v>150007.5909885701</v>
      </c>
      <c r="K5" s="17"/>
      <c r="M5" s="18"/>
    </row>
    <row r="6" spans="1:13">
      <c r="B6">
        <f>'Generation Capacity Value'!C6</f>
        <v>2028</v>
      </c>
      <c r="C6" s="12">
        <f>'Generation Capacity Value'!F6</f>
        <v>283964.86547725118</v>
      </c>
      <c r="D6" s="12">
        <f>Energy!D6</f>
        <v>4627137.6743116947</v>
      </c>
      <c r="E6" s="54"/>
      <c r="F6" s="13">
        <v>10387129.648826696</v>
      </c>
      <c r="G6" s="35">
        <f>COS!E9</f>
        <v>-12301582.509645075</v>
      </c>
      <c r="H6" s="17"/>
      <c r="I6" s="13"/>
      <c r="J6" s="11">
        <f>Energy!C6</f>
        <v>147007.43916879868</v>
      </c>
      <c r="K6" s="17"/>
    </row>
    <row r="7" spans="1:13">
      <c r="B7">
        <f>'Generation Capacity Value'!C7</f>
        <v>2029</v>
      </c>
      <c r="C7" s="12">
        <f>'Generation Capacity Value'!F7</f>
        <v>289239.4987222639</v>
      </c>
      <c r="D7" s="12">
        <f>Energy!D7</f>
        <v>4690011.2553432481</v>
      </c>
      <c r="E7" s="12">
        <v>5035249.0383031871</v>
      </c>
      <c r="F7" s="13">
        <v>10014499.792368699</v>
      </c>
      <c r="G7" s="35">
        <f>COS!E10</f>
        <v>-12240074.597096849</v>
      </c>
      <c r="H7" s="17"/>
      <c r="I7" s="13"/>
      <c r="J7" s="11">
        <f>Energy!C7</f>
        <v>146272.40197295469</v>
      </c>
      <c r="K7" s="17"/>
    </row>
    <row r="8" spans="1:13">
      <c r="B8">
        <f>'Generation Capacity Value'!C8</f>
        <v>2030</v>
      </c>
      <c r="C8" s="12">
        <f>'Generation Capacity Value'!F8</f>
        <v>235562.26629104619</v>
      </c>
      <c r="D8" s="12">
        <f>Energy!D8</f>
        <v>4843915.3272499545</v>
      </c>
      <c r="E8" s="12">
        <v>4768341.954252406</v>
      </c>
      <c r="F8" s="13">
        <v>9847819.547793407</v>
      </c>
      <c r="G8" s="35">
        <f>COS!E11</f>
        <v>-12178874.224111365</v>
      </c>
      <c r="H8" s="17"/>
      <c r="I8" s="13"/>
      <c r="J8" s="11">
        <f>Energy!C8</f>
        <v>145541.03996308992</v>
      </c>
      <c r="K8" s="17"/>
    </row>
    <row r="9" spans="1:13">
      <c r="B9">
        <f>'Generation Capacity Value'!C9</f>
        <v>2031</v>
      </c>
      <c r="C9" s="12">
        <f>'Generation Capacity Value'!F9</f>
        <v>239812.04930441192</v>
      </c>
      <c r="D9" s="12">
        <f>Energy!D9</f>
        <v>4883813.5440690499</v>
      </c>
      <c r="E9" s="12">
        <v>4785474.4884730252</v>
      </c>
      <c r="F9" s="13">
        <v>9909100.0818464868</v>
      </c>
      <c r="G9" s="35">
        <f>COS!E12</f>
        <v>-12117979.852990808</v>
      </c>
      <c r="H9" s="17"/>
      <c r="I9" s="13"/>
      <c r="J9" s="11">
        <f>Energy!C9</f>
        <v>144813.33476327447</v>
      </c>
      <c r="K9" s="17"/>
    </row>
    <row r="10" spans="1:13">
      <c r="B10">
        <f>'Generation Capacity Value'!C10</f>
        <v>2032</v>
      </c>
      <c r="C10" s="12">
        <f>'Generation Capacity Value'!F10</f>
        <v>244096.95578501659</v>
      </c>
      <c r="D10" s="12">
        <f>Energy!D10</f>
        <v>4947616.9731169576</v>
      </c>
      <c r="E10" s="12">
        <v>4801076.3218390755</v>
      </c>
      <c r="F10" s="13">
        <v>9992790.2507410496</v>
      </c>
      <c r="G10" s="35">
        <f>COS!E13</f>
        <v>-12057389.953725854</v>
      </c>
      <c r="H10" s="17"/>
      <c r="I10" s="13"/>
      <c r="J10" s="11">
        <f>Energy!C10</f>
        <v>144089.26808945808</v>
      </c>
      <c r="K10" s="17"/>
    </row>
    <row r="11" spans="1:13">
      <c r="B11">
        <f>'Generation Capacity Value'!C11</f>
        <v>2033</v>
      </c>
      <c r="C11" s="12">
        <f>'Generation Capacity Value'!F11</f>
        <v>248505.47978618942</v>
      </c>
      <c r="D11" s="12">
        <f>Energy!D11</f>
        <v>5105333.635029708</v>
      </c>
      <c r="E11" s="12">
        <v>4802353.8839319507</v>
      </c>
      <c r="F11" s="13">
        <v>10156192.998747848</v>
      </c>
      <c r="G11" s="35">
        <f>COS!E14</f>
        <v>-11997103.003957225</v>
      </c>
      <c r="H11" s="17"/>
      <c r="I11" s="13"/>
      <c r="J11" s="11">
        <f>Energy!C11</f>
        <v>143368.82174901079</v>
      </c>
      <c r="K11" s="17"/>
    </row>
    <row r="12" spans="1:13">
      <c r="B12">
        <f>'Generation Capacity Value'!C12</f>
        <v>2034</v>
      </c>
      <c r="C12" s="12">
        <f>'Generation Capacity Value'!F12</f>
        <v>189819.67414615201</v>
      </c>
      <c r="D12" s="12">
        <f>Energy!D12</f>
        <v>5179243.9543884806</v>
      </c>
      <c r="E12" s="12">
        <v>4803498.6434958512</v>
      </c>
      <c r="F12" s="13">
        <v>10172562.272030484</v>
      </c>
      <c r="G12" s="35">
        <f>COS!E15</f>
        <v>-11937117.488937438</v>
      </c>
      <c r="H12" s="17"/>
      <c r="I12" s="13"/>
      <c r="J12" s="11">
        <f>Energy!C12</f>
        <v>142651.97764026574</v>
      </c>
      <c r="K12" s="17"/>
    </row>
    <row r="13" spans="1:13">
      <c r="B13">
        <f>'Generation Capacity Value'!C13</f>
        <v>2035</v>
      </c>
      <c r="C13" s="12">
        <f>'Generation Capacity Value'!F13</f>
        <v>193438.62890679648</v>
      </c>
      <c r="D13" s="12">
        <f>Energy!D13</f>
        <v>5271779.9813216841</v>
      </c>
      <c r="E13" s="12">
        <v>4811090.4338496104</v>
      </c>
      <c r="F13" s="13">
        <v>10276309.044078091</v>
      </c>
      <c r="G13" s="35">
        <f>COS!E16</f>
        <v>-11877431.90149275</v>
      </c>
      <c r="H13" s="17"/>
      <c r="I13" s="13"/>
      <c r="J13" s="11">
        <f>Energy!C13</f>
        <v>141938.7177520644</v>
      </c>
      <c r="K13" s="17"/>
    </row>
    <row r="14" spans="1:13">
      <c r="B14">
        <f>'Generation Capacity Value'!C14</f>
        <v>2036</v>
      </c>
      <c r="C14" s="12">
        <f>'Generation Capacity Value'!F14</f>
        <v>197203.9670617962</v>
      </c>
      <c r="D14" s="12">
        <f>Energy!D14</f>
        <v>5339025.9132677112</v>
      </c>
      <c r="E14" s="12">
        <v>4827267.3171131611</v>
      </c>
      <c r="F14" s="13">
        <v>10363497.197442669</v>
      </c>
      <c r="G14" s="35">
        <f>COS!E17</f>
        <v>-11818044.741985286</v>
      </c>
      <c r="H14" s="17"/>
      <c r="I14" s="13"/>
      <c r="J14" s="11">
        <f>Energy!C14</f>
        <v>141229.02416330407</v>
      </c>
      <c r="K14" s="17"/>
    </row>
    <row r="15" spans="1:13">
      <c r="B15">
        <f>'Generation Capacity Value'!C15</f>
        <v>2037</v>
      </c>
      <c r="C15" s="12">
        <f>'Generation Capacity Value'!F15</f>
        <v>201101.65256807409</v>
      </c>
      <c r="D15" s="12">
        <f>Energy!D15</f>
        <v>5439552.7038328936</v>
      </c>
      <c r="E15" s="12">
        <v>4829182.6458223984</v>
      </c>
      <c r="F15" s="13">
        <v>10469837.002223365</v>
      </c>
      <c r="G15" s="35">
        <f>COS!E18</f>
        <v>-11758954.51827536</v>
      </c>
      <c r="H15" s="17"/>
      <c r="I15" s="13"/>
      <c r="J15" s="11">
        <f>Energy!C15</f>
        <v>140522.87904248756</v>
      </c>
      <c r="K15" s="17"/>
    </row>
    <row r="16" spans="1:13">
      <c r="B16">
        <f>'Generation Capacity Value'!C16</f>
        <v>2038</v>
      </c>
      <c r="C16" s="12">
        <f>'Generation Capacity Value'!F16</f>
        <v>205138.57051167535</v>
      </c>
      <c r="D16" s="12">
        <f>Energy!D16</f>
        <v>5509173.0165011846</v>
      </c>
      <c r="E16" s="12">
        <v>4837912.9450208787</v>
      </c>
      <c r="F16" s="13">
        <v>10552224.532033738</v>
      </c>
      <c r="G16" s="35">
        <f>COS!E19</f>
        <v>-11700159.745683983</v>
      </c>
      <c r="H16" s="17"/>
      <c r="I16" s="13"/>
      <c r="J16" s="11">
        <f>Energy!C16</f>
        <v>139820.26464727512</v>
      </c>
      <c r="K16" s="17"/>
    </row>
    <row r="17" spans="2:11">
      <c r="B17">
        <f>'Generation Capacity Value'!C17</f>
        <v>2039</v>
      </c>
      <c r="C17" s="12">
        <f>'Generation Capacity Value'!F17</f>
        <v>209315.62720990449</v>
      </c>
      <c r="D17" s="12">
        <f>Energy!D17</f>
        <v>5467267.6446118867</v>
      </c>
      <c r="E17" s="12">
        <v>4846435.2116612298</v>
      </c>
      <c r="F17" s="13">
        <v>10523018.48348302</v>
      </c>
      <c r="G17" s="35">
        <f>COS!E20</f>
        <v>-11641658.946955564</v>
      </c>
      <c r="H17" s="17"/>
      <c r="I17" s="13"/>
      <c r="J17" s="11">
        <f>Energy!C17</f>
        <v>139121.16332403876</v>
      </c>
      <c r="K17" s="17"/>
    </row>
    <row r="18" spans="2:11">
      <c r="B18">
        <f>'Generation Capacity Value'!C18</f>
        <v>2040</v>
      </c>
      <c r="C18" s="12">
        <f>'Generation Capacity Value'!F18</f>
        <v>213606.02391194928</v>
      </c>
      <c r="D18" s="12">
        <f>Energy!D18</f>
        <v>5686280.1190976417</v>
      </c>
      <c r="E18" s="12">
        <v>4854751.3078115517</v>
      </c>
      <c r="F18" s="13">
        <v>10754637.450821143</v>
      </c>
      <c r="G18" s="35">
        <f>COS!E21</f>
        <v>-11583450.652220786</v>
      </c>
      <c r="H18" s="17"/>
      <c r="I18" s="13"/>
      <c r="J18" s="11">
        <f>Energy!C18</f>
        <v>138425.55750741856</v>
      </c>
      <c r="K18" s="17"/>
    </row>
    <row r="19" spans="2:11">
      <c r="B19">
        <f>'Generation Capacity Value'!C19</f>
        <v>2041</v>
      </c>
      <c r="C19" s="12">
        <f>'Generation Capacity Value'!F19</f>
        <v>217935.2578508353</v>
      </c>
      <c r="D19" s="12">
        <f>Energy!D19</f>
        <v>5871660.4706842508</v>
      </c>
      <c r="E19" s="12">
        <v>4861150.3310904689</v>
      </c>
      <c r="F19" s="13">
        <v>10950746.059625555</v>
      </c>
      <c r="G19" s="35">
        <f>COS!E22</f>
        <v>-11525533.398959683</v>
      </c>
      <c r="H19" s="17"/>
      <c r="I19" s="13"/>
      <c r="J19" s="11">
        <f>Energy!C19</f>
        <v>137733.42971988147</v>
      </c>
      <c r="K19" s="17"/>
    </row>
    <row r="20" spans="2:11">
      <c r="C20" s="12"/>
      <c r="D20" s="12"/>
      <c r="E20" s="12"/>
      <c r="F20" s="13"/>
      <c r="G20" s="35"/>
      <c r="H20" s="13"/>
      <c r="I20" s="13"/>
      <c r="J20" s="11">
        <f>Energy!C20</f>
        <v>0</v>
      </c>
      <c r="K20" s="17"/>
    </row>
    <row r="21" spans="2:11">
      <c r="B21" t="s">
        <v>8</v>
      </c>
      <c r="C21" s="12">
        <f>NPV($F$26,C5:C19)</f>
        <v>2056612.3006918493</v>
      </c>
      <c r="D21" s="12">
        <f t="shared" ref="D21:E21" si="0">NPV($F$26,D5:D19)</f>
        <v>42570492.349895239</v>
      </c>
      <c r="E21" s="12">
        <v>42574747.746055625</v>
      </c>
      <c r="F21" s="13"/>
      <c r="G21" s="13"/>
      <c r="H21" s="12"/>
      <c r="I21" s="13"/>
      <c r="J21" s="11"/>
      <c r="K21" s="17"/>
    </row>
    <row r="22" spans="2:11">
      <c r="C22" s="39">
        <f>C21/1000</f>
        <v>2056.6123006918492</v>
      </c>
      <c r="D22" s="39">
        <f t="shared" ref="D22:E22" si="1">D21/1000</f>
        <v>42570.492349895241</v>
      </c>
      <c r="E22" s="39">
        <v>42574.747746055626</v>
      </c>
      <c r="F22" s="13"/>
      <c r="G22" s="39"/>
      <c r="H22" s="12"/>
      <c r="I22" s="13"/>
      <c r="J22" s="11"/>
      <c r="K22" s="17"/>
    </row>
    <row r="23" spans="2:11">
      <c r="C23" s="31"/>
      <c r="D23" s="31"/>
      <c r="E23" s="12"/>
      <c r="F23" s="13"/>
      <c r="G23" s="13"/>
      <c r="H23" s="12"/>
      <c r="I23" s="13"/>
      <c r="J23" s="11"/>
      <c r="K23" s="17"/>
    </row>
    <row r="24" spans="2:11">
      <c r="C24" s="12"/>
      <c r="D24" s="12"/>
      <c r="E24" t="s">
        <v>9</v>
      </c>
      <c r="F24" s="14">
        <f>NPV(F26,F5:F19)</f>
        <v>87201852.396642715</v>
      </c>
      <c r="G24" s="14">
        <f>NPV(F26,G5:G19)</f>
        <v>-101805845.88289897</v>
      </c>
      <c r="H24" s="12"/>
      <c r="I24" s="13"/>
      <c r="J24" s="11"/>
      <c r="K24" s="17"/>
    </row>
    <row r="25" spans="2:11">
      <c r="C25" s="30"/>
      <c r="D25" s="30"/>
      <c r="E25" t="s">
        <v>10</v>
      </c>
      <c r="F25" s="14">
        <f>F24+G24</f>
        <v>-14603993.486256257</v>
      </c>
      <c r="G25" s="31">
        <f>G24/1000</f>
        <v>-101805.84588289897</v>
      </c>
      <c r="H25" s="12"/>
      <c r="I25" s="13"/>
      <c r="J25" s="11"/>
      <c r="K25" s="17"/>
    </row>
    <row r="26" spans="2:11">
      <c r="C26" s="30"/>
      <c r="D26" s="30"/>
      <c r="E26" t="s">
        <v>11</v>
      </c>
      <c r="F26" s="43">
        <v>8.2100000000000006E-2</v>
      </c>
      <c r="H26" s="12"/>
      <c r="I26" s="13"/>
      <c r="J26" s="11"/>
      <c r="K26" s="17"/>
    </row>
    <row r="27" spans="2:11">
      <c r="C27" s="29"/>
      <c r="D27" s="29"/>
      <c r="E27" s="29"/>
    </row>
    <row r="28" spans="2:11">
      <c r="C28" s="16"/>
      <c r="D28" s="16"/>
      <c r="E28" s="16"/>
      <c r="I28" s="14"/>
    </row>
    <row r="29" spans="2:11">
      <c r="C29" s="29"/>
      <c r="D29" s="29"/>
      <c r="E29"/>
      <c r="F29" s="2"/>
    </row>
    <row r="30" spans="2:11">
      <c r="C30" s="29"/>
      <c r="D30" s="29"/>
      <c r="E30"/>
      <c r="F30" s="2"/>
    </row>
    <row r="31" spans="2:11">
      <c r="E31"/>
      <c r="F31" s="2"/>
    </row>
    <row r="32" spans="2:11">
      <c r="E32"/>
      <c r="F32" s="2"/>
    </row>
    <row r="33" spans="1:6">
      <c r="A33" s="44"/>
      <c r="C33" s="45"/>
      <c r="E33"/>
      <c r="F33" s="2"/>
    </row>
    <row r="34" spans="1:6">
      <c r="C34" s="30"/>
    </row>
    <row r="35" spans="1:6">
      <c r="C35" s="46"/>
    </row>
    <row r="36" spans="1:6">
      <c r="C36" s="30"/>
    </row>
    <row r="37" spans="1:6">
      <c r="C37" s="30"/>
    </row>
    <row r="38" spans="1:6" ht="13.5" customHeight="1">
      <c r="C38" s="30"/>
    </row>
    <row r="39" spans="1:6" ht="13.5" customHeight="1">
      <c r="C39" s="30"/>
    </row>
    <row r="40" spans="1:6" ht="8.25" customHeight="1">
      <c r="C40" s="30"/>
    </row>
    <row r="41" spans="1:6">
      <c r="C41" s="30"/>
    </row>
    <row r="42" spans="1:6" ht="9.75" customHeight="1">
      <c r="C42" s="45"/>
    </row>
    <row r="43" spans="1:6">
      <c r="C43" s="30"/>
    </row>
    <row r="44" spans="1:6">
      <c r="A44" s="6"/>
      <c r="B44" s="6"/>
      <c r="C44" s="47"/>
    </row>
    <row r="45" spans="1:6">
      <c r="C45" s="45"/>
    </row>
    <row r="46" spans="1:6">
      <c r="C46" s="45"/>
    </row>
    <row r="47" spans="1:6">
      <c r="A47" s="44"/>
      <c r="C47" s="45"/>
    </row>
    <row r="48" spans="1:6">
      <c r="C48" s="30"/>
    </row>
    <row r="49" spans="1:3">
      <c r="C49" s="46"/>
    </row>
    <row r="50" spans="1:3">
      <c r="C50" s="30"/>
    </row>
    <row r="51" spans="1:3">
      <c r="C51" s="30"/>
    </row>
    <row r="52" spans="1:3">
      <c r="C52" s="30"/>
    </row>
    <row r="53" spans="1:3">
      <c r="C53" s="30"/>
    </row>
    <row r="54" spans="1:3">
      <c r="C54" s="30"/>
    </row>
    <row r="55" spans="1:3">
      <c r="C55" s="30"/>
    </row>
    <row r="56" spans="1:3">
      <c r="C56" s="45"/>
    </row>
    <row r="57" spans="1:3">
      <c r="C57" s="30"/>
    </row>
    <row r="58" spans="1:3">
      <c r="A58" s="6"/>
      <c r="B58" s="6"/>
      <c r="C58" s="47"/>
    </row>
  </sheetData>
  <pageMargins left="0.7" right="0.7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F70"/>
  <sheetViews>
    <sheetView view="pageBreakPreview" zoomScale="85" zoomScaleNormal="100" zoomScaleSheetLayoutView="85" workbookViewId="0">
      <selection activeCell="F5" sqref="F5"/>
    </sheetView>
  </sheetViews>
  <sheetFormatPr defaultRowHeight="14.45"/>
  <cols>
    <col min="4" max="4" width="19.7109375" bestFit="1" customWidth="1"/>
    <col min="5" max="5" width="19" customWidth="1"/>
    <col min="6" max="6" width="14.140625" bestFit="1" customWidth="1"/>
  </cols>
  <sheetData>
    <row r="3" spans="1:6">
      <c r="A3" s="32" t="s">
        <v>12</v>
      </c>
      <c r="B3" s="34">
        <v>80</v>
      </c>
      <c r="D3" s="6"/>
      <c r="E3" s="37" t="s">
        <v>13</v>
      </c>
    </row>
    <row r="4" spans="1:6">
      <c r="D4" s="37" t="s">
        <v>14</v>
      </c>
      <c r="E4" s="37" t="s">
        <v>15</v>
      </c>
      <c r="F4" t="s">
        <v>16</v>
      </c>
    </row>
    <row r="5" spans="1:6">
      <c r="C5">
        <v>2027</v>
      </c>
      <c r="D5" s="42">
        <f>(0.08*(5/12))+(0.06*(7/12))</f>
        <v>6.8333333333333329E-2</v>
      </c>
      <c r="E5" s="7">
        <v>160.03600000000003</v>
      </c>
      <c r="F5" s="7">
        <f>$B$3*D5*E5*365</f>
        <v>319325.16533333337</v>
      </c>
    </row>
    <row r="6" spans="1:6">
      <c r="C6">
        <v>2028</v>
      </c>
      <c r="D6" s="42">
        <v>0.05</v>
      </c>
      <c r="E6" s="7">
        <v>194.49648320359668</v>
      </c>
      <c r="F6" s="7">
        <f t="shared" ref="F6:F34" si="0">$B$3*D6*E6*365</f>
        <v>283964.86547725118</v>
      </c>
    </row>
    <row r="7" spans="1:6">
      <c r="C7">
        <v>2029</v>
      </c>
      <c r="D7" s="42">
        <v>0.05</v>
      </c>
      <c r="E7" s="7">
        <v>198.10924570018076</v>
      </c>
      <c r="F7" s="7">
        <f t="shared" si="0"/>
        <v>289239.4987222639</v>
      </c>
    </row>
    <row r="8" spans="1:6">
      <c r="C8">
        <v>2030</v>
      </c>
      <c r="D8" s="42">
        <v>0.04</v>
      </c>
      <c r="E8" s="7">
        <v>201.68002250945736</v>
      </c>
      <c r="F8" s="7">
        <f t="shared" si="0"/>
        <v>235562.26629104619</v>
      </c>
    </row>
    <row r="9" spans="1:6">
      <c r="C9">
        <v>2031</v>
      </c>
      <c r="D9" s="42">
        <v>0.04</v>
      </c>
      <c r="E9" s="7">
        <v>205.31853536336635</v>
      </c>
      <c r="F9" s="7">
        <f t="shared" si="0"/>
        <v>239812.04930441192</v>
      </c>
    </row>
    <row r="10" spans="1:6">
      <c r="C10">
        <v>2032</v>
      </c>
      <c r="D10" s="42">
        <v>0.04</v>
      </c>
      <c r="E10" s="7">
        <v>208.98711967895255</v>
      </c>
      <c r="F10" s="7">
        <f t="shared" si="0"/>
        <v>244096.95578501659</v>
      </c>
    </row>
    <row r="11" spans="1:6">
      <c r="C11">
        <v>2033</v>
      </c>
      <c r="D11" s="42">
        <v>0.04</v>
      </c>
      <c r="E11" s="7">
        <v>212.7615409128334</v>
      </c>
      <c r="F11" s="7">
        <f t="shared" si="0"/>
        <v>248505.47978618942</v>
      </c>
    </row>
    <row r="12" spans="1:6">
      <c r="C12">
        <v>2034</v>
      </c>
      <c r="D12" s="42">
        <v>0.03</v>
      </c>
      <c r="E12" s="7">
        <v>216.68912573761648</v>
      </c>
      <c r="F12" s="7">
        <f t="shared" si="0"/>
        <v>189819.67414615201</v>
      </c>
    </row>
    <row r="13" spans="1:6">
      <c r="C13">
        <v>2035</v>
      </c>
      <c r="D13" s="42">
        <f>D12</f>
        <v>0.03</v>
      </c>
      <c r="E13" s="7">
        <v>220.82035263332932</v>
      </c>
      <c r="F13" s="7">
        <f t="shared" si="0"/>
        <v>193438.62890679648</v>
      </c>
    </row>
    <row r="14" spans="1:6">
      <c r="C14">
        <v>2036</v>
      </c>
      <c r="D14" s="42">
        <f t="shared" ref="D14:D19" si="1">D13</f>
        <v>0.03</v>
      </c>
      <c r="E14" s="7">
        <v>225.11868386049795</v>
      </c>
      <c r="F14" s="7">
        <f t="shared" si="0"/>
        <v>197203.9670617962</v>
      </c>
    </row>
    <row r="15" spans="1:6">
      <c r="C15">
        <v>2037</v>
      </c>
      <c r="D15" s="42">
        <f t="shared" si="1"/>
        <v>0.03</v>
      </c>
      <c r="E15" s="7">
        <v>229.56809653889738</v>
      </c>
      <c r="F15" s="7">
        <f t="shared" si="0"/>
        <v>201101.65256807409</v>
      </c>
    </row>
    <row r="16" spans="1:6">
      <c r="C16">
        <v>2038</v>
      </c>
      <c r="D16" s="42">
        <f t="shared" si="1"/>
        <v>0.03</v>
      </c>
      <c r="E16" s="7">
        <v>234.17645035579378</v>
      </c>
      <c r="F16" s="7">
        <f t="shared" si="0"/>
        <v>205138.57051167535</v>
      </c>
    </row>
    <row r="17" spans="3:6">
      <c r="C17">
        <v>2039</v>
      </c>
      <c r="D17" s="42">
        <f t="shared" si="1"/>
        <v>0.03</v>
      </c>
      <c r="E17" s="7">
        <v>238.94477991998232</v>
      </c>
      <c r="F17" s="7">
        <f t="shared" si="0"/>
        <v>209315.62720990449</v>
      </c>
    </row>
    <row r="18" spans="3:6">
      <c r="C18">
        <v>2040</v>
      </c>
      <c r="D18" s="42">
        <f t="shared" si="1"/>
        <v>0.03</v>
      </c>
      <c r="E18" s="7">
        <v>243.84249305017042</v>
      </c>
      <c r="F18" s="7">
        <f t="shared" si="0"/>
        <v>213606.02391194928</v>
      </c>
    </row>
    <row r="19" spans="3:6">
      <c r="C19">
        <v>2041</v>
      </c>
      <c r="D19" s="42">
        <f t="shared" si="1"/>
        <v>0.03</v>
      </c>
      <c r="E19" s="7">
        <v>248.78454092561108</v>
      </c>
      <c r="F19" s="7">
        <f t="shared" si="0"/>
        <v>217935.2578508353</v>
      </c>
    </row>
    <row r="20" spans="3:6">
      <c r="D20" s="8"/>
      <c r="E20" s="7"/>
      <c r="F20" s="7">
        <f t="shared" si="0"/>
        <v>0</v>
      </c>
    </row>
    <row r="21" spans="3:6">
      <c r="D21" s="8"/>
      <c r="E21" s="7"/>
      <c r="F21" s="7">
        <f t="shared" si="0"/>
        <v>0</v>
      </c>
    </row>
    <row r="22" spans="3:6">
      <c r="D22" s="8"/>
      <c r="E22" s="7"/>
      <c r="F22" s="7">
        <f t="shared" si="0"/>
        <v>0</v>
      </c>
    </row>
    <row r="23" spans="3:6">
      <c r="D23" s="8"/>
      <c r="E23" s="7"/>
      <c r="F23" s="7">
        <f t="shared" si="0"/>
        <v>0</v>
      </c>
    </row>
    <row r="24" spans="3:6">
      <c r="D24" s="8"/>
      <c r="E24" s="7"/>
      <c r="F24" s="7">
        <f t="shared" si="0"/>
        <v>0</v>
      </c>
    </row>
    <row r="25" spans="3:6">
      <c r="D25" s="8"/>
      <c r="E25" s="7"/>
      <c r="F25" s="7">
        <f t="shared" si="0"/>
        <v>0</v>
      </c>
    </row>
    <row r="26" spans="3:6">
      <c r="D26" s="8"/>
      <c r="E26" s="7"/>
      <c r="F26" s="7">
        <f t="shared" si="0"/>
        <v>0</v>
      </c>
    </row>
    <row r="27" spans="3:6">
      <c r="D27" s="8"/>
      <c r="E27" s="7"/>
      <c r="F27" s="7">
        <f t="shared" si="0"/>
        <v>0</v>
      </c>
    </row>
    <row r="28" spans="3:6">
      <c r="D28" s="8"/>
      <c r="E28" s="7"/>
      <c r="F28" s="7">
        <f t="shared" si="0"/>
        <v>0</v>
      </c>
    </row>
    <row r="29" spans="3:6">
      <c r="D29" s="8"/>
      <c r="E29" s="7"/>
      <c r="F29" s="7">
        <f t="shared" si="0"/>
        <v>0</v>
      </c>
    </row>
    <row r="30" spans="3:6">
      <c r="D30" s="8"/>
      <c r="E30" s="7"/>
      <c r="F30" s="7">
        <f t="shared" si="0"/>
        <v>0</v>
      </c>
    </row>
    <row r="31" spans="3:6">
      <c r="D31" s="8"/>
      <c r="E31" s="7"/>
      <c r="F31" s="7">
        <f t="shared" si="0"/>
        <v>0</v>
      </c>
    </row>
    <row r="32" spans="3:6">
      <c r="D32" s="8"/>
      <c r="E32" s="7"/>
      <c r="F32" s="7">
        <f t="shared" si="0"/>
        <v>0</v>
      </c>
    </row>
    <row r="33" spans="1:6">
      <c r="D33" s="8"/>
      <c r="E33" s="7"/>
      <c r="F33" s="7">
        <f t="shared" si="0"/>
        <v>0</v>
      </c>
    </row>
    <row r="34" spans="1:6">
      <c r="D34" s="8"/>
      <c r="E34" s="7"/>
      <c r="F34" s="7">
        <f t="shared" si="0"/>
        <v>0</v>
      </c>
    </row>
    <row r="35" spans="1:6">
      <c r="D35" s="8"/>
      <c r="E35" s="7"/>
      <c r="F35" s="7"/>
    </row>
    <row r="36" spans="1:6">
      <c r="A36" t="s">
        <v>17</v>
      </c>
      <c r="D36" s="8"/>
      <c r="E36" s="7"/>
      <c r="F36" s="7"/>
    </row>
    <row r="37" spans="1:6">
      <c r="D37" s="8"/>
      <c r="E37" s="7"/>
      <c r="F37" s="7"/>
    </row>
    <row r="38" spans="1:6">
      <c r="D38" s="8"/>
      <c r="E38" s="7"/>
      <c r="F38" s="7"/>
    </row>
    <row r="39" spans="1:6">
      <c r="D39" s="8"/>
      <c r="E39" s="7"/>
      <c r="F39" s="7"/>
    </row>
    <row r="40" spans="1:6">
      <c r="D40" s="8"/>
      <c r="E40" s="7"/>
      <c r="F40" s="7"/>
    </row>
    <row r="41" spans="1:6">
      <c r="B41" s="4"/>
    </row>
    <row r="42" spans="1:6">
      <c r="B42" s="4"/>
    </row>
    <row r="43" spans="1:6">
      <c r="B43" s="4"/>
    </row>
    <row r="44" spans="1:6">
      <c r="B44" s="4"/>
    </row>
    <row r="45" spans="1:6">
      <c r="B45" s="4"/>
    </row>
    <row r="46" spans="1:6">
      <c r="B46" s="4"/>
    </row>
    <row r="47" spans="1:6">
      <c r="B47" s="4"/>
    </row>
    <row r="48" spans="1:6">
      <c r="B48" s="4"/>
    </row>
    <row r="49" spans="2:2">
      <c r="B49" s="4"/>
    </row>
    <row r="50" spans="2:2">
      <c r="B50" s="4"/>
    </row>
    <row r="51" spans="2:2">
      <c r="B51" s="4"/>
    </row>
    <row r="52" spans="2:2">
      <c r="B52" s="4"/>
    </row>
    <row r="53" spans="2:2">
      <c r="B53" s="4"/>
    </row>
    <row r="54" spans="2:2">
      <c r="B54" s="4"/>
    </row>
    <row r="55" spans="2:2">
      <c r="B55" s="4"/>
    </row>
    <row r="56" spans="2:2">
      <c r="B56" s="4"/>
    </row>
    <row r="57" spans="2:2">
      <c r="B57" s="4"/>
    </row>
    <row r="58" spans="2:2">
      <c r="B58" s="4"/>
    </row>
    <row r="59" spans="2:2">
      <c r="B59" s="4"/>
    </row>
    <row r="60" spans="2:2">
      <c r="B60" s="4"/>
    </row>
    <row r="61" spans="2:2">
      <c r="B61" s="4"/>
    </row>
    <row r="62" spans="2:2">
      <c r="B62" s="4"/>
    </row>
    <row r="63" spans="2:2">
      <c r="B63" s="4"/>
    </row>
    <row r="64" spans="2:2">
      <c r="B64" s="4"/>
    </row>
    <row r="65" spans="2:2">
      <c r="B65" s="4"/>
    </row>
    <row r="66" spans="2:2">
      <c r="B66" s="4"/>
    </row>
    <row r="67" spans="2:2">
      <c r="B67" s="4"/>
    </row>
    <row r="68" spans="2:2">
      <c r="B68" s="4"/>
    </row>
    <row r="69" spans="2:2">
      <c r="B69" s="4"/>
    </row>
    <row r="70" spans="2:2">
      <c r="B70" s="4"/>
    </row>
  </sheetData>
  <pageMargins left="0.7" right="0.7" top="0.75" bottom="0.75" header="0.3" footer="0.3"/>
  <pageSetup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44"/>
  <sheetViews>
    <sheetView view="pageBreakPreview" zoomScale="80" zoomScaleNormal="100" zoomScaleSheetLayoutView="80" workbookViewId="0">
      <selection activeCell="C5" sqref="C5"/>
    </sheetView>
  </sheetViews>
  <sheetFormatPr defaultColWidth="9.140625" defaultRowHeight="14.45"/>
  <cols>
    <col min="3" max="3" width="19.85546875" customWidth="1"/>
    <col min="4" max="4" width="13.42578125" customWidth="1"/>
    <col min="5" max="5" width="16.85546875" customWidth="1"/>
    <col min="6" max="6" width="14.5703125" customWidth="1"/>
  </cols>
  <sheetData>
    <row r="1" spans="1:6">
      <c r="A1" s="6" t="s">
        <v>18</v>
      </c>
    </row>
    <row r="2" spans="1:6" ht="15.6">
      <c r="A2" s="19"/>
    </row>
    <row r="3" spans="1:6" ht="15.6">
      <c r="A3" s="27"/>
      <c r="E3" s="40" t="s">
        <v>19</v>
      </c>
      <c r="F3" s="48">
        <v>5.0000000000000001E-3</v>
      </c>
    </row>
    <row r="4" spans="1:6">
      <c r="A4" s="28" t="s">
        <v>20</v>
      </c>
      <c r="B4" s="36" t="s">
        <v>21</v>
      </c>
      <c r="C4" s="36" t="s">
        <v>22</v>
      </c>
      <c r="D4" s="26" t="s">
        <v>23</v>
      </c>
    </row>
    <row r="5" spans="1:6">
      <c r="A5" s="9">
        <v>2027</v>
      </c>
      <c r="B5" s="15">
        <v>30.567646666666665</v>
      </c>
      <c r="C5" s="16">
        <v>150007.5909885701</v>
      </c>
      <c r="D5" s="24">
        <f>C5*B5</f>
        <v>4585379.0386564611</v>
      </c>
    </row>
    <row r="6" spans="1:6">
      <c r="A6" s="9">
        <v>2028</v>
      </c>
      <c r="B6" s="15">
        <v>31.475534166666666</v>
      </c>
      <c r="C6" s="16">
        <f>C5*(1-0.02)</f>
        <v>147007.43916879868</v>
      </c>
      <c r="D6" s="24">
        <f t="shared" ref="D6:D34" si="0">C6*B6</f>
        <v>4627137.6743116947</v>
      </c>
    </row>
    <row r="7" spans="1:6">
      <c r="A7" s="9">
        <v>2029</v>
      </c>
      <c r="B7" s="15">
        <v>32.063541666666666</v>
      </c>
      <c r="C7" s="16">
        <f t="shared" ref="C7:C19" si="1">C6*(1-$F$3)</f>
        <v>146272.40197295469</v>
      </c>
      <c r="D7" s="24">
        <f t="shared" si="0"/>
        <v>4690011.2553432481</v>
      </c>
      <c r="E7" s="25"/>
    </row>
    <row r="8" spans="1:6">
      <c r="A8" s="9">
        <v>2030</v>
      </c>
      <c r="B8" s="15">
        <v>33.28212666666667</v>
      </c>
      <c r="C8" s="16">
        <f t="shared" si="1"/>
        <v>145541.03996308992</v>
      </c>
      <c r="D8" s="24">
        <f t="shared" si="0"/>
        <v>4843915.3272499545</v>
      </c>
    </row>
    <row r="9" spans="1:6">
      <c r="A9" s="9">
        <v>2031</v>
      </c>
      <c r="B9" s="15">
        <v>33.724888333333332</v>
      </c>
      <c r="C9" s="16">
        <f t="shared" si="1"/>
        <v>144813.33476327447</v>
      </c>
      <c r="D9" s="24">
        <f t="shared" si="0"/>
        <v>4883813.5440690499</v>
      </c>
    </row>
    <row r="10" spans="1:6">
      <c r="A10" s="9">
        <v>2032</v>
      </c>
      <c r="B10" s="15">
        <v>34.337165000000006</v>
      </c>
      <c r="C10" s="16">
        <f t="shared" si="1"/>
        <v>144089.26808945808</v>
      </c>
      <c r="D10" s="24">
        <f t="shared" si="0"/>
        <v>4947616.9731169576</v>
      </c>
    </row>
    <row r="11" spans="1:6">
      <c r="A11" s="9">
        <v>2033</v>
      </c>
      <c r="B11" s="15">
        <v>35.609790000000004</v>
      </c>
      <c r="C11" s="16">
        <f t="shared" si="1"/>
        <v>143368.82174901079</v>
      </c>
      <c r="D11" s="24">
        <f t="shared" si="0"/>
        <v>5105333.635029708</v>
      </c>
    </row>
    <row r="12" spans="1:6">
      <c r="A12" s="9">
        <v>2034</v>
      </c>
      <c r="B12" s="15">
        <v>36.30684999999999</v>
      </c>
      <c r="C12" s="16">
        <f t="shared" si="1"/>
        <v>142651.97764026574</v>
      </c>
      <c r="D12" s="24">
        <f t="shared" si="0"/>
        <v>5179243.9543884806</v>
      </c>
    </row>
    <row r="13" spans="1:6">
      <c r="A13" s="9">
        <v>2035</v>
      </c>
      <c r="B13" s="15">
        <v>37.141239999999996</v>
      </c>
      <c r="C13" s="16">
        <f t="shared" si="1"/>
        <v>141938.7177520644</v>
      </c>
      <c r="D13" s="24">
        <f t="shared" si="0"/>
        <v>5271779.9813216841</v>
      </c>
    </row>
    <row r="14" spans="1:6">
      <c r="A14" s="9">
        <v>2036</v>
      </c>
      <c r="B14" s="15">
        <v>37.804027499999997</v>
      </c>
      <c r="C14" s="16">
        <f t="shared" si="1"/>
        <v>141229.02416330407</v>
      </c>
      <c r="D14" s="24">
        <f t="shared" si="0"/>
        <v>5339025.9132677112</v>
      </c>
    </row>
    <row r="15" spans="1:6">
      <c r="A15" s="9">
        <v>2037</v>
      </c>
      <c r="B15" s="15">
        <v>38.70937416666667</v>
      </c>
      <c r="C15" s="16">
        <f t="shared" si="1"/>
        <v>140522.87904248756</v>
      </c>
      <c r="D15" s="24">
        <f t="shared" si="0"/>
        <v>5439552.7038328936</v>
      </c>
    </row>
    <row r="16" spans="1:6">
      <c r="A16" s="9">
        <v>2038</v>
      </c>
      <c r="B16" s="15">
        <v>39.401820833333332</v>
      </c>
      <c r="C16" s="16">
        <f t="shared" si="1"/>
        <v>139820.26464727512</v>
      </c>
      <c r="D16" s="24">
        <f t="shared" si="0"/>
        <v>5509173.0165011846</v>
      </c>
    </row>
    <row r="17" spans="1:4">
      <c r="A17" s="9">
        <v>2039</v>
      </c>
      <c r="B17" s="15">
        <v>39.298605000000002</v>
      </c>
      <c r="C17" s="16">
        <f t="shared" si="1"/>
        <v>139121.16332403876</v>
      </c>
      <c r="D17" s="24">
        <f t="shared" si="0"/>
        <v>5467267.6446118867</v>
      </c>
    </row>
    <row r="18" spans="1:4">
      <c r="A18" s="9">
        <v>2040</v>
      </c>
      <c r="B18" s="15">
        <v>41.078253333333336</v>
      </c>
      <c r="C18" s="16">
        <f t="shared" si="1"/>
        <v>138425.55750741856</v>
      </c>
      <c r="D18" s="24">
        <f t="shared" si="0"/>
        <v>5686280.1190976417</v>
      </c>
    </row>
    <row r="19" spans="1:4">
      <c r="A19" s="9">
        <v>2041</v>
      </c>
      <c r="B19" s="15">
        <v>42.630612499999998</v>
      </c>
      <c r="C19" s="16">
        <f t="shared" si="1"/>
        <v>137733.42971988147</v>
      </c>
      <c r="D19" s="24">
        <f t="shared" si="0"/>
        <v>5871660.4706842508</v>
      </c>
    </row>
    <row r="20" spans="1:4">
      <c r="A20" s="9"/>
      <c r="B20" s="15"/>
      <c r="C20" s="16"/>
      <c r="D20" s="24">
        <f t="shared" si="0"/>
        <v>0</v>
      </c>
    </row>
    <row r="21" spans="1:4">
      <c r="A21" s="9"/>
      <c r="B21" s="15"/>
      <c r="C21" s="16"/>
      <c r="D21" s="24">
        <f t="shared" si="0"/>
        <v>0</v>
      </c>
    </row>
    <row r="22" spans="1:4">
      <c r="A22" s="9"/>
      <c r="B22" s="15"/>
      <c r="C22" s="16"/>
      <c r="D22" s="24">
        <f t="shared" si="0"/>
        <v>0</v>
      </c>
    </row>
    <row r="23" spans="1:4">
      <c r="A23" s="9"/>
      <c r="B23" s="15"/>
      <c r="C23" s="16"/>
      <c r="D23" s="24">
        <f t="shared" si="0"/>
        <v>0</v>
      </c>
    </row>
    <row r="24" spans="1:4">
      <c r="A24" s="9"/>
      <c r="B24" s="15"/>
      <c r="C24" s="16"/>
      <c r="D24" s="24">
        <f t="shared" si="0"/>
        <v>0</v>
      </c>
    </row>
    <row r="25" spans="1:4">
      <c r="A25" s="9"/>
      <c r="B25" s="15"/>
      <c r="C25" s="16"/>
      <c r="D25" s="24">
        <f t="shared" si="0"/>
        <v>0</v>
      </c>
    </row>
    <row r="26" spans="1:4">
      <c r="A26" s="9"/>
      <c r="B26" s="15"/>
      <c r="C26" s="16"/>
      <c r="D26" s="24">
        <f t="shared" si="0"/>
        <v>0</v>
      </c>
    </row>
    <row r="27" spans="1:4">
      <c r="A27" s="9"/>
      <c r="B27" s="15"/>
      <c r="C27" s="16"/>
      <c r="D27" s="24">
        <f t="shared" si="0"/>
        <v>0</v>
      </c>
    </row>
    <row r="28" spans="1:4">
      <c r="A28" s="9"/>
      <c r="B28" s="15"/>
      <c r="C28" s="16"/>
      <c r="D28" s="24">
        <f t="shared" si="0"/>
        <v>0</v>
      </c>
    </row>
    <row r="29" spans="1:4">
      <c r="A29" s="9"/>
      <c r="B29" s="15"/>
      <c r="C29" s="16"/>
      <c r="D29" s="24">
        <f t="shared" si="0"/>
        <v>0</v>
      </c>
    </row>
    <row r="30" spans="1:4">
      <c r="A30" s="9"/>
      <c r="B30" s="15"/>
      <c r="C30" s="16"/>
      <c r="D30" s="24">
        <f t="shared" si="0"/>
        <v>0</v>
      </c>
    </row>
    <row r="31" spans="1:4">
      <c r="A31" s="9"/>
      <c r="B31" s="15"/>
      <c r="C31" s="16"/>
      <c r="D31" s="24">
        <f t="shared" si="0"/>
        <v>0</v>
      </c>
    </row>
    <row r="32" spans="1:4">
      <c r="A32" s="9"/>
      <c r="B32" s="15"/>
      <c r="C32" s="16"/>
      <c r="D32" s="24">
        <f t="shared" si="0"/>
        <v>0</v>
      </c>
    </row>
    <row r="33" spans="1:4">
      <c r="A33" s="9"/>
      <c r="B33" s="15"/>
      <c r="C33" s="16"/>
      <c r="D33" s="24">
        <f t="shared" si="0"/>
        <v>0</v>
      </c>
    </row>
    <row r="34" spans="1:4">
      <c r="A34" s="9"/>
      <c r="B34" s="15"/>
      <c r="C34" s="16"/>
      <c r="D34" s="24">
        <f t="shared" si="0"/>
        <v>0</v>
      </c>
    </row>
    <row r="35" spans="1:4">
      <c r="A35" s="9"/>
      <c r="B35" s="15"/>
      <c r="C35" s="16"/>
      <c r="D35" s="24"/>
    </row>
    <row r="36" spans="1:4">
      <c r="A36" s="9"/>
      <c r="B36" s="15"/>
      <c r="C36" s="16"/>
      <c r="D36" s="24"/>
    </row>
    <row r="37" spans="1:4">
      <c r="A37" s="9"/>
      <c r="B37" s="15"/>
      <c r="C37" s="16"/>
      <c r="D37" s="24"/>
    </row>
    <row r="38" spans="1:4">
      <c r="A38" s="9"/>
      <c r="B38" s="15"/>
      <c r="C38" s="16"/>
      <c r="D38" s="24"/>
    </row>
    <row r="39" spans="1:4">
      <c r="A39" s="9"/>
      <c r="B39" s="15"/>
      <c r="C39" s="16"/>
      <c r="D39" s="24"/>
    </row>
    <row r="40" spans="1:4">
      <c r="A40" s="9"/>
      <c r="B40" s="15"/>
      <c r="C40" s="16"/>
      <c r="D40" s="24"/>
    </row>
    <row r="41" spans="1:4">
      <c r="A41" s="9"/>
      <c r="B41" s="15"/>
      <c r="C41" s="16"/>
      <c r="D41" s="24"/>
    </row>
    <row r="44" spans="1:4">
      <c r="A44" t="s">
        <v>17</v>
      </c>
    </row>
  </sheetData>
  <conditionalFormatting sqref="A35:A41">
    <cfRule type="expression" dxfId="1" priority="2" stopIfTrue="1">
      <formula>MOD(ROW(),2)</formula>
    </cfRule>
  </conditionalFormatting>
  <conditionalFormatting sqref="A5:A34">
    <cfRule type="expression" dxfId="0" priority="1" stopIfTrue="1">
      <formula>MOD(ROW(),2)</formula>
    </cfRule>
  </conditionalFormatting>
  <pageMargins left="0.7" right="0.7" top="0.75" bottom="0.75" header="0.3" footer="0.3"/>
  <pageSetup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42"/>
  <sheetViews>
    <sheetView view="pageBreakPreview" zoomScale="85" zoomScaleNormal="130" zoomScaleSheetLayoutView="85" workbookViewId="0">
      <selection activeCell="D4" sqref="D4:D5"/>
    </sheetView>
  </sheetViews>
  <sheetFormatPr defaultRowHeight="14.45"/>
  <cols>
    <col min="2" max="2" width="11" customWidth="1"/>
    <col min="3" max="3" width="10.5703125" bestFit="1" customWidth="1"/>
    <col min="4" max="4" width="20.85546875" bestFit="1" customWidth="1"/>
  </cols>
  <sheetData>
    <row r="1" spans="1:4">
      <c r="A1" s="6" t="s">
        <v>24</v>
      </c>
    </row>
    <row r="2" spans="1:4" ht="15.6">
      <c r="A2" s="19"/>
    </row>
    <row r="3" spans="1:4">
      <c r="A3" s="5" t="s">
        <v>20</v>
      </c>
      <c r="B3" s="38" t="s">
        <v>25</v>
      </c>
      <c r="C3" s="5" t="s">
        <v>26</v>
      </c>
      <c r="D3" s="5" t="s">
        <v>27</v>
      </c>
    </row>
    <row r="4" spans="1:4">
      <c r="A4">
        <f>Energy!A5</f>
        <v>2027</v>
      </c>
      <c r="B4" s="55"/>
      <c r="C4" s="11">
        <f>Energy!C5</f>
        <v>150007.5909885701</v>
      </c>
      <c r="D4" s="56"/>
    </row>
    <row r="5" spans="1:4">
      <c r="A5">
        <f>Energy!A6</f>
        <v>2028</v>
      </c>
      <c r="B5" s="55"/>
      <c r="C5" s="11">
        <f>Energy!C6</f>
        <v>147007.43916879868</v>
      </c>
      <c r="D5" s="56"/>
    </row>
    <row r="6" spans="1:4">
      <c r="A6">
        <f>Energy!A7</f>
        <v>2029</v>
      </c>
      <c r="B6" s="41">
        <v>34.423780360386708</v>
      </c>
      <c r="C6" s="11">
        <f>Energy!C7</f>
        <v>146272.40197295469</v>
      </c>
      <c r="D6" s="7">
        <v>5035249.0383031871</v>
      </c>
    </row>
    <row r="7" spans="1:4">
      <c r="A7">
        <f>Energy!A8</f>
        <v>2030</v>
      </c>
      <c r="B7" s="41">
        <v>32.762868504043162</v>
      </c>
      <c r="C7" s="11">
        <f>Energy!C8</f>
        <v>145541.03996308992</v>
      </c>
      <c r="D7" s="7">
        <v>4768341.954252406</v>
      </c>
    </row>
    <row r="8" spans="1:4">
      <c r="A8">
        <f>Energy!A9</f>
        <v>2031</v>
      </c>
      <c r="B8" s="41">
        <v>33.045813745645823</v>
      </c>
      <c r="C8" s="11">
        <f>Energy!C9</f>
        <v>144813.33476327447</v>
      </c>
      <c r="D8" s="7">
        <v>4785474.4884730252</v>
      </c>
    </row>
    <row r="9" spans="1:4">
      <c r="A9">
        <f>Energy!A10</f>
        <v>2032</v>
      </c>
      <c r="B9" s="41">
        <v>33.320152052256375</v>
      </c>
      <c r="C9" s="11">
        <f>Energy!C10</f>
        <v>144089.26808945808</v>
      </c>
      <c r="D9" s="7">
        <v>4801076.3218390755</v>
      </c>
    </row>
    <row r="10" spans="1:4">
      <c r="A10">
        <f>Energy!A11</f>
        <v>2033</v>
      </c>
      <c r="B10" s="41">
        <v>33.496501019860588</v>
      </c>
      <c r="C10" s="11">
        <f>Energy!C11</f>
        <v>143368.82174901079</v>
      </c>
      <c r="D10" s="7">
        <v>4802353.8839319507</v>
      </c>
    </row>
    <row r="11" spans="1:4">
      <c r="A11">
        <f>Energy!A12</f>
        <v>2034</v>
      </c>
      <c r="B11" s="41">
        <v>33.672849987464801</v>
      </c>
      <c r="C11" s="11">
        <f>Energy!C12</f>
        <v>142651.97764026574</v>
      </c>
      <c r="D11" s="7">
        <v>4803498.6434958512</v>
      </c>
    </row>
    <row r="12" spans="1:4">
      <c r="A12">
        <f>Energy!A13</f>
        <v>2035</v>
      </c>
      <c r="B12" s="41">
        <v>33.895546684122671</v>
      </c>
      <c r="C12" s="11">
        <f>Energy!C13</f>
        <v>141938.7177520644</v>
      </c>
      <c r="D12" s="7">
        <v>4811090.4338496104</v>
      </c>
    </row>
    <row r="13" spans="1:4">
      <c r="A13">
        <f>Energy!A14</f>
        <v>2036</v>
      </c>
      <c r="B13" s="41">
        <v>34.180419681519282</v>
      </c>
      <c r="C13" s="11">
        <f>Energy!C14</f>
        <v>141229.02416330407</v>
      </c>
      <c r="D13" s="7">
        <v>4827267.3171131611</v>
      </c>
    </row>
    <row r="14" spans="1:4">
      <c r="A14">
        <f>Energy!A15</f>
        <v>2037</v>
      </c>
      <c r="B14" s="41">
        <v>34.365810597733905</v>
      </c>
      <c r="C14" s="11">
        <f>Energy!C15</f>
        <v>140522.87904248756</v>
      </c>
      <c r="D14" s="7">
        <v>4829182.6458223984</v>
      </c>
    </row>
    <row r="15" spans="1:4">
      <c r="A15">
        <f>Energy!A16</f>
        <v>2038</v>
      </c>
      <c r="B15" s="41">
        <v>34.600942554539515</v>
      </c>
      <c r="C15" s="11">
        <f>Energy!C16</f>
        <v>139820.26464727512</v>
      </c>
      <c r="D15" s="7">
        <v>4837912.9450208787</v>
      </c>
    </row>
    <row r="16" spans="1:4">
      <c r="A16">
        <f>Energy!A17</f>
        <v>2039</v>
      </c>
      <c r="B16" s="41">
        <v>34.836074511345132</v>
      </c>
      <c r="C16" s="11">
        <f>Energy!C17</f>
        <v>139121.16332403876</v>
      </c>
      <c r="D16" s="7">
        <v>4846435.2116612298</v>
      </c>
    </row>
    <row r="17" spans="1:4">
      <c r="A17">
        <f>Energy!A18</f>
        <v>2040</v>
      </c>
      <c r="B17" s="41">
        <v>35.071206468150748</v>
      </c>
      <c r="C17" s="11">
        <f>Energy!C18</f>
        <v>138425.55750741856</v>
      </c>
      <c r="D17" s="7">
        <v>4854751.3078115517</v>
      </c>
    </row>
    <row r="18" spans="1:4">
      <c r="A18">
        <f>Energy!A19</f>
        <v>2041</v>
      </c>
      <c r="B18" s="41">
        <v>35.293903164808611</v>
      </c>
      <c r="C18" s="11">
        <f>Energy!C19</f>
        <v>137733.42971988147</v>
      </c>
      <c r="D18" s="7">
        <v>4861150.3310904689</v>
      </c>
    </row>
    <row r="19" spans="1:4">
      <c r="B19" s="41"/>
      <c r="C19" s="11">
        <f>Energy!C20</f>
        <v>0</v>
      </c>
      <c r="D19" s="7">
        <f t="shared" ref="D6:D33" si="0">C19*B19</f>
        <v>0</v>
      </c>
    </row>
    <row r="20" spans="1:4">
      <c r="B20" s="41"/>
      <c r="C20" s="11">
        <f>Energy!C21</f>
        <v>0</v>
      </c>
      <c r="D20" s="7">
        <f t="shared" si="0"/>
        <v>0</v>
      </c>
    </row>
    <row r="21" spans="1:4">
      <c r="B21" s="41"/>
      <c r="C21" s="11">
        <f>Energy!C22</f>
        <v>0</v>
      </c>
      <c r="D21" s="7">
        <f t="shared" si="0"/>
        <v>0</v>
      </c>
    </row>
    <row r="22" spans="1:4">
      <c r="B22" s="41"/>
      <c r="C22" s="11">
        <f>Energy!C23</f>
        <v>0</v>
      </c>
      <c r="D22" s="7">
        <f t="shared" si="0"/>
        <v>0</v>
      </c>
    </row>
    <row r="23" spans="1:4">
      <c r="B23" s="41"/>
      <c r="C23" s="11">
        <f>Energy!C24</f>
        <v>0</v>
      </c>
      <c r="D23" s="7">
        <f t="shared" si="0"/>
        <v>0</v>
      </c>
    </row>
    <row r="24" spans="1:4">
      <c r="B24" s="41"/>
      <c r="C24" s="11">
        <f>Energy!C25</f>
        <v>0</v>
      </c>
      <c r="D24" s="7">
        <f t="shared" si="0"/>
        <v>0</v>
      </c>
    </row>
    <row r="25" spans="1:4">
      <c r="B25" s="41"/>
      <c r="C25" s="11">
        <f>Energy!C26</f>
        <v>0</v>
      </c>
      <c r="D25" s="7">
        <f t="shared" si="0"/>
        <v>0</v>
      </c>
    </row>
    <row r="26" spans="1:4">
      <c r="B26" s="41"/>
      <c r="C26" s="11">
        <f>Energy!C27</f>
        <v>0</v>
      </c>
      <c r="D26" s="7">
        <f t="shared" si="0"/>
        <v>0</v>
      </c>
    </row>
    <row r="27" spans="1:4">
      <c r="B27" s="41"/>
      <c r="C27" s="11">
        <f>Energy!C28</f>
        <v>0</v>
      </c>
      <c r="D27" s="7">
        <f t="shared" si="0"/>
        <v>0</v>
      </c>
    </row>
    <row r="28" spans="1:4">
      <c r="B28" s="41"/>
      <c r="C28" s="11">
        <f>Energy!C29</f>
        <v>0</v>
      </c>
      <c r="D28" s="7">
        <f t="shared" si="0"/>
        <v>0</v>
      </c>
    </row>
    <row r="29" spans="1:4">
      <c r="B29" s="41"/>
      <c r="C29" s="11">
        <f>Energy!C30</f>
        <v>0</v>
      </c>
      <c r="D29" s="7">
        <f t="shared" si="0"/>
        <v>0</v>
      </c>
    </row>
    <row r="30" spans="1:4">
      <c r="B30" s="41"/>
      <c r="C30" s="11">
        <f>Energy!C31</f>
        <v>0</v>
      </c>
      <c r="D30" s="7">
        <f t="shared" si="0"/>
        <v>0</v>
      </c>
    </row>
    <row r="31" spans="1:4">
      <c r="B31" s="41"/>
      <c r="C31" s="11">
        <f>Energy!C32</f>
        <v>0</v>
      </c>
      <c r="D31" s="7">
        <f t="shared" si="0"/>
        <v>0</v>
      </c>
    </row>
    <row r="32" spans="1:4">
      <c r="B32" s="41"/>
      <c r="C32" s="11">
        <f>Energy!C33</f>
        <v>0</v>
      </c>
      <c r="D32" s="7">
        <f t="shared" si="0"/>
        <v>0</v>
      </c>
    </row>
    <row r="33" spans="1:4">
      <c r="B33" s="41"/>
      <c r="C33" s="11">
        <f>Energy!C34</f>
        <v>0</v>
      </c>
      <c r="D33" s="7">
        <f t="shared" si="0"/>
        <v>0</v>
      </c>
    </row>
    <row r="34" spans="1:4">
      <c r="B34" s="10"/>
      <c r="C34" s="11"/>
      <c r="D34" s="7"/>
    </row>
    <row r="35" spans="1:4">
      <c r="B35" s="10"/>
      <c r="C35" s="11"/>
      <c r="D35" s="7"/>
    </row>
    <row r="36" spans="1:4">
      <c r="B36" s="10"/>
      <c r="C36" s="11"/>
      <c r="D36" s="7"/>
    </row>
    <row r="37" spans="1:4">
      <c r="B37" s="10"/>
      <c r="C37" s="11"/>
      <c r="D37" s="7"/>
    </row>
    <row r="38" spans="1:4">
      <c r="B38" s="10"/>
      <c r="C38" s="11"/>
      <c r="D38" s="7"/>
    </row>
    <row r="39" spans="1:4">
      <c r="B39" s="10"/>
      <c r="C39" s="11"/>
      <c r="D39" s="7"/>
    </row>
    <row r="42" spans="1:4">
      <c r="A42" s="2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84665-6AC3-4CFB-9263-86624DB2AA42}">
  <dimension ref="B2:E27"/>
  <sheetViews>
    <sheetView topLeftCell="A4" workbookViewId="0">
      <selection activeCell="H19" sqref="H19"/>
    </sheetView>
  </sheetViews>
  <sheetFormatPr defaultColWidth="8.7109375" defaultRowHeight="14.45"/>
  <cols>
    <col min="2" max="2" width="19.5703125" bestFit="1" customWidth="1"/>
    <col min="3" max="3" width="11.140625" bestFit="1" customWidth="1"/>
    <col min="4" max="4" width="20.5703125" bestFit="1" customWidth="1"/>
    <col min="5" max="5" width="14.5703125" customWidth="1"/>
  </cols>
  <sheetData>
    <row r="2" spans="2:5">
      <c r="B2" s="49" t="s">
        <v>28</v>
      </c>
    </row>
    <row r="3" spans="2:5">
      <c r="B3" t="s">
        <v>29</v>
      </c>
      <c r="C3" s="50">
        <v>83.68</v>
      </c>
    </row>
    <row r="4" spans="2:5">
      <c r="B4" t="s">
        <v>30</v>
      </c>
      <c r="C4" s="51">
        <v>46388</v>
      </c>
    </row>
    <row r="5" spans="2:5">
      <c r="B5" t="s">
        <v>31</v>
      </c>
      <c r="C5" t="s">
        <v>32</v>
      </c>
    </row>
    <row r="6" spans="2:5">
      <c r="B6" t="s">
        <v>33</v>
      </c>
      <c r="C6" s="52">
        <v>5.0000000000000001E-3</v>
      </c>
    </row>
    <row r="7" spans="2:5">
      <c r="B7" t="s">
        <v>20</v>
      </c>
      <c r="C7" t="s">
        <v>34</v>
      </c>
      <c r="D7" t="s">
        <v>35</v>
      </c>
    </row>
    <row r="8" spans="2:5">
      <c r="B8">
        <v>2027</v>
      </c>
      <c r="C8" s="53">
        <v>150007.5909885701</v>
      </c>
      <c r="D8" s="7">
        <f>C8*$C$3</f>
        <v>12552635.213923547</v>
      </c>
      <c r="E8" s="13">
        <f>-D8</f>
        <v>-12552635.213923547</v>
      </c>
    </row>
    <row r="9" spans="2:5">
      <c r="B9">
        <v>2028</v>
      </c>
      <c r="C9" s="11">
        <f>C8*(1-0.02)</f>
        <v>147007.43916879868</v>
      </c>
      <c r="D9" s="7">
        <f t="shared" ref="D9:D22" si="0">C9*$C$3</f>
        <v>12301582.509645075</v>
      </c>
      <c r="E9" s="13">
        <f t="shared" ref="E9:E22" si="1">-D9</f>
        <v>-12301582.509645075</v>
      </c>
    </row>
    <row r="10" spans="2:5">
      <c r="B10">
        <v>2029</v>
      </c>
      <c r="C10" s="11">
        <f t="shared" ref="C10:C22" si="2">C9*(1-$C$6)</f>
        <v>146272.40197295469</v>
      </c>
      <c r="D10" s="7">
        <f t="shared" si="0"/>
        <v>12240074.597096849</v>
      </c>
      <c r="E10" s="13">
        <f t="shared" si="1"/>
        <v>-12240074.597096849</v>
      </c>
    </row>
    <row r="11" spans="2:5">
      <c r="B11">
        <v>2030</v>
      </c>
      <c r="C11" s="11">
        <f t="shared" si="2"/>
        <v>145541.03996308992</v>
      </c>
      <c r="D11" s="7">
        <f t="shared" si="0"/>
        <v>12178874.224111365</v>
      </c>
      <c r="E11" s="13">
        <f t="shared" si="1"/>
        <v>-12178874.224111365</v>
      </c>
    </row>
    <row r="12" spans="2:5">
      <c r="B12">
        <v>2031</v>
      </c>
      <c r="C12" s="11">
        <f t="shared" si="2"/>
        <v>144813.33476327447</v>
      </c>
      <c r="D12" s="7">
        <f t="shared" si="0"/>
        <v>12117979.852990808</v>
      </c>
      <c r="E12" s="13">
        <f t="shared" si="1"/>
        <v>-12117979.852990808</v>
      </c>
    </row>
    <row r="13" spans="2:5">
      <c r="B13">
        <v>2032</v>
      </c>
      <c r="C13" s="11">
        <f t="shared" si="2"/>
        <v>144089.26808945808</v>
      </c>
      <c r="D13" s="7">
        <f t="shared" si="0"/>
        <v>12057389.953725854</v>
      </c>
      <c r="E13" s="13">
        <f t="shared" si="1"/>
        <v>-12057389.953725854</v>
      </c>
    </row>
    <row r="14" spans="2:5">
      <c r="B14">
        <v>2033</v>
      </c>
      <c r="C14" s="11">
        <f t="shared" si="2"/>
        <v>143368.82174901079</v>
      </c>
      <c r="D14" s="7">
        <f t="shared" si="0"/>
        <v>11997103.003957225</v>
      </c>
      <c r="E14" s="13">
        <f t="shared" si="1"/>
        <v>-11997103.003957225</v>
      </c>
    </row>
    <row r="15" spans="2:5">
      <c r="B15">
        <v>2034</v>
      </c>
      <c r="C15" s="11">
        <f t="shared" si="2"/>
        <v>142651.97764026574</v>
      </c>
      <c r="D15" s="7">
        <f t="shared" si="0"/>
        <v>11937117.488937438</v>
      </c>
      <c r="E15" s="13">
        <f t="shared" si="1"/>
        <v>-11937117.488937438</v>
      </c>
    </row>
    <row r="16" spans="2:5">
      <c r="B16">
        <v>2035</v>
      </c>
      <c r="C16" s="11">
        <f t="shared" si="2"/>
        <v>141938.7177520644</v>
      </c>
      <c r="D16" s="7">
        <f t="shared" si="0"/>
        <v>11877431.90149275</v>
      </c>
      <c r="E16" s="13">
        <f t="shared" si="1"/>
        <v>-11877431.90149275</v>
      </c>
    </row>
    <row r="17" spans="2:5">
      <c r="B17">
        <v>2036</v>
      </c>
      <c r="C17" s="11">
        <f t="shared" si="2"/>
        <v>141229.02416330407</v>
      </c>
      <c r="D17" s="7">
        <f t="shared" si="0"/>
        <v>11818044.741985286</v>
      </c>
      <c r="E17" s="13">
        <f t="shared" si="1"/>
        <v>-11818044.741985286</v>
      </c>
    </row>
    <row r="18" spans="2:5">
      <c r="B18">
        <v>2037</v>
      </c>
      <c r="C18" s="11">
        <f t="shared" si="2"/>
        <v>140522.87904248756</v>
      </c>
      <c r="D18" s="7">
        <f t="shared" si="0"/>
        <v>11758954.51827536</v>
      </c>
      <c r="E18" s="13">
        <f t="shared" si="1"/>
        <v>-11758954.51827536</v>
      </c>
    </row>
    <row r="19" spans="2:5">
      <c r="B19">
        <v>2038</v>
      </c>
      <c r="C19" s="11">
        <f t="shared" si="2"/>
        <v>139820.26464727512</v>
      </c>
      <c r="D19" s="7">
        <f t="shared" si="0"/>
        <v>11700159.745683983</v>
      </c>
      <c r="E19" s="13">
        <f t="shared" si="1"/>
        <v>-11700159.745683983</v>
      </c>
    </row>
    <row r="20" spans="2:5">
      <c r="B20">
        <v>2039</v>
      </c>
      <c r="C20" s="11">
        <f t="shared" si="2"/>
        <v>139121.16332403876</v>
      </c>
      <c r="D20" s="7">
        <f t="shared" si="0"/>
        <v>11641658.946955564</v>
      </c>
      <c r="E20" s="13">
        <f t="shared" si="1"/>
        <v>-11641658.946955564</v>
      </c>
    </row>
    <row r="21" spans="2:5">
      <c r="B21">
        <v>2040</v>
      </c>
      <c r="C21" s="11">
        <f t="shared" si="2"/>
        <v>138425.55750741856</v>
      </c>
      <c r="D21" s="7">
        <f t="shared" si="0"/>
        <v>11583450.652220786</v>
      </c>
      <c r="E21" s="13">
        <f t="shared" si="1"/>
        <v>-11583450.652220786</v>
      </c>
    </row>
    <row r="22" spans="2:5">
      <c r="B22">
        <v>2041</v>
      </c>
      <c r="C22" s="11">
        <f t="shared" si="2"/>
        <v>137733.42971988147</v>
      </c>
      <c r="D22" s="7">
        <f t="shared" si="0"/>
        <v>11525533.398959683</v>
      </c>
      <c r="E22" s="13">
        <f t="shared" si="1"/>
        <v>-11525533.398959683</v>
      </c>
    </row>
    <row r="23" spans="2:5">
      <c r="C23" s="11"/>
      <c r="D23" s="7"/>
      <c r="E23" s="13"/>
    </row>
    <row r="24" spans="2:5">
      <c r="C24" s="11"/>
      <c r="D24" s="7"/>
      <c r="E24" s="13"/>
    </row>
    <row r="25" spans="2:5">
      <c r="C25" s="11"/>
      <c r="D25" s="7"/>
      <c r="E25" s="13"/>
    </row>
    <row r="26" spans="2:5">
      <c r="C26" s="11"/>
      <c r="D26" s="7"/>
      <c r="E26" s="13"/>
    </row>
    <row r="27" spans="2:5">
      <c r="C27" s="11"/>
      <c r="D27" s="7"/>
      <c r="E27" s="13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17" ma:contentTypeDescription="Create a new document." ma:contentTypeScope="" ma:versionID="81faa06ba1568ca7c427ab21e68d9eda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627953a9ec9bbb9f77d67bbc3330a37c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Owner" minOccurs="0"/>
                <xsd:element ref="ns2:Notes" minOccurs="0"/>
                <xsd:element ref="ns2:OriginalFil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2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OriginalFileDate" ma:index="24" nillable="true" ma:displayName="Original File Date" ma:format="DateOnly" ma:internalName="OriginalFil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defaultValue">
  <element uid="936e22d5-45a7-4cb7-95ab-1aa8c7c88789" value=""/>
</sisl>
</file>

<file path=customXml/item4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ZGVmYXVsdFZhbHVlIj48ZWxlbWVudCB1aWQ9IjkzNmUyMmQ1LTQ1YTctNGNiNy05NWFiLTFhYThjN2M4ODc4OSIgdmFsdWU9IiIgeG1sbnM9Imh0dHA6Ly93d3cuYm9sZG9uamFtZXMuY29tLzIwMDgvMDEvc2llL2ludGVybmFsL2xhYmVsIiAvPjwvc2lzbD48VXNlck5hbWU+Q09SUFxzMzExNzM1PC9Vc2VyTmFtZT48RGF0ZVRpbWU+MTIvMTIvMjAyMiA1OjM0OjMzIFBNPC9EYXRlVGltZT48TGFiZWxTdHJpbmc+VW5jYXRlZ29yaXplZDwvTGFiZWxTdHJpbmc+PC9pdGVtPjwvbGFiZWxIaXN0b3J5Pg==</Value>
</WrappedLabelHistory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  <Notes xmlns="f88ffb1c-9230-4705-a789-27bae69f5829" xsi:nil="true"/>
    <OriginalFileDate xmlns="f88ffb1c-9230-4705-a789-27bae69f5829" xsi:nil="true"/>
    <Owner xmlns="f88ffb1c-9230-4705-a789-27bae69f5829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951F48FA-B783-43A8-8A97-BE1E0DDC1362}"/>
</file>

<file path=customXml/itemProps2.xml><?xml version="1.0" encoding="utf-8"?>
<ds:datastoreItem xmlns:ds="http://schemas.openxmlformats.org/officeDocument/2006/customXml" ds:itemID="{30599C14-41DD-4912-8762-58475DC2769D}"/>
</file>

<file path=customXml/itemProps3.xml><?xml version="1.0" encoding="utf-8"?>
<ds:datastoreItem xmlns:ds="http://schemas.openxmlformats.org/officeDocument/2006/customXml" ds:itemID="{ADBC4D0D-51D3-4C34-8714-E2B0B359DF1B}"/>
</file>

<file path=customXml/itemProps4.xml><?xml version="1.0" encoding="utf-8"?>
<ds:datastoreItem xmlns:ds="http://schemas.openxmlformats.org/officeDocument/2006/customXml" ds:itemID="{400D1524-2451-49CC-8D25-547E0E7E64D7}"/>
</file>

<file path=customXml/itemProps5.xml><?xml version="1.0" encoding="utf-8"?>
<ds:datastoreItem xmlns:ds="http://schemas.openxmlformats.org/officeDocument/2006/customXml" ds:itemID="{503A2361-CFEB-41E2-BA86-DC435F2AE1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American Electric Power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s236686</dc:creator>
  <cp:keywords/>
  <dc:description/>
  <cp:lastModifiedBy>Gish, Kenneth</cp:lastModifiedBy>
  <cp:revision/>
  <dcterms:created xsi:type="dcterms:W3CDTF">2020-03-31T13:15:40Z</dcterms:created>
  <dcterms:modified xsi:type="dcterms:W3CDTF">2024-09-25T03:40:17Z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669e77f9-2848-4f52-8adc-0cd8349d3b25</vt:lpwstr>
  </property>
  <property fmtid="{D5CDD505-2E9C-101B-9397-08002B2CF9AE}" pid="3" name="bjDocumentSecurityLabel">
    <vt:lpwstr>Uncategorized</vt:lpwstr>
  </property>
  <property fmtid="{D5CDD505-2E9C-101B-9397-08002B2CF9AE}" pid="4" name="bjSaver">
    <vt:lpwstr>H74XOok3ZfiZaM3FfUBDx/p0prfgynmD</vt:lpwstr>
  </property>
  <property fmtid="{D5CDD505-2E9C-101B-9397-08002B2CF9AE}" pid="5" name="{A44787D4-0540-4523-9961-78E4036D8C6D}">
    <vt:lpwstr>{189D5C01-A0BC-40D0-A38F-BC23319D0438}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policy="e9c0b8d7-bdb4-4fd3-b62a-f50327aaefce" origin="defaultValue" xmlns="http://www.boldonj</vt:lpwstr>
  </property>
  <property fmtid="{D5CDD505-2E9C-101B-9397-08002B2CF9AE}" pid="7" name="bjDocumentLabelXML-0">
    <vt:lpwstr>ames.com/2008/01/sie/internal/label"&gt;&lt;element uid="936e22d5-45a7-4cb7-95ab-1aa8c7c88789" value="" /&gt;&lt;/sisl&gt;</vt:lpwstr>
  </property>
  <property fmtid="{D5CDD505-2E9C-101B-9397-08002B2CF9AE}" pid="8" name="MSIP_Label_574d496c-7ac4-4b13-81fd-698eca66b217_SiteId">
    <vt:lpwstr>15f3c881-6b03-4ff6-8559-77bf5177818f</vt:lpwstr>
  </property>
  <property fmtid="{D5CDD505-2E9C-101B-9397-08002B2CF9AE}" pid="9" name="MSIP_Label_574d496c-7ac4-4b13-81fd-698eca66b217_Name">
    <vt:lpwstr>Uncategorized</vt:lpwstr>
  </property>
  <property fmtid="{D5CDD505-2E9C-101B-9397-08002B2CF9AE}" pid="10" name="MSIP_Label_574d496c-7ac4-4b13-81fd-698eca66b217_Enabled">
    <vt:lpwstr>true</vt:lpwstr>
  </property>
  <property fmtid="{D5CDD505-2E9C-101B-9397-08002B2CF9AE}" pid="11" name="bjClsUserRVM">
    <vt:lpwstr>[]</vt:lpwstr>
  </property>
  <property fmtid="{D5CDD505-2E9C-101B-9397-08002B2CF9AE}" pid="12" name="bjLabelHistoryID">
    <vt:lpwstr>{400D1524-2451-49CC-8D25-547E0E7E64D7}</vt:lpwstr>
  </property>
  <property fmtid="{D5CDD505-2E9C-101B-9397-08002B2CF9AE}" pid="13" name="ContentTypeId">
    <vt:lpwstr>0x0101004DF805D1E1DA4A49A223477D3B105720</vt:lpwstr>
  </property>
  <property fmtid="{D5CDD505-2E9C-101B-9397-08002B2CF9AE}" pid="14" name="MediaServiceImageTags">
    <vt:lpwstr/>
  </property>
</Properties>
</file>