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ROJECTS\2020\2020006\PSC\ALTERNATE RATE FILING\Data Request No. 1\"/>
    </mc:Choice>
  </mc:AlternateContent>
  <xr:revisionPtr revIDLastSave="0" documentId="8_{10A37CEF-9929-46AF-9764-E5D45006D046}" xr6:coauthVersionLast="47" xr6:coauthVersionMax="47" xr10:uidLastSave="{00000000-0000-0000-0000-000000000000}"/>
  <bookViews>
    <workbookView xWindow="-103" yWindow="-103" windowWidth="22149" windowHeight="13200" xr2:uid="{F47BB122-D3C6-48C1-86B2-7E999153BA9B}"/>
  </bookViews>
  <sheets>
    <sheet name="Billing Analysis" sheetId="1" r:id="rId1"/>
  </sheets>
  <externalReferences>
    <externalReference r:id="rId2"/>
  </externalReferences>
  <definedNames>
    <definedName name="_xlnm.Print_Area" localSheetId="0">'Billing Analysis'!$A$1:$S$103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5" i="1" l="1"/>
  <c r="P80" i="1"/>
  <c r="P65" i="1"/>
  <c r="P50" i="1"/>
  <c r="P49" i="1"/>
  <c r="G49" i="1"/>
  <c r="G65" i="1"/>
  <c r="G80" i="1"/>
  <c r="G95" i="1"/>
  <c r="G48" i="1"/>
  <c r="G64" i="1"/>
  <c r="G79" i="1"/>
  <c r="G94" i="1"/>
  <c r="F50" i="1"/>
  <c r="F65" i="1"/>
  <c r="F80" i="1"/>
  <c r="F95" i="1"/>
  <c r="F94" i="1"/>
  <c r="G50" i="1"/>
  <c r="F49" i="1"/>
  <c r="C24" i="1"/>
  <c r="D28" i="1"/>
  <c r="H28" i="1"/>
  <c r="E18" i="1"/>
  <c r="E20" i="1"/>
  <c r="F20" i="1"/>
  <c r="F18" i="1"/>
  <c r="F21" i="1"/>
  <c r="F22" i="1"/>
  <c r="F23" i="1"/>
  <c r="F24" i="1"/>
  <c r="E29" i="1"/>
  <c r="H29" i="1"/>
  <c r="E21" i="1"/>
  <c r="G21" i="1"/>
  <c r="G18" i="1"/>
  <c r="G22" i="1"/>
  <c r="G23" i="1"/>
  <c r="G24" i="1"/>
  <c r="E30" i="1"/>
  <c r="H30" i="1"/>
  <c r="E22" i="1"/>
  <c r="H22" i="1"/>
  <c r="H23" i="1"/>
  <c r="H24" i="1"/>
  <c r="E31" i="1"/>
  <c r="H31" i="1"/>
  <c r="E23" i="1"/>
  <c r="I23" i="1"/>
  <c r="I24" i="1"/>
  <c r="E32" i="1"/>
  <c r="H32" i="1"/>
  <c r="I33" i="1"/>
  <c r="C43" i="1"/>
  <c r="D48" i="1"/>
  <c r="H48" i="1"/>
  <c r="E39" i="1"/>
  <c r="E41" i="1"/>
  <c r="F41" i="1"/>
  <c r="F39" i="1"/>
  <c r="F42" i="1"/>
  <c r="F43" i="1"/>
  <c r="E49" i="1"/>
  <c r="H49" i="1"/>
  <c r="E42" i="1"/>
  <c r="G42" i="1"/>
  <c r="G43" i="1"/>
  <c r="E50" i="1"/>
  <c r="H50" i="1"/>
  <c r="I51" i="1"/>
  <c r="C60" i="1"/>
  <c r="D64" i="1"/>
  <c r="H64" i="1"/>
  <c r="E59" i="1"/>
  <c r="F59" i="1"/>
  <c r="F60" i="1"/>
  <c r="E65" i="1"/>
  <c r="H65" i="1"/>
  <c r="I66" i="1"/>
  <c r="C75" i="1"/>
  <c r="D79" i="1"/>
  <c r="H79" i="1"/>
  <c r="E72" i="1"/>
  <c r="E74" i="1"/>
  <c r="F74" i="1"/>
  <c r="F75" i="1"/>
  <c r="E80" i="1"/>
  <c r="H80" i="1"/>
  <c r="I81" i="1"/>
  <c r="C90" i="1"/>
  <c r="D94" i="1"/>
  <c r="H94" i="1"/>
  <c r="E87" i="1"/>
  <c r="E89" i="1"/>
  <c r="F89" i="1"/>
  <c r="F90" i="1"/>
  <c r="E95" i="1"/>
  <c r="H95" i="1"/>
  <c r="I96" i="1"/>
  <c r="I99" i="1"/>
  <c r="M19" i="1"/>
  <c r="M20" i="1"/>
  <c r="M21" i="1"/>
  <c r="M22" i="1"/>
  <c r="M23" i="1"/>
  <c r="M24" i="1"/>
  <c r="N28" i="1"/>
  <c r="R28" i="1"/>
  <c r="N20" i="1"/>
  <c r="O18" i="1"/>
  <c r="O20" i="1"/>
  <c r="P20" i="1"/>
  <c r="P18" i="1"/>
  <c r="P21" i="1"/>
  <c r="P22" i="1"/>
  <c r="P23" i="1"/>
  <c r="P24" i="1"/>
  <c r="O29" i="1"/>
  <c r="R29" i="1"/>
  <c r="N21" i="1"/>
  <c r="O21" i="1"/>
  <c r="Q21" i="1"/>
  <c r="Q18" i="1"/>
  <c r="Q22" i="1"/>
  <c r="Q23" i="1"/>
  <c r="Q24" i="1"/>
  <c r="O30" i="1"/>
  <c r="R30" i="1"/>
  <c r="N22" i="1"/>
  <c r="O22" i="1"/>
  <c r="R22" i="1"/>
  <c r="R23" i="1"/>
  <c r="R24" i="1"/>
  <c r="O31" i="1"/>
  <c r="R31" i="1"/>
  <c r="N23" i="1"/>
  <c r="O23" i="1"/>
  <c r="S23" i="1"/>
  <c r="S24" i="1"/>
  <c r="O32" i="1"/>
  <c r="R32" i="1"/>
  <c r="S33" i="1"/>
  <c r="M40" i="1"/>
  <c r="M41" i="1"/>
  <c r="M42" i="1"/>
  <c r="M43" i="1"/>
  <c r="N48" i="1"/>
  <c r="R48" i="1"/>
  <c r="N41" i="1"/>
  <c r="O39" i="1"/>
  <c r="O41" i="1"/>
  <c r="P41" i="1"/>
  <c r="P39" i="1"/>
  <c r="P42" i="1"/>
  <c r="P43" i="1"/>
  <c r="O49" i="1"/>
  <c r="R49" i="1"/>
  <c r="N42" i="1"/>
  <c r="O42" i="1"/>
  <c r="Q42" i="1"/>
  <c r="Q43" i="1"/>
  <c r="O50" i="1"/>
  <c r="R50" i="1"/>
  <c r="S51" i="1"/>
  <c r="M58" i="1"/>
  <c r="M59" i="1"/>
  <c r="M60" i="1"/>
  <c r="N64" i="1"/>
  <c r="R64" i="1"/>
  <c r="N59" i="1"/>
  <c r="O59" i="1"/>
  <c r="P59" i="1"/>
  <c r="P60" i="1"/>
  <c r="O65" i="1"/>
  <c r="R65" i="1"/>
  <c r="S66" i="1"/>
  <c r="M73" i="1"/>
  <c r="M74" i="1"/>
  <c r="M75" i="1"/>
  <c r="N79" i="1"/>
  <c r="R79" i="1"/>
  <c r="N74" i="1"/>
  <c r="O72" i="1"/>
  <c r="O74" i="1"/>
  <c r="P74" i="1"/>
  <c r="P75" i="1"/>
  <c r="O80" i="1"/>
  <c r="R80" i="1"/>
  <c r="S81" i="1"/>
  <c r="M88" i="1"/>
  <c r="M89" i="1"/>
  <c r="M90" i="1"/>
  <c r="N94" i="1"/>
  <c r="R94" i="1"/>
  <c r="N89" i="1"/>
  <c r="O87" i="1"/>
  <c r="O89" i="1"/>
  <c r="P89" i="1"/>
  <c r="P90" i="1"/>
  <c r="O95" i="1"/>
  <c r="R95" i="1"/>
  <c r="S96" i="1"/>
  <c r="S99" i="1"/>
  <c r="S100" i="1"/>
  <c r="S102" i="1"/>
  <c r="Q95" i="1"/>
  <c r="L95" i="1"/>
  <c r="B95" i="1"/>
  <c r="Q94" i="1"/>
  <c r="L94" i="1"/>
  <c r="B94" i="1"/>
  <c r="N88" i="1"/>
  <c r="O88" i="1"/>
  <c r="O90" i="1"/>
  <c r="N90" i="1"/>
  <c r="E88" i="1"/>
  <c r="E90" i="1"/>
  <c r="D90" i="1"/>
  <c r="P87" i="1"/>
  <c r="F87" i="1"/>
  <c r="Q80" i="1"/>
  <c r="L80" i="1"/>
  <c r="B80" i="1"/>
  <c r="Q79" i="1"/>
  <c r="L79" i="1"/>
  <c r="B79" i="1"/>
  <c r="N73" i="1"/>
  <c r="O73" i="1"/>
  <c r="O75" i="1"/>
  <c r="N75" i="1"/>
  <c r="E73" i="1"/>
  <c r="E75" i="1"/>
  <c r="D75" i="1"/>
  <c r="P72" i="1"/>
  <c r="F72" i="1"/>
  <c r="Y8" i="1"/>
  <c r="V4" i="1"/>
  <c r="AA8" i="1"/>
  <c r="AC8" i="1"/>
  <c r="Z9" i="1"/>
  <c r="AA9" i="1"/>
  <c r="AC9" i="1"/>
  <c r="Z10" i="1"/>
  <c r="AA10" i="1"/>
  <c r="AC10" i="1"/>
  <c r="Z11" i="1"/>
  <c r="AA11" i="1"/>
  <c r="AC11" i="1"/>
  <c r="Z12" i="1"/>
  <c r="AA12" i="1"/>
  <c r="AC12" i="1"/>
  <c r="AD13" i="1"/>
  <c r="Y17" i="1"/>
  <c r="AA17" i="1"/>
  <c r="AC17" i="1"/>
  <c r="Z18" i="1"/>
  <c r="AA18" i="1"/>
  <c r="AC18" i="1"/>
  <c r="Z19" i="1"/>
  <c r="AA19" i="1"/>
  <c r="AC19" i="1"/>
  <c r="Z20" i="1"/>
  <c r="AA20" i="1"/>
  <c r="AC20" i="1"/>
  <c r="Z21" i="1"/>
  <c r="AA21" i="1"/>
  <c r="AC21" i="1"/>
  <c r="AD22" i="1"/>
  <c r="Y26" i="1"/>
  <c r="AA26" i="1"/>
  <c r="AC26" i="1"/>
  <c r="Z27" i="1"/>
  <c r="AA27" i="1"/>
  <c r="AC27" i="1"/>
  <c r="Z28" i="1"/>
  <c r="AA28" i="1"/>
  <c r="AC28" i="1"/>
  <c r="AD29" i="1"/>
  <c r="Y33" i="1"/>
  <c r="AA33" i="1"/>
  <c r="AC33" i="1"/>
  <c r="Z34" i="1"/>
  <c r="AA34" i="1"/>
  <c r="AC34" i="1"/>
  <c r="Z35" i="1"/>
  <c r="AA35" i="1"/>
  <c r="AC35" i="1"/>
  <c r="AD36" i="1"/>
  <c r="Y40" i="1"/>
  <c r="AA40" i="1"/>
  <c r="AC40" i="1"/>
  <c r="Z41" i="1"/>
  <c r="AA41" i="1"/>
  <c r="AC41" i="1"/>
  <c r="AD42" i="1"/>
  <c r="Y46" i="1"/>
  <c r="AA46" i="1"/>
  <c r="AC46" i="1"/>
  <c r="Z47" i="1"/>
  <c r="AA47" i="1"/>
  <c r="AC47" i="1"/>
  <c r="AD48" i="1"/>
  <c r="Y52" i="1"/>
  <c r="AA52" i="1"/>
  <c r="AC52" i="1"/>
  <c r="Z53" i="1"/>
  <c r="AA53" i="1"/>
  <c r="AC53" i="1"/>
  <c r="AD54" i="1"/>
  <c r="Y58" i="1"/>
  <c r="AA58" i="1"/>
  <c r="AC58" i="1"/>
  <c r="Z59" i="1"/>
  <c r="AA59" i="1"/>
  <c r="AC59" i="1"/>
  <c r="AD60" i="1"/>
  <c r="AD62" i="1"/>
  <c r="AD63" i="1"/>
  <c r="AD65" i="1"/>
  <c r="Q65" i="1"/>
  <c r="L65" i="1"/>
  <c r="B65" i="1"/>
  <c r="Q64" i="1"/>
  <c r="L64" i="1"/>
  <c r="B64" i="1"/>
  <c r="N58" i="1"/>
  <c r="O58" i="1"/>
  <c r="O60" i="1"/>
  <c r="N60" i="1"/>
  <c r="E58" i="1"/>
  <c r="E60" i="1"/>
  <c r="D60" i="1"/>
  <c r="Q50" i="1"/>
  <c r="L50" i="1"/>
  <c r="B50" i="1"/>
  <c r="Q49" i="1"/>
  <c r="L49" i="1"/>
  <c r="B49" i="1"/>
  <c r="Q48" i="1"/>
  <c r="L48" i="1"/>
  <c r="B48" i="1"/>
  <c r="N40" i="1"/>
  <c r="O40" i="1"/>
  <c r="O43" i="1"/>
  <c r="N43" i="1"/>
  <c r="E40" i="1"/>
  <c r="E43" i="1"/>
  <c r="D43" i="1"/>
  <c r="Q39" i="1"/>
  <c r="G39" i="1"/>
  <c r="L31" i="1"/>
  <c r="B31" i="1"/>
  <c r="N19" i="1"/>
  <c r="O19" i="1"/>
  <c r="O24" i="1"/>
  <c r="N24" i="1"/>
  <c r="E19" i="1"/>
  <c r="E24" i="1"/>
  <c r="D24" i="1"/>
  <c r="S18" i="1"/>
  <c r="I18" i="1"/>
  <c r="W12" i="1"/>
  <c r="P7" i="1"/>
  <c r="P8" i="1"/>
  <c r="P9" i="1"/>
  <c r="P10" i="1"/>
  <c r="P11" i="1"/>
  <c r="P12" i="1"/>
  <c r="O7" i="1"/>
  <c r="O8" i="1"/>
  <c r="O9" i="1"/>
  <c r="O10" i="1"/>
  <c r="O11" i="1"/>
  <c r="O12" i="1"/>
  <c r="N7" i="1"/>
  <c r="N8" i="1"/>
  <c r="N9" i="1"/>
  <c r="N10" i="1"/>
  <c r="N11" i="1"/>
  <c r="N12" i="1"/>
  <c r="F7" i="1"/>
  <c r="F8" i="1"/>
  <c r="F9" i="1"/>
  <c r="F10" i="1"/>
  <c r="F11" i="1"/>
  <c r="F12" i="1"/>
  <c r="E7" i="1"/>
  <c r="E8" i="1"/>
  <c r="E9" i="1"/>
  <c r="E10" i="1"/>
  <c r="E11" i="1"/>
  <c r="E12" i="1"/>
  <c r="D7" i="1"/>
  <c r="D8" i="1"/>
  <c r="D9" i="1"/>
  <c r="D10" i="1"/>
  <c r="D11" i="1"/>
  <c r="D12" i="1"/>
  <c r="W11" i="1"/>
  <c r="K11" i="1"/>
  <c r="A11" i="1"/>
  <c r="W10" i="1"/>
  <c r="K10" i="1"/>
  <c r="A10" i="1"/>
  <c r="W9" i="1"/>
  <c r="K9" i="1"/>
  <c r="A9" i="1"/>
  <c r="W8" i="1"/>
  <c r="K8" i="1"/>
  <c r="A8" i="1"/>
  <c r="K7" i="1"/>
  <c r="A7" i="1"/>
</calcChain>
</file>

<file path=xl/sharedStrings.xml><?xml version="1.0" encoding="utf-8"?>
<sst xmlns="http://schemas.openxmlformats.org/spreadsheetml/2006/main" count="472" uniqueCount="53">
  <si>
    <t>CURRENT BILLING ANALYSIS</t>
  </si>
  <si>
    <t>PROPOSED BILLING ANALYSIS</t>
  </si>
  <si>
    <t>BILLING ANALYSIS USING PROPOSED RATES WITHOUT RD GRANT</t>
  </si>
  <si>
    <t>USING PROPOSED RATES AND WASTEWATER COLLECTION FROM 2023</t>
  </si>
  <si>
    <t>AND WASTEWATER COLLECTION FOR 2025</t>
  </si>
  <si>
    <t>5/8" x 3/4" METERS</t>
  </si>
  <si>
    <t>Rate Increase Applied Throughout The Rate Structure</t>
  </si>
  <si>
    <t>SUMMARY</t>
  </si>
  <si>
    <t xml:space="preserve">    Wastewater</t>
  </si>
  <si>
    <t>Wastewater</t>
  </si>
  <si>
    <t>Wastewater Use</t>
  </si>
  <si>
    <t>No. Bills</t>
  </si>
  <si>
    <t>Gallons</t>
  </si>
  <si>
    <t>Revenue</t>
  </si>
  <si>
    <t>3/4" RESIDENTIAL METERS - Proposed Rate and Projected Revenue</t>
  </si>
  <si>
    <t>Collected</t>
  </si>
  <si>
    <t>Number</t>
  </si>
  <si>
    <t xml:space="preserve">First  </t>
  </si>
  <si>
    <t xml:space="preserve">Next  </t>
  </si>
  <si>
    <t>Next</t>
  </si>
  <si>
    <t xml:space="preserve">Over  </t>
  </si>
  <si>
    <t>Water Use</t>
  </si>
  <si>
    <t>Billing Rates</t>
  </si>
  <si>
    <t>(Gal.)</t>
  </si>
  <si>
    <t>Bills</t>
  </si>
  <si>
    <t>(1,000's)</t>
  </si>
  <si>
    <t>First</t>
  </si>
  <si>
    <t xml:space="preserve"> gallons</t>
  </si>
  <si>
    <t>-----</t>
  </si>
  <si>
    <t>Min. Bill</t>
  </si>
  <si>
    <t>/Gallon</t>
  </si>
  <si>
    <t>Over</t>
  </si>
  <si>
    <t>ANNUAL REVENUE</t>
  </si>
  <si>
    <t>TOTALS</t>
  </si>
  <si>
    <t>WASTEWATER COLLECTION TABLE</t>
  </si>
  <si>
    <t>3/4" COMMERCIAL METERS - Proposed Rate and Projected Revenue</t>
  </si>
  <si>
    <t>1" RESIDENTIAL METERS - Proposed Rate and Projected Revenue</t>
  </si>
  <si>
    <t>REVENUE TABLE</t>
  </si>
  <si>
    <t>1" COMMERCIAL METERS - Proposed Rate and Projected Revenue</t>
  </si>
  <si>
    <t>1" METERS</t>
  </si>
  <si>
    <t>2" RESIDENTIAL METERS - Proposed Rate and Projected Revenue</t>
  </si>
  <si>
    <t>2" COMMERCIAL METERS - Proposed Rate and Projected Revenue</t>
  </si>
  <si>
    <t>3" RESIDENTIAL METERS - Proposed Rate and Projected Revenue</t>
  </si>
  <si>
    <t>2" METERS</t>
  </si>
  <si>
    <t>6" COMMERCIAL METERS - Proposed Rate and Projected Revenue</t>
  </si>
  <si>
    <t>PROJECTED REVENUE FROM WASTEWATER COLLECTION ……………………………………………….</t>
  </si>
  <si>
    <t>Less Revenue From Current Rates ………………………………………………………..</t>
  </si>
  <si>
    <t>Additional Revenue Generated Through Rate Increase …………………………………………..</t>
  </si>
  <si>
    <t>3" METERS</t>
  </si>
  <si>
    <t>6" METERS</t>
  </si>
  <si>
    <t>ESTIMATED ANNUAL REVENUE FROM WASTEWATER COLLECTION IN 2024</t>
  </si>
  <si>
    <t>Less Revenue From Current Rates in 2024………………………………………………………..</t>
  </si>
  <si>
    <t>USING CURRENT RATES AND WASTEWATER COLLECTION FROM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</si>
</sst>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&quot;$&quot;#,##0.00"/>
    <numFmt numFmtId="167" formatCode="#,##0.0_);\(#,##0.0\)"/>
    <numFmt numFmtId="168" formatCode="&quot;$&quot;#,##0.00000"/>
    <numFmt numFmtId="169" formatCode="&quot;$&quot;#,##0"/>
  </numFmts>
  <fonts count="5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164" fontId="2" fillId="0" borderId="0" xfId="2" applyNumberFormat="1" applyFont="1" applyAlignment="1">
      <alignment horizontal="center"/>
    </xf>
    <xf numFmtId="164" fontId="2" fillId="0" borderId="0" xfId="2" applyNumberFormat="1" applyFont="1" applyAlignment="1">
      <alignment horizontal="center"/>
    </xf>
    <xf numFmtId="0" fontId="1" fillId="0" borderId="0" xfId="3"/>
    <xf numFmtId="164" fontId="3" fillId="0" borderId="0" xfId="2" applyNumberFormat="1" applyFont="1"/>
    <xf numFmtId="164" fontId="3" fillId="0" borderId="0" xfId="2" applyNumberFormat="1" applyFont="1" applyAlignment="1">
      <alignment horizontal="center"/>
    </xf>
    <xf numFmtId="0" fontId="3" fillId="0" borderId="0" xfId="3" applyFont="1" applyAlignment="1">
      <alignment horizontal="left"/>
    </xf>
    <xf numFmtId="0" fontId="3" fillId="0" borderId="0" xfId="3" applyFont="1"/>
    <xf numFmtId="164" fontId="2" fillId="0" borderId="0" xfId="2" applyNumberFormat="1" applyFont="1"/>
    <xf numFmtId="10" fontId="2" fillId="0" borderId="0" xfId="3" applyNumberFormat="1" applyFont="1"/>
    <xf numFmtId="0" fontId="2" fillId="0" borderId="0" xfId="3" applyFont="1"/>
    <xf numFmtId="3" fontId="3" fillId="0" borderId="0" xfId="3" applyNumberFormat="1" applyFont="1"/>
    <xf numFmtId="0" fontId="3" fillId="0" borderId="1" xfId="3" applyFont="1" applyBorder="1" applyAlignment="1">
      <alignment horizontal="left"/>
    </xf>
    <xf numFmtId="0" fontId="3" fillId="0" borderId="2" xfId="3" applyFont="1" applyBorder="1"/>
    <xf numFmtId="0" fontId="3" fillId="0" borderId="2" xfId="3" applyFont="1" applyBorder="1" applyAlignment="1">
      <alignment horizontal="center"/>
    </xf>
    <xf numFmtId="0" fontId="3" fillId="0" borderId="3" xfId="3" applyFont="1" applyBorder="1" applyAlignment="1">
      <alignment horizontal="center"/>
    </xf>
    <xf numFmtId="0" fontId="3" fillId="0" borderId="3" xfId="3" applyFont="1" applyBorder="1"/>
    <xf numFmtId="0" fontId="3" fillId="0" borderId="3" xfId="3" applyFont="1" applyBorder="1" applyAlignment="1">
      <alignment horizontal="center"/>
    </xf>
    <xf numFmtId="0" fontId="3" fillId="0" borderId="0" xfId="3" applyFont="1" applyAlignment="1">
      <alignment horizontal="center"/>
    </xf>
    <xf numFmtId="0" fontId="3" fillId="0" borderId="4" xfId="3" applyFont="1" applyBorder="1" applyAlignment="1">
      <alignment horizontal="centerContinuous"/>
    </xf>
    <xf numFmtId="0" fontId="3" fillId="0" borderId="5" xfId="3" applyFont="1" applyBorder="1" applyAlignment="1">
      <alignment horizontal="centerContinuous"/>
    </xf>
    <xf numFmtId="0" fontId="3" fillId="0" borderId="5" xfId="3" applyFont="1" applyBorder="1" applyAlignment="1">
      <alignment horizontal="center"/>
    </xf>
    <xf numFmtId="0" fontId="3" fillId="0" borderId="5" xfId="3" applyFont="1" applyBorder="1" applyAlignment="1">
      <alignment horizontal="right"/>
    </xf>
    <xf numFmtId="0" fontId="3" fillId="0" borderId="0" xfId="3" applyFont="1" applyAlignment="1">
      <alignment horizontal="right"/>
    </xf>
    <xf numFmtId="164" fontId="3" fillId="0" borderId="0" xfId="3" applyNumberFormat="1" applyFont="1" applyAlignment="1">
      <alignment horizontal="left"/>
    </xf>
    <xf numFmtId="0" fontId="3" fillId="0" borderId="0" xfId="3" applyFont="1" applyAlignment="1">
      <alignment horizontal="left"/>
    </xf>
    <xf numFmtId="165" fontId="3" fillId="0" borderId="0" xfId="3" applyNumberFormat="1" applyFont="1"/>
    <xf numFmtId="166" fontId="3" fillId="0" borderId="0" xfId="3" applyNumberFormat="1" applyFont="1" applyAlignment="1">
      <alignment horizontal="right"/>
    </xf>
    <xf numFmtId="166" fontId="3" fillId="0" borderId="0" xfId="3" applyNumberFormat="1" applyFont="1"/>
    <xf numFmtId="0" fontId="3" fillId="0" borderId="0" xfId="3" applyFont="1" applyAlignment="1">
      <alignment horizontal="center"/>
    </xf>
    <xf numFmtId="0" fontId="3" fillId="0" borderId="6" xfId="3" applyFont="1" applyBorder="1" applyAlignment="1">
      <alignment horizontal="centerContinuous"/>
    </xf>
    <xf numFmtId="0" fontId="3" fillId="0" borderId="7" xfId="3" applyFont="1" applyBorder="1" applyAlignment="1">
      <alignment horizontal="centerContinuous"/>
    </xf>
    <xf numFmtId="0" fontId="3" fillId="0" borderId="7" xfId="3" applyFont="1" applyBorder="1" applyAlignment="1">
      <alignment horizontal="center"/>
    </xf>
    <xf numFmtId="3" fontId="3" fillId="0" borderId="7" xfId="3" applyNumberFormat="1" applyFont="1" applyBorder="1" applyAlignment="1">
      <alignment horizontal="center"/>
    </xf>
    <xf numFmtId="37" fontId="3" fillId="0" borderId="7" xfId="3" applyNumberFormat="1" applyFont="1" applyBorder="1"/>
    <xf numFmtId="37" fontId="3" fillId="0" borderId="0" xfId="3" applyNumberFormat="1" applyFont="1"/>
    <xf numFmtId="166" fontId="2" fillId="0" borderId="0" xfId="3" applyNumberFormat="1" applyFont="1"/>
    <xf numFmtId="0" fontId="3" fillId="0" borderId="4" xfId="3" applyFont="1" applyBorder="1"/>
    <xf numFmtId="37" fontId="3" fillId="0" borderId="5" xfId="3" applyNumberFormat="1" applyFont="1" applyBorder="1"/>
    <xf numFmtId="167" fontId="3" fillId="0" borderId="5" xfId="3" applyNumberFormat="1" applyFont="1" applyBorder="1"/>
    <xf numFmtId="0" fontId="3" fillId="0" borderId="5" xfId="3" applyFont="1" applyBorder="1"/>
    <xf numFmtId="168" fontId="2" fillId="0" borderId="0" xfId="3" applyNumberFormat="1" applyFont="1"/>
    <xf numFmtId="169" fontId="3" fillId="0" borderId="0" xfId="3" applyNumberFormat="1" applyFont="1"/>
    <xf numFmtId="164" fontId="3" fillId="0" borderId="3" xfId="3" applyNumberFormat="1" applyFont="1" applyBorder="1" applyAlignment="1">
      <alignment horizontal="left"/>
    </xf>
    <xf numFmtId="0" fontId="3" fillId="0" borderId="3" xfId="3" applyFont="1" applyBorder="1" applyAlignment="1">
      <alignment horizontal="left"/>
    </xf>
    <xf numFmtId="0" fontId="3" fillId="0" borderId="3" xfId="3" applyFont="1" applyBorder="1" applyAlignment="1">
      <alignment horizontal="right"/>
    </xf>
    <xf numFmtId="165" fontId="3" fillId="0" borderId="3" xfId="3" applyNumberFormat="1" applyFont="1" applyBorder="1"/>
    <xf numFmtId="166" fontId="3" fillId="0" borderId="3" xfId="3" applyNumberFormat="1" applyFont="1" applyBorder="1" applyAlignment="1">
      <alignment horizontal="right"/>
    </xf>
    <xf numFmtId="3" fontId="3" fillId="0" borderId="3" xfId="3" applyNumberFormat="1" applyFont="1" applyBorder="1"/>
    <xf numFmtId="168" fontId="2" fillId="0" borderId="3" xfId="3" applyNumberFormat="1" applyFont="1" applyBorder="1"/>
    <xf numFmtId="169" fontId="3" fillId="0" borderId="3" xfId="3" applyNumberFormat="1" applyFont="1" applyBorder="1"/>
    <xf numFmtId="166" fontId="3" fillId="0" borderId="3" xfId="3" applyNumberFormat="1" applyFont="1" applyBorder="1"/>
    <xf numFmtId="166" fontId="2" fillId="0" borderId="3" xfId="3" applyNumberFormat="1" applyFont="1" applyBorder="1"/>
    <xf numFmtId="0" fontId="3" fillId="0" borderId="8" xfId="3" applyFont="1" applyBorder="1"/>
    <xf numFmtId="37" fontId="3" fillId="0" borderId="9" xfId="3" applyNumberFormat="1" applyFont="1" applyBorder="1"/>
    <xf numFmtId="167" fontId="3" fillId="0" borderId="9" xfId="3" applyNumberFormat="1" applyFont="1" applyBorder="1"/>
    <xf numFmtId="167" fontId="3" fillId="0" borderId="10" xfId="3" applyNumberFormat="1" applyFont="1" applyBorder="1"/>
    <xf numFmtId="167" fontId="3" fillId="0" borderId="0" xfId="3" applyNumberFormat="1" applyFont="1"/>
    <xf numFmtId="168" fontId="3" fillId="0" borderId="0" xfId="3" applyNumberFormat="1" applyFont="1"/>
    <xf numFmtId="0" fontId="3" fillId="0" borderId="11" xfId="3" applyFont="1" applyBorder="1" applyAlignment="1">
      <alignment horizontal="left"/>
    </xf>
    <xf numFmtId="0" fontId="3" fillId="0" borderId="12" xfId="3" applyFont="1" applyBorder="1"/>
    <xf numFmtId="37" fontId="3" fillId="0" borderId="13" xfId="3" applyNumberFormat="1" applyFont="1" applyBorder="1"/>
    <xf numFmtId="167" fontId="3" fillId="0" borderId="13" xfId="3" applyNumberFormat="1" applyFont="1" applyBorder="1"/>
    <xf numFmtId="37" fontId="3" fillId="0" borderId="10" xfId="3" applyNumberFormat="1" applyFont="1" applyBorder="1"/>
    <xf numFmtId="164" fontId="3" fillId="0" borderId="0" xfId="2" applyNumberFormat="1" applyFont="1" applyBorder="1" applyAlignment="1">
      <alignment horizontal="center"/>
    </xf>
    <xf numFmtId="168" fontId="3" fillId="0" borderId="3" xfId="3" applyNumberFormat="1" applyFont="1" applyBorder="1"/>
    <xf numFmtId="0" fontId="3" fillId="0" borderId="6" xfId="3" applyFont="1" applyBorder="1"/>
    <xf numFmtId="167" fontId="3" fillId="0" borderId="7" xfId="3" applyNumberFormat="1" applyFont="1" applyBorder="1"/>
    <xf numFmtId="0" fontId="4" fillId="0" borderId="0" xfId="3" applyFont="1" applyAlignment="1">
      <alignment horizontal="right"/>
    </xf>
    <xf numFmtId="169" fontId="2" fillId="0" borderId="0" xfId="3" applyNumberFormat="1" applyFont="1"/>
    <xf numFmtId="164" fontId="2" fillId="0" borderId="0" xfId="2" applyNumberFormat="1" applyFont="1" applyBorder="1"/>
    <xf numFmtId="164" fontId="3" fillId="0" borderId="0" xfId="2" applyNumberFormat="1" applyFont="1" applyBorder="1" applyAlignment="1">
      <alignment horizontal="left"/>
    </xf>
    <xf numFmtId="164" fontId="3" fillId="0" borderId="0" xfId="2" applyNumberFormat="1" applyFont="1" applyBorder="1"/>
    <xf numFmtId="3" fontId="2" fillId="0" borderId="0" xfId="3" applyNumberFormat="1" applyFont="1"/>
    <xf numFmtId="10" fontId="3" fillId="0" borderId="0" xfId="1" applyNumberFormat="1" applyFont="1" applyBorder="1" applyAlignment="1">
      <alignment horizontal="right"/>
    </xf>
    <xf numFmtId="37" fontId="3" fillId="0" borderId="14" xfId="3" applyNumberFormat="1" applyFont="1" applyBorder="1"/>
  </cellXfs>
  <cellStyles count="4">
    <cellStyle name="Comma 2" xfId="2" xr:uid="{48DE1FE3-BF9E-44F4-A71D-5C599B3BB2E6}"/>
    <cellStyle name="Normal" xfId="0" builtinId="0"/>
    <cellStyle name="Normal 2 2" xfId="3" xr:uid="{DBC02BA0-79AA-4973-8B1C-FDBBBAC06C88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PROJECTS\2020\2020006\PSC\ALTERNATE%20RATE%20FILING\Feasibility%20-%20Analysis%20ARF.xlsx" TargetMode="External"/><Relationship Id="rId1" Type="http://schemas.openxmlformats.org/officeDocument/2006/relationships/externalLinkPath" Target="/PROJECTS/2020/2020006/PSC/ALTERNATE%20RATE%20FILING/Feasibility%20-%20Analysis%20A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 Operating Budget"/>
      <sheetName val="Table A-Depreciation Exp. Adj."/>
      <sheetName val="Table B - Debt Service Summary"/>
      <sheetName val="Project Revenue Requirements"/>
      <sheetName val="Percent Rate Increase(WCWD)"/>
      <sheetName val="Billing Analysis"/>
      <sheetName val="Rates With Proposed Increase WC"/>
      <sheetName val="Cash Flow Analysis(WCWD)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K3">
            <v>9.685071162610015E-2</v>
          </cell>
        </row>
        <row r="7">
          <cell r="B7">
            <v>28.01</v>
          </cell>
        </row>
        <row r="8">
          <cell r="B8">
            <v>1.044E-2</v>
          </cell>
        </row>
        <row r="9">
          <cell r="B9">
            <v>9.7599999999999996E-3</v>
          </cell>
        </row>
        <row r="10">
          <cell r="B10">
            <v>8.8500000000000002E-3</v>
          </cell>
        </row>
        <row r="11">
          <cell r="B11">
            <v>7.8600000000000007E-3</v>
          </cell>
        </row>
        <row r="15">
          <cell r="B15">
            <v>58.33</v>
          </cell>
        </row>
        <row r="16">
          <cell r="B16">
            <v>8.8500000000000002E-3</v>
          </cell>
        </row>
        <row r="17">
          <cell r="B17">
            <v>7.8600000000000007E-3</v>
          </cell>
        </row>
        <row r="21">
          <cell r="B21">
            <v>178.76</v>
          </cell>
        </row>
        <row r="22">
          <cell r="B22">
            <v>7.8600000000000007E-3</v>
          </cell>
        </row>
        <row r="26">
          <cell r="B26">
            <v>257.37</v>
          </cell>
        </row>
        <row r="27">
          <cell r="B27">
            <v>7.8600000000000007E-3</v>
          </cell>
        </row>
        <row r="31">
          <cell r="B31">
            <v>807.68</v>
          </cell>
        </row>
        <row r="32">
          <cell r="B32">
            <v>7.8600000000000007E-3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5A9F1-8A2A-4177-9EC0-052D36CC8D8C}">
  <sheetPr>
    <pageSetUpPr fitToPage="1"/>
  </sheetPr>
  <dimension ref="A1:AE141"/>
  <sheetViews>
    <sheetView tabSelected="1" topLeftCell="A58" zoomScale="80" zoomScaleNormal="80" workbookViewId="0">
      <selection activeCell="J75" sqref="J75"/>
    </sheetView>
  </sheetViews>
  <sheetFormatPr defaultRowHeight="12.45" x14ac:dyDescent="0.3"/>
  <cols>
    <col min="1" max="1" width="9.07421875" style="3" customWidth="1"/>
    <col min="2" max="2" width="12.921875" style="3" customWidth="1"/>
    <col min="3" max="3" width="8.69140625" style="3" customWidth="1"/>
    <col min="4" max="4" width="14.84375" style="3" customWidth="1"/>
    <col min="5" max="5" width="11.3828125" style="3" customWidth="1"/>
    <col min="6" max="6" width="13.53515625" style="3" customWidth="1"/>
    <col min="7" max="7" width="11.53515625" style="3" customWidth="1"/>
    <col min="8" max="8" width="14.84375" style="3" customWidth="1"/>
    <col min="9" max="9" width="15.53515625" style="3" customWidth="1"/>
    <col min="10" max="10" width="11.61328125" style="3" customWidth="1"/>
    <col min="11" max="11" width="9.07421875" style="3" customWidth="1"/>
    <col min="12" max="12" width="12.921875" style="3" customWidth="1"/>
    <col min="13" max="13" width="8.69140625" style="3" customWidth="1"/>
    <col min="14" max="14" width="14.84375" style="3" customWidth="1"/>
    <col min="15" max="15" width="11.3828125" style="3" customWidth="1"/>
    <col min="16" max="16" width="13.53515625" style="3" customWidth="1"/>
    <col min="17" max="17" width="11.53515625" style="3" customWidth="1"/>
    <col min="18" max="18" width="14.84375" style="3" customWidth="1"/>
    <col min="19" max="19" width="15.3046875" style="3" customWidth="1"/>
    <col min="20" max="20" width="18.921875" style="3" customWidth="1"/>
    <col min="21" max="21" width="9.23046875" style="3"/>
    <col min="22" max="22" width="11" style="3" hidden="1" customWidth="1"/>
    <col min="23" max="23" width="9.53515625" style="3" hidden="1" customWidth="1"/>
    <col min="24" max="24" width="0" style="3" hidden="1" customWidth="1"/>
    <col min="25" max="25" width="10.15234375" style="3" hidden="1" customWidth="1"/>
    <col min="26" max="26" width="10.84375" style="3" hidden="1" customWidth="1"/>
    <col min="27" max="27" width="11" style="3" hidden="1" customWidth="1"/>
    <col min="28" max="28" width="11.69140625" style="3" hidden="1" customWidth="1"/>
    <col min="29" max="30" width="14.15234375" style="3" hidden="1" customWidth="1"/>
    <col min="31" max="247" width="9.23046875" style="3"/>
    <col min="248" max="248" width="6.69140625" style="3" customWidth="1"/>
    <col min="249" max="249" width="12.3828125" style="3" customWidth="1"/>
    <col min="250" max="250" width="8.69140625" style="3" customWidth="1"/>
    <col min="251" max="251" width="14.84375" style="3" customWidth="1"/>
    <col min="252" max="252" width="11.3828125" style="3" customWidth="1"/>
    <col min="253" max="253" width="13.53515625" style="3" customWidth="1"/>
    <col min="254" max="254" width="11.53515625" style="3" customWidth="1"/>
    <col min="255" max="255" width="14.84375" style="3" customWidth="1"/>
    <col min="256" max="256" width="15.53515625" style="3" customWidth="1"/>
    <col min="257" max="257" width="10.69140625" style="3" customWidth="1"/>
    <col min="258" max="258" width="9.69140625" style="3" customWidth="1"/>
    <col min="259" max="259" width="10.69140625" style="3" customWidth="1"/>
    <col min="260" max="260" width="8.69140625" style="3" customWidth="1"/>
    <col min="261" max="261" width="10.84375" style="3" customWidth="1"/>
    <col min="262" max="262" width="11.3828125" style="3" bestFit="1" customWidth="1"/>
    <col min="263" max="263" width="14.3046875" style="3" customWidth="1"/>
    <col min="264" max="264" width="13" style="3" customWidth="1"/>
    <col min="265" max="266" width="14.15234375" style="3" bestFit="1" customWidth="1"/>
    <col min="267" max="267" width="9.23046875" style="3"/>
    <col min="268" max="268" width="8.3046875" style="3" customWidth="1"/>
    <col min="269" max="269" width="9.3046875" style="3" customWidth="1"/>
    <col min="270" max="270" width="8.69140625" style="3" customWidth="1"/>
    <col min="271" max="271" width="13.15234375" style="3" customWidth="1"/>
    <col min="272" max="272" width="10.69140625" style="3" customWidth="1"/>
    <col min="273" max="273" width="9.69140625" style="3" customWidth="1"/>
    <col min="274" max="274" width="11.69140625" style="3" bestFit="1" customWidth="1"/>
    <col min="275" max="276" width="14.15234375" style="3" bestFit="1" customWidth="1"/>
    <col min="277" max="277" width="9.23046875" style="3"/>
    <col min="278" max="278" width="11" style="3" bestFit="1" customWidth="1"/>
    <col min="279" max="279" width="9.53515625" style="3" bestFit="1" customWidth="1"/>
    <col min="280" max="281" width="9.23046875" style="3"/>
    <col min="282" max="282" width="10.84375" style="3" customWidth="1"/>
    <col min="283" max="283" width="9.53515625" style="3" bestFit="1" customWidth="1"/>
    <col min="284" max="284" width="11.69140625" style="3" bestFit="1" customWidth="1"/>
    <col min="285" max="286" width="14.15234375" style="3" bestFit="1" customWidth="1"/>
    <col min="287" max="503" width="9.23046875" style="3"/>
    <col min="504" max="504" width="6.69140625" style="3" customWidth="1"/>
    <col min="505" max="505" width="12.3828125" style="3" customWidth="1"/>
    <col min="506" max="506" width="8.69140625" style="3" customWidth="1"/>
    <col min="507" max="507" width="14.84375" style="3" customWidth="1"/>
    <col min="508" max="508" width="11.3828125" style="3" customWidth="1"/>
    <col min="509" max="509" width="13.53515625" style="3" customWidth="1"/>
    <col min="510" max="510" width="11.53515625" style="3" customWidth="1"/>
    <col min="511" max="511" width="14.84375" style="3" customWidth="1"/>
    <col min="512" max="512" width="15.53515625" style="3" customWidth="1"/>
    <col min="513" max="513" width="10.69140625" style="3" customWidth="1"/>
    <col min="514" max="514" width="9.69140625" style="3" customWidth="1"/>
    <col min="515" max="515" width="10.69140625" style="3" customWidth="1"/>
    <col min="516" max="516" width="8.69140625" style="3" customWidth="1"/>
    <col min="517" max="517" width="10.84375" style="3" customWidth="1"/>
    <col min="518" max="518" width="11.3828125" style="3" bestFit="1" customWidth="1"/>
    <col min="519" max="519" width="14.3046875" style="3" customWidth="1"/>
    <col min="520" max="520" width="13" style="3" customWidth="1"/>
    <col min="521" max="522" width="14.15234375" style="3" bestFit="1" customWidth="1"/>
    <col min="523" max="523" width="9.23046875" style="3"/>
    <col min="524" max="524" width="8.3046875" style="3" customWidth="1"/>
    <col min="525" max="525" width="9.3046875" style="3" customWidth="1"/>
    <col min="526" max="526" width="8.69140625" style="3" customWidth="1"/>
    <col min="527" max="527" width="13.15234375" style="3" customWidth="1"/>
    <col min="528" max="528" width="10.69140625" style="3" customWidth="1"/>
    <col min="529" max="529" width="9.69140625" style="3" customWidth="1"/>
    <col min="530" max="530" width="11.69140625" style="3" bestFit="1" customWidth="1"/>
    <col min="531" max="532" width="14.15234375" style="3" bestFit="1" customWidth="1"/>
    <col min="533" max="533" width="9.23046875" style="3"/>
    <col min="534" max="534" width="11" style="3" bestFit="1" customWidth="1"/>
    <col min="535" max="535" width="9.53515625" style="3" bestFit="1" customWidth="1"/>
    <col min="536" max="537" width="9.23046875" style="3"/>
    <col min="538" max="538" width="10.84375" style="3" customWidth="1"/>
    <col min="539" max="539" width="9.53515625" style="3" bestFit="1" customWidth="1"/>
    <col min="540" max="540" width="11.69140625" style="3" bestFit="1" customWidth="1"/>
    <col min="541" max="542" width="14.15234375" style="3" bestFit="1" customWidth="1"/>
    <col min="543" max="759" width="9.23046875" style="3"/>
    <col min="760" max="760" width="6.69140625" style="3" customWidth="1"/>
    <col min="761" max="761" width="12.3828125" style="3" customWidth="1"/>
    <col min="762" max="762" width="8.69140625" style="3" customWidth="1"/>
    <col min="763" max="763" width="14.84375" style="3" customWidth="1"/>
    <col min="764" max="764" width="11.3828125" style="3" customWidth="1"/>
    <col min="765" max="765" width="13.53515625" style="3" customWidth="1"/>
    <col min="766" max="766" width="11.53515625" style="3" customWidth="1"/>
    <col min="767" max="767" width="14.84375" style="3" customWidth="1"/>
    <col min="768" max="768" width="15.53515625" style="3" customWidth="1"/>
    <col min="769" max="769" width="10.69140625" style="3" customWidth="1"/>
    <col min="770" max="770" width="9.69140625" style="3" customWidth="1"/>
    <col min="771" max="771" width="10.69140625" style="3" customWidth="1"/>
    <col min="772" max="772" width="8.69140625" style="3" customWidth="1"/>
    <col min="773" max="773" width="10.84375" style="3" customWidth="1"/>
    <col min="774" max="774" width="11.3828125" style="3" bestFit="1" customWidth="1"/>
    <col min="775" max="775" width="14.3046875" style="3" customWidth="1"/>
    <col min="776" max="776" width="13" style="3" customWidth="1"/>
    <col min="777" max="778" width="14.15234375" style="3" bestFit="1" customWidth="1"/>
    <col min="779" max="779" width="9.23046875" style="3"/>
    <col min="780" max="780" width="8.3046875" style="3" customWidth="1"/>
    <col min="781" max="781" width="9.3046875" style="3" customWidth="1"/>
    <col min="782" max="782" width="8.69140625" style="3" customWidth="1"/>
    <col min="783" max="783" width="13.15234375" style="3" customWidth="1"/>
    <col min="784" max="784" width="10.69140625" style="3" customWidth="1"/>
    <col min="785" max="785" width="9.69140625" style="3" customWidth="1"/>
    <col min="786" max="786" width="11.69140625" style="3" bestFit="1" customWidth="1"/>
    <col min="787" max="788" width="14.15234375" style="3" bestFit="1" customWidth="1"/>
    <col min="789" max="789" width="9.23046875" style="3"/>
    <col min="790" max="790" width="11" style="3" bestFit="1" customWidth="1"/>
    <col min="791" max="791" width="9.53515625" style="3" bestFit="1" customWidth="1"/>
    <col min="792" max="793" width="9.23046875" style="3"/>
    <col min="794" max="794" width="10.84375" style="3" customWidth="1"/>
    <col min="795" max="795" width="9.53515625" style="3" bestFit="1" customWidth="1"/>
    <col min="796" max="796" width="11.69140625" style="3" bestFit="1" customWidth="1"/>
    <col min="797" max="798" width="14.15234375" style="3" bestFit="1" customWidth="1"/>
    <col min="799" max="1015" width="9.23046875" style="3"/>
    <col min="1016" max="1016" width="6.69140625" style="3" customWidth="1"/>
    <col min="1017" max="1017" width="12.3828125" style="3" customWidth="1"/>
    <col min="1018" max="1018" width="8.69140625" style="3" customWidth="1"/>
    <col min="1019" max="1019" width="14.84375" style="3" customWidth="1"/>
    <col min="1020" max="1020" width="11.3828125" style="3" customWidth="1"/>
    <col min="1021" max="1021" width="13.53515625" style="3" customWidth="1"/>
    <col min="1022" max="1022" width="11.53515625" style="3" customWidth="1"/>
    <col min="1023" max="1023" width="14.84375" style="3" customWidth="1"/>
    <col min="1024" max="1024" width="15.53515625" style="3" customWidth="1"/>
    <col min="1025" max="1025" width="10.69140625" style="3" customWidth="1"/>
    <col min="1026" max="1026" width="9.69140625" style="3" customWidth="1"/>
    <col min="1027" max="1027" width="10.69140625" style="3" customWidth="1"/>
    <col min="1028" max="1028" width="8.69140625" style="3" customWidth="1"/>
    <col min="1029" max="1029" width="10.84375" style="3" customWidth="1"/>
    <col min="1030" max="1030" width="11.3828125" style="3" bestFit="1" customWidth="1"/>
    <col min="1031" max="1031" width="14.3046875" style="3" customWidth="1"/>
    <col min="1032" max="1032" width="13" style="3" customWidth="1"/>
    <col min="1033" max="1034" width="14.15234375" style="3" bestFit="1" customWidth="1"/>
    <col min="1035" max="1035" width="9.23046875" style="3"/>
    <col min="1036" max="1036" width="8.3046875" style="3" customWidth="1"/>
    <col min="1037" max="1037" width="9.3046875" style="3" customWidth="1"/>
    <col min="1038" max="1038" width="8.69140625" style="3" customWidth="1"/>
    <col min="1039" max="1039" width="13.15234375" style="3" customWidth="1"/>
    <col min="1040" max="1040" width="10.69140625" style="3" customWidth="1"/>
    <col min="1041" max="1041" width="9.69140625" style="3" customWidth="1"/>
    <col min="1042" max="1042" width="11.69140625" style="3" bestFit="1" customWidth="1"/>
    <col min="1043" max="1044" width="14.15234375" style="3" bestFit="1" customWidth="1"/>
    <col min="1045" max="1045" width="9.23046875" style="3"/>
    <col min="1046" max="1046" width="11" style="3" bestFit="1" customWidth="1"/>
    <col min="1047" max="1047" width="9.53515625" style="3" bestFit="1" customWidth="1"/>
    <col min="1048" max="1049" width="9.23046875" style="3"/>
    <col min="1050" max="1050" width="10.84375" style="3" customWidth="1"/>
    <col min="1051" max="1051" width="9.53515625" style="3" bestFit="1" customWidth="1"/>
    <col min="1052" max="1052" width="11.69140625" style="3" bestFit="1" customWidth="1"/>
    <col min="1053" max="1054" width="14.15234375" style="3" bestFit="1" customWidth="1"/>
    <col min="1055" max="1271" width="9.23046875" style="3"/>
    <col min="1272" max="1272" width="6.69140625" style="3" customWidth="1"/>
    <col min="1273" max="1273" width="12.3828125" style="3" customWidth="1"/>
    <col min="1274" max="1274" width="8.69140625" style="3" customWidth="1"/>
    <col min="1275" max="1275" width="14.84375" style="3" customWidth="1"/>
    <col min="1276" max="1276" width="11.3828125" style="3" customWidth="1"/>
    <col min="1277" max="1277" width="13.53515625" style="3" customWidth="1"/>
    <col min="1278" max="1278" width="11.53515625" style="3" customWidth="1"/>
    <col min="1279" max="1279" width="14.84375" style="3" customWidth="1"/>
    <col min="1280" max="1280" width="15.53515625" style="3" customWidth="1"/>
    <col min="1281" max="1281" width="10.69140625" style="3" customWidth="1"/>
    <col min="1282" max="1282" width="9.69140625" style="3" customWidth="1"/>
    <col min="1283" max="1283" width="10.69140625" style="3" customWidth="1"/>
    <col min="1284" max="1284" width="8.69140625" style="3" customWidth="1"/>
    <col min="1285" max="1285" width="10.84375" style="3" customWidth="1"/>
    <col min="1286" max="1286" width="11.3828125" style="3" bestFit="1" customWidth="1"/>
    <col min="1287" max="1287" width="14.3046875" style="3" customWidth="1"/>
    <col min="1288" max="1288" width="13" style="3" customWidth="1"/>
    <col min="1289" max="1290" width="14.15234375" style="3" bestFit="1" customWidth="1"/>
    <col min="1291" max="1291" width="9.23046875" style="3"/>
    <col min="1292" max="1292" width="8.3046875" style="3" customWidth="1"/>
    <col min="1293" max="1293" width="9.3046875" style="3" customWidth="1"/>
    <col min="1294" max="1294" width="8.69140625" style="3" customWidth="1"/>
    <col min="1295" max="1295" width="13.15234375" style="3" customWidth="1"/>
    <col min="1296" max="1296" width="10.69140625" style="3" customWidth="1"/>
    <col min="1297" max="1297" width="9.69140625" style="3" customWidth="1"/>
    <col min="1298" max="1298" width="11.69140625" style="3" bestFit="1" customWidth="1"/>
    <col min="1299" max="1300" width="14.15234375" style="3" bestFit="1" customWidth="1"/>
    <col min="1301" max="1301" width="9.23046875" style="3"/>
    <col min="1302" max="1302" width="11" style="3" bestFit="1" customWidth="1"/>
    <col min="1303" max="1303" width="9.53515625" style="3" bestFit="1" customWidth="1"/>
    <col min="1304" max="1305" width="9.23046875" style="3"/>
    <col min="1306" max="1306" width="10.84375" style="3" customWidth="1"/>
    <col min="1307" max="1307" width="9.53515625" style="3" bestFit="1" customWidth="1"/>
    <col min="1308" max="1308" width="11.69140625" style="3" bestFit="1" customWidth="1"/>
    <col min="1309" max="1310" width="14.15234375" style="3" bestFit="1" customWidth="1"/>
    <col min="1311" max="1527" width="9.23046875" style="3"/>
    <col min="1528" max="1528" width="6.69140625" style="3" customWidth="1"/>
    <col min="1529" max="1529" width="12.3828125" style="3" customWidth="1"/>
    <col min="1530" max="1530" width="8.69140625" style="3" customWidth="1"/>
    <col min="1531" max="1531" width="14.84375" style="3" customWidth="1"/>
    <col min="1532" max="1532" width="11.3828125" style="3" customWidth="1"/>
    <col min="1533" max="1533" width="13.53515625" style="3" customWidth="1"/>
    <col min="1534" max="1534" width="11.53515625" style="3" customWidth="1"/>
    <col min="1535" max="1535" width="14.84375" style="3" customWidth="1"/>
    <col min="1536" max="1536" width="15.53515625" style="3" customWidth="1"/>
    <col min="1537" max="1537" width="10.69140625" style="3" customWidth="1"/>
    <col min="1538" max="1538" width="9.69140625" style="3" customWidth="1"/>
    <col min="1539" max="1539" width="10.69140625" style="3" customWidth="1"/>
    <col min="1540" max="1540" width="8.69140625" style="3" customWidth="1"/>
    <col min="1541" max="1541" width="10.84375" style="3" customWidth="1"/>
    <col min="1542" max="1542" width="11.3828125" style="3" bestFit="1" customWidth="1"/>
    <col min="1543" max="1543" width="14.3046875" style="3" customWidth="1"/>
    <col min="1544" max="1544" width="13" style="3" customWidth="1"/>
    <col min="1545" max="1546" width="14.15234375" style="3" bestFit="1" customWidth="1"/>
    <col min="1547" max="1547" width="9.23046875" style="3"/>
    <col min="1548" max="1548" width="8.3046875" style="3" customWidth="1"/>
    <col min="1549" max="1549" width="9.3046875" style="3" customWidth="1"/>
    <col min="1550" max="1550" width="8.69140625" style="3" customWidth="1"/>
    <col min="1551" max="1551" width="13.15234375" style="3" customWidth="1"/>
    <col min="1552" max="1552" width="10.69140625" style="3" customWidth="1"/>
    <col min="1553" max="1553" width="9.69140625" style="3" customWidth="1"/>
    <col min="1554" max="1554" width="11.69140625" style="3" bestFit="1" customWidth="1"/>
    <col min="1555" max="1556" width="14.15234375" style="3" bestFit="1" customWidth="1"/>
    <col min="1557" max="1557" width="9.23046875" style="3"/>
    <col min="1558" max="1558" width="11" style="3" bestFit="1" customWidth="1"/>
    <col min="1559" max="1559" width="9.53515625" style="3" bestFit="1" customWidth="1"/>
    <col min="1560" max="1561" width="9.23046875" style="3"/>
    <col min="1562" max="1562" width="10.84375" style="3" customWidth="1"/>
    <col min="1563" max="1563" width="9.53515625" style="3" bestFit="1" customWidth="1"/>
    <col min="1564" max="1564" width="11.69140625" style="3" bestFit="1" customWidth="1"/>
    <col min="1565" max="1566" width="14.15234375" style="3" bestFit="1" customWidth="1"/>
    <col min="1567" max="1783" width="9.23046875" style="3"/>
    <col min="1784" max="1784" width="6.69140625" style="3" customWidth="1"/>
    <col min="1785" max="1785" width="12.3828125" style="3" customWidth="1"/>
    <col min="1786" max="1786" width="8.69140625" style="3" customWidth="1"/>
    <col min="1787" max="1787" width="14.84375" style="3" customWidth="1"/>
    <col min="1788" max="1788" width="11.3828125" style="3" customWidth="1"/>
    <col min="1789" max="1789" width="13.53515625" style="3" customWidth="1"/>
    <col min="1790" max="1790" width="11.53515625" style="3" customWidth="1"/>
    <col min="1791" max="1791" width="14.84375" style="3" customWidth="1"/>
    <col min="1792" max="1792" width="15.53515625" style="3" customWidth="1"/>
    <col min="1793" max="1793" width="10.69140625" style="3" customWidth="1"/>
    <col min="1794" max="1794" width="9.69140625" style="3" customWidth="1"/>
    <col min="1795" max="1795" width="10.69140625" style="3" customWidth="1"/>
    <col min="1796" max="1796" width="8.69140625" style="3" customWidth="1"/>
    <col min="1797" max="1797" width="10.84375" style="3" customWidth="1"/>
    <col min="1798" max="1798" width="11.3828125" style="3" bestFit="1" customWidth="1"/>
    <col min="1799" max="1799" width="14.3046875" style="3" customWidth="1"/>
    <col min="1800" max="1800" width="13" style="3" customWidth="1"/>
    <col min="1801" max="1802" width="14.15234375" style="3" bestFit="1" customWidth="1"/>
    <col min="1803" max="1803" width="9.23046875" style="3"/>
    <col min="1804" max="1804" width="8.3046875" style="3" customWidth="1"/>
    <col min="1805" max="1805" width="9.3046875" style="3" customWidth="1"/>
    <col min="1806" max="1806" width="8.69140625" style="3" customWidth="1"/>
    <col min="1807" max="1807" width="13.15234375" style="3" customWidth="1"/>
    <col min="1808" max="1808" width="10.69140625" style="3" customWidth="1"/>
    <col min="1809" max="1809" width="9.69140625" style="3" customWidth="1"/>
    <col min="1810" max="1810" width="11.69140625" style="3" bestFit="1" customWidth="1"/>
    <col min="1811" max="1812" width="14.15234375" style="3" bestFit="1" customWidth="1"/>
    <col min="1813" max="1813" width="9.23046875" style="3"/>
    <col min="1814" max="1814" width="11" style="3" bestFit="1" customWidth="1"/>
    <col min="1815" max="1815" width="9.53515625" style="3" bestFit="1" customWidth="1"/>
    <col min="1816" max="1817" width="9.23046875" style="3"/>
    <col min="1818" max="1818" width="10.84375" style="3" customWidth="1"/>
    <col min="1819" max="1819" width="9.53515625" style="3" bestFit="1" customWidth="1"/>
    <col min="1820" max="1820" width="11.69140625" style="3" bestFit="1" customWidth="1"/>
    <col min="1821" max="1822" width="14.15234375" style="3" bestFit="1" customWidth="1"/>
    <col min="1823" max="2039" width="9.23046875" style="3"/>
    <col min="2040" max="2040" width="6.69140625" style="3" customWidth="1"/>
    <col min="2041" max="2041" width="12.3828125" style="3" customWidth="1"/>
    <col min="2042" max="2042" width="8.69140625" style="3" customWidth="1"/>
    <col min="2043" max="2043" width="14.84375" style="3" customWidth="1"/>
    <col min="2044" max="2044" width="11.3828125" style="3" customWidth="1"/>
    <col min="2045" max="2045" width="13.53515625" style="3" customWidth="1"/>
    <col min="2046" max="2046" width="11.53515625" style="3" customWidth="1"/>
    <col min="2047" max="2047" width="14.84375" style="3" customWidth="1"/>
    <col min="2048" max="2048" width="15.53515625" style="3" customWidth="1"/>
    <col min="2049" max="2049" width="10.69140625" style="3" customWidth="1"/>
    <col min="2050" max="2050" width="9.69140625" style="3" customWidth="1"/>
    <col min="2051" max="2051" width="10.69140625" style="3" customWidth="1"/>
    <col min="2052" max="2052" width="8.69140625" style="3" customWidth="1"/>
    <col min="2053" max="2053" width="10.84375" style="3" customWidth="1"/>
    <col min="2054" max="2054" width="11.3828125" style="3" bestFit="1" customWidth="1"/>
    <col min="2055" max="2055" width="14.3046875" style="3" customWidth="1"/>
    <col min="2056" max="2056" width="13" style="3" customWidth="1"/>
    <col min="2057" max="2058" width="14.15234375" style="3" bestFit="1" customWidth="1"/>
    <col min="2059" max="2059" width="9.23046875" style="3"/>
    <col min="2060" max="2060" width="8.3046875" style="3" customWidth="1"/>
    <col min="2061" max="2061" width="9.3046875" style="3" customWidth="1"/>
    <col min="2062" max="2062" width="8.69140625" style="3" customWidth="1"/>
    <col min="2063" max="2063" width="13.15234375" style="3" customWidth="1"/>
    <col min="2064" max="2064" width="10.69140625" style="3" customWidth="1"/>
    <col min="2065" max="2065" width="9.69140625" style="3" customWidth="1"/>
    <col min="2066" max="2066" width="11.69140625" style="3" bestFit="1" customWidth="1"/>
    <col min="2067" max="2068" width="14.15234375" style="3" bestFit="1" customWidth="1"/>
    <col min="2069" max="2069" width="9.23046875" style="3"/>
    <col min="2070" max="2070" width="11" style="3" bestFit="1" customWidth="1"/>
    <col min="2071" max="2071" width="9.53515625" style="3" bestFit="1" customWidth="1"/>
    <col min="2072" max="2073" width="9.23046875" style="3"/>
    <col min="2074" max="2074" width="10.84375" style="3" customWidth="1"/>
    <col min="2075" max="2075" width="9.53515625" style="3" bestFit="1" customWidth="1"/>
    <col min="2076" max="2076" width="11.69140625" style="3" bestFit="1" customWidth="1"/>
    <col min="2077" max="2078" width="14.15234375" style="3" bestFit="1" customWidth="1"/>
    <col min="2079" max="2295" width="9.23046875" style="3"/>
    <col min="2296" max="2296" width="6.69140625" style="3" customWidth="1"/>
    <col min="2297" max="2297" width="12.3828125" style="3" customWidth="1"/>
    <col min="2298" max="2298" width="8.69140625" style="3" customWidth="1"/>
    <col min="2299" max="2299" width="14.84375" style="3" customWidth="1"/>
    <col min="2300" max="2300" width="11.3828125" style="3" customWidth="1"/>
    <col min="2301" max="2301" width="13.53515625" style="3" customWidth="1"/>
    <col min="2302" max="2302" width="11.53515625" style="3" customWidth="1"/>
    <col min="2303" max="2303" width="14.84375" style="3" customWidth="1"/>
    <col min="2304" max="2304" width="15.53515625" style="3" customWidth="1"/>
    <col min="2305" max="2305" width="10.69140625" style="3" customWidth="1"/>
    <col min="2306" max="2306" width="9.69140625" style="3" customWidth="1"/>
    <col min="2307" max="2307" width="10.69140625" style="3" customWidth="1"/>
    <col min="2308" max="2308" width="8.69140625" style="3" customWidth="1"/>
    <col min="2309" max="2309" width="10.84375" style="3" customWidth="1"/>
    <col min="2310" max="2310" width="11.3828125" style="3" bestFit="1" customWidth="1"/>
    <col min="2311" max="2311" width="14.3046875" style="3" customWidth="1"/>
    <col min="2312" max="2312" width="13" style="3" customWidth="1"/>
    <col min="2313" max="2314" width="14.15234375" style="3" bestFit="1" customWidth="1"/>
    <col min="2315" max="2315" width="9.23046875" style="3"/>
    <col min="2316" max="2316" width="8.3046875" style="3" customWidth="1"/>
    <col min="2317" max="2317" width="9.3046875" style="3" customWidth="1"/>
    <col min="2318" max="2318" width="8.69140625" style="3" customWidth="1"/>
    <col min="2319" max="2319" width="13.15234375" style="3" customWidth="1"/>
    <col min="2320" max="2320" width="10.69140625" style="3" customWidth="1"/>
    <col min="2321" max="2321" width="9.69140625" style="3" customWidth="1"/>
    <col min="2322" max="2322" width="11.69140625" style="3" bestFit="1" customWidth="1"/>
    <col min="2323" max="2324" width="14.15234375" style="3" bestFit="1" customWidth="1"/>
    <col min="2325" max="2325" width="9.23046875" style="3"/>
    <col min="2326" max="2326" width="11" style="3" bestFit="1" customWidth="1"/>
    <col min="2327" max="2327" width="9.53515625" style="3" bestFit="1" customWidth="1"/>
    <col min="2328" max="2329" width="9.23046875" style="3"/>
    <col min="2330" max="2330" width="10.84375" style="3" customWidth="1"/>
    <col min="2331" max="2331" width="9.53515625" style="3" bestFit="1" customWidth="1"/>
    <col min="2332" max="2332" width="11.69140625" style="3" bestFit="1" customWidth="1"/>
    <col min="2333" max="2334" width="14.15234375" style="3" bestFit="1" customWidth="1"/>
    <col min="2335" max="2551" width="9.23046875" style="3"/>
    <col min="2552" max="2552" width="6.69140625" style="3" customWidth="1"/>
    <col min="2553" max="2553" width="12.3828125" style="3" customWidth="1"/>
    <col min="2554" max="2554" width="8.69140625" style="3" customWidth="1"/>
    <col min="2555" max="2555" width="14.84375" style="3" customWidth="1"/>
    <col min="2556" max="2556" width="11.3828125" style="3" customWidth="1"/>
    <col min="2557" max="2557" width="13.53515625" style="3" customWidth="1"/>
    <col min="2558" max="2558" width="11.53515625" style="3" customWidth="1"/>
    <col min="2559" max="2559" width="14.84375" style="3" customWidth="1"/>
    <col min="2560" max="2560" width="15.53515625" style="3" customWidth="1"/>
    <col min="2561" max="2561" width="10.69140625" style="3" customWidth="1"/>
    <col min="2562" max="2562" width="9.69140625" style="3" customWidth="1"/>
    <col min="2563" max="2563" width="10.69140625" style="3" customWidth="1"/>
    <col min="2564" max="2564" width="8.69140625" style="3" customWidth="1"/>
    <col min="2565" max="2565" width="10.84375" style="3" customWidth="1"/>
    <col min="2566" max="2566" width="11.3828125" style="3" bestFit="1" customWidth="1"/>
    <col min="2567" max="2567" width="14.3046875" style="3" customWidth="1"/>
    <col min="2568" max="2568" width="13" style="3" customWidth="1"/>
    <col min="2569" max="2570" width="14.15234375" style="3" bestFit="1" customWidth="1"/>
    <col min="2571" max="2571" width="9.23046875" style="3"/>
    <col min="2572" max="2572" width="8.3046875" style="3" customWidth="1"/>
    <col min="2573" max="2573" width="9.3046875" style="3" customWidth="1"/>
    <col min="2574" max="2574" width="8.69140625" style="3" customWidth="1"/>
    <col min="2575" max="2575" width="13.15234375" style="3" customWidth="1"/>
    <col min="2576" max="2576" width="10.69140625" style="3" customWidth="1"/>
    <col min="2577" max="2577" width="9.69140625" style="3" customWidth="1"/>
    <col min="2578" max="2578" width="11.69140625" style="3" bestFit="1" customWidth="1"/>
    <col min="2579" max="2580" width="14.15234375" style="3" bestFit="1" customWidth="1"/>
    <col min="2581" max="2581" width="9.23046875" style="3"/>
    <col min="2582" max="2582" width="11" style="3" bestFit="1" customWidth="1"/>
    <col min="2583" max="2583" width="9.53515625" style="3" bestFit="1" customWidth="1"/>
    <col min="2584" max="2585" width="9.23046875" style="3"/>
    <col min="2586" max="2586" width="10.84375" style="3" customWidth="1"/>
    <col min="2587" max="2587" width="9.53515625" style="3" bestFit="1" customWidth="1"/>
    <col min="2588" max="2588" width="11.69140625" style="3" bestFit="1" customWidth="1"/>
    <col min="2589" max="2590" width="14.15234375" style="3" bestFit="1" customWidth="1"/>
    <col min="2591" max="2807" width="9.23046875" style="3"/>
    <col min="2808" max="2808" width="6.69140625" style="3" customWidth="1"/>
    <col min="2809" max="2809" width="12.3828125" style="3" customWidth="1"/>
    <col min="2810" max="2810" width="8.69140625" style="3" customWidth="1"/>
    <col min="2811" max="2811" width="14.84375" style="3" customWidth="1"/>
    <col min="2812" max="2812" width="11.3828125" style="3" customWidth="1"/>
    <col min="2813" max="2813" width="13.53515625" style="3" customWidth="1"/>
    <col min="2814" max="2814" width="11.53515625" style="3" customWidth="1"/>
    <col min="2815" max="2815" width="14.84375" style="3" customWidth="1"/>
    <col min="2816" max="2816" width="15.53515625" style="3" customWidth="1"/>
    <col min="2817" max="2817" width="10.69140625" style="3" customWidth="1"/>
    <col min="2818" max="2818" width="9.69140625" style="3" customWidth="1"/>
    <col min="2819" max="2819" width="10.69140625" style="3" customWidth="1"/>
    <col min="2820" max="2820" width="8.69140625" style="3" customWidth="1"/>
    <col min="2821" max="2821" width="10.84375" style="3" customWidth="1"/>
    <col min="2822" max="2822" width="11.3828125" style="3" bestFit="1" customWidth="1"/>
    <col min="2823" max="2823" width="14.3046875" style="3" customWidth="1"/>
    <col min="2824" max="2824" width="13" style="3" customWidth="1"/>
    <col min="2825" max="2826" width="14.15234375" style="3" bestFit="1" customWidth="1"/>
    <col min="2827" max="2827" width="9.23046875" style="3"/>
    <col min="2828" max="2828" width="8.3046875" style="3" customWidth="1"/>
    <col min="2829" max="2829" width="9.3046875" style="3" customWidth="1"/>
    <col min="2830" max="2830" width="8.69140625" style="3" customWidth="1"/>
    <col min="2831" max="2831" width="13.15234375" style="3" customWidth="1"/>
    <col min="2832" max="2832" width="10.69140625" style="3" customWidth="1"/>
    <col min="2833" max="2833" width="9.69140625" style="3" customWidth="1"/>
    <col min="2834" max="2834" width="11.69140625" style="3" bestFit="1" customWidth="1"/>
    <col min="2835" max="2836" width="14.15234375" style="3" bestFit="1" customWidth="1"/>
    <col min="2837" max="2837" width="9.23046875" style="3"/>
    <col min="2838" max="2838" width="11" style="3" bestFit="1" customWidth="1"/>
    <col min="2839" max="2839" width="9.53515625" style="3" bestFit="1" customWidth="1"/>
    <col min="2840" max="2841" width="9.23046875" style="3"/>
    <col min="2842" max="2842" width="10.84375" style="3" customWidth="1"/>
    <col min="2843" max="2843" width="9.53515625" style="3" bestFit="1" customWidth="1"/>
    <col min="2844" max="2844" width="11.69140625" style="3" bestFit="1" customWidth="1"/>
    <col min="2845" max="2846" width="14.15234375" style="3" bestFit="1" customWidth="1"/>
    <col min="2847" max="3063" width="9.23046875" style="3"/>
    <col min="3064" max="3064" width="6.69140625" style="3" customWidth="1"/>
    <col min="3065" max="3065" width="12.3828125" style="3" customWidth="1"/>
    <col min="3066" max="3066" width="8.69140625" style="3" customWidth="1"/>
    <col min="3067" max="3067" width="14.84375" style="3" customWidth="1"/>
    <col min="3068" max="3068" width="11.3828125" style="3" customWidth="1"/>
    <col min="3069" max="3069" width="13.53515625" style="3" customWidth="1"/>
    <col min="3070" max="3070" width="11.53515625" style="3" customWidth="1"/>
    <col min="3071" max="3071" width="14.84375" style="3" customWidth="1"/>
    <col min="3072" max="3072" width="15.53515625" style="3" customWidth="1"/>
    <col min="3073" max="3073" width="10.69140625" style="3" customWidth="1"/>
    <col min="3074" max="3074" width="9.69140625" style="3" customWidth="1"/>
    <col min="3075" max="3075" width="10.69140625" style="3" customWidth="1"/>
    <col min="3076" max="3076" width="8.69140625" style="3" customWidth="1"/>
    <col min="3077" max="3077" width="10.84375" style="3" customWidth="1"/>
    <col min="3078" max="3078" width="11.3828125" style="3" bestFit="1" customWidth="1"/>
    <col min="3079" max="3079" width="14.3046875" style="3" customWidth="1"/>
    <col min="3080" max="3080" width="13" style="3" customWidth="1"/>
    <col min="3081" max="3082" width="14.15234375" style="3" bestFit="1" customWidth="1"/>
    <col min="3083" max="3083" width="9.23046875" style="3"/>
    <col min="3084" max="3084" width="8.3046875" style="3" customWidth="1"/>
    <col min="3085" max="3085" width="9.3046875" style="3" customWidth="1"/>
    <col min="3086" max="3086" width="8.69140625" style="3" customWidth="1"/>
    <col min="3087" max="3087" width="13.15234375" style="3" customWidth="1"/>
    <col min="3088" max="3088" width="10.69140625" style="3" customWidth="1"/>
    <col min="3089" max="3089" width="9.69140625" style="3" customWidth="1"/>
    <col min="3090" max="3090" width="11.69140625" style="3" bestFit="1" customWidth="1"/>
    <col min="3091" max="3092" width="14.15234375" style="3" bestFit="1" customWidth="1"/>
    <col min="3093" max="3093" width="9.23046875" style="3"/>
    <col min="3094" max="3094" width="11" style="3" bestFit="1" customWidth="1"/>
    <col min="3095" max="3095" width="9.53515625" style="3" bestFit="1" customWidth="1"/>
    <col min="3096" max="3097" width="9.23046875" style="3"/>
    <col min="3098" max="3098" width="10.84375" style="3" customWidth="1"/>
    <col min="3099" max="3099" width="9.53515625" style="3" bestFit="1" customWidth="1"/>
    <col min="3100" max="3100" width="11.69140625" style="3" bestFit="1" customWidth="1"/>
    <col min="3101" max="3102" width="14.15234375" style="3" bestFit="1" customWidth="1"/>
    <col min="3103" max="3319" width="9.23046875" style="3"/>
    <col min="3320" max="3320" width="6.69140625" style="3" customWidth="1"/>
    <col min="3321" max="3321" width="12.3828125" style="3" customWidth="1"/>
    <col min="3322" max="3322" width="8.69140625" style="3" customWidth="1"/>
    <col min="3323" max="3323" width="14.84375" style="3" customWidth="1"/>
    <col min="3324" max="3324" width="11.3828125" style="3" customWidth="1"/>
    <col min="3325" max="3325" width="13.53515625" style="3" customWidth="1"/>
    <col min="3326" max="3326" width="11.53515625" style="3" customWidth="1"/>
    <col min="3327" max="3327" width="14.84375" style="3" customWidth="1"/>
    <col min="3328" max="3328" width="15.53515625" style="3" customWidth="1"/>
    <col min="3329" max="3329" width="10.69140625" style="3" customWidth="1"/>
    <col min="3330" max="3330" width="9.69140625" style="3" customWidth="1"/>
    <col min="3331" max="3331" width="10.69140625" style="3" customWidth="1"/>
    <col min="3332" max="3332" width="8.69140625" style="3" customWidth="1"/>
    <col min="3333" max="3333" width="10.84375" style="3" customWidth="1"/>
    <col min="3334" max="3334" width="11.3828125" style="3" bestFit="1" customWidth="1"/>
    <col min="3335" max="3335" width="14.3046875" style="3" customWidth="1"/>
    <col min="3336" max="3336" width="13" style="3" customWidth="1"/>
    <col min="3337" max="3338" width="14.15234375" style="3" bestFit="1" customWidth="1"/>
    <col min="3339" max="3339" width="9.23046875" style="3"/>
    <col min="3340" max="3340" width="8.3046875" style="3" customWidth="1"/>
    <col min="3341" max="3341" width="9.3046875" style="3" customWidth="1"/>
    <col min="3342" max="3342" width="8.69140625" style="3" customWidth="1"/>
    <col min="3343" max="3343" width="13.15234375" style="3" customWidth="1"/>
    <col min="3344" max="3344" width="10.69140625" style="3" customWidth="1"/>
    <col min="3345" max="3345" width="9.69140625" style="3" customWidth="1"/>
    <col min="3346" max="3346" width="11.69140625" style="3" bestFit="1" customWidth="1"/>
    <col min="3347" max="3348" width="14.15234375" style="3" bestFit="1" customWidth="1"/>
    <col min="3349" max="3349" width="9.23046875" style="3"/>
    <col min="3350" max="3350" width="11" style="3" bestFit="1" customWidth="1"/>
    <col min="3351" max="3351" width="9.53515625" style="3" bestFit="1" customWidth="1"/>
    <col min="3352" max="3353" width="9.23046875" style="3"/>
    <col min="3354" max="3354" width="10.84375" style="3" customWidth="1"/>
    <col min="3355" max="3355" width="9.53515625" style="3" bestFit="1" customWidth="1"/>
    <col min="3356" max="3356" width="11.69140625" style="3" bestFit="1" customWidth="1"/>
    <col min="3357" max="3358" width="14.15234375" style="3" bestFit="1" customWidth="1"/>
    <col min="3359" max="3575" width="9.23046875" style="3"/>
    <col min="3576" max="3576" width="6.69140625" style="3" customWidth="1"/>
    <col min="3577" max="3577" width="12.3828125" style="3" customWidth="1"/>
    <col min="3578" max="3578" width="8.69140625" style="3" customWidth="1"/>
    <col min="3579" max="3579" width="14.84375" style="3" customWidth="1"/>
    <col min="3580" max="3580" width="11.3828125" style="3" customWidth="1"/>
    <col min="3581" max="3581" width="13.53515625" style="3" customWidth="1"/>
    <col min="3582" max="3582" width="11.53515625" style="3" customWidth="1"/>
    <col min="3583" max="3583" width="14.84375" style="3" customWidth="1"/>
    <col min="3584" max="3584" width="15.53515625" style="3" customWidth="1"/>
    <col min="3585" max="3585" width="10.69140625" style="3" customWidth="1"/>
    <col min="3586" max="3586" width="9.69140625" style="3" customWidth="1"/>
    <col min="3587" max="3587" width="10.69140625" style="3" customWidth="1"/>
    <col min="3588" max="3588" width="8.69140625" style="3" customWidth="1"/>
    <col min="3589" max="3589" width="10.84375" style="3" customWidth="1"/>
    <col min="3590" max="3590" width="11.3828125" style="3" bestFit="1" customWidth="1"/>
    <col min="3591" max="3591" width="14.3046875" style="3" customWidth="1"/>
    <col min="3592" max="3592" width="13" style="3" customWidth="1"/>
    <col min="3593" max="3594" width="14.15234375" style="3" bestFit="1" customWidth="1"/>
    <col min="3595" max="3595" width="9.23046875" style="3"/>
    <col min="3596" max="3596" width="8.3046875" style="3" customWidth="1"/>
    <col min="3597" max="3597" width="9.3046875" style="3" customWidth="1"/>
    <col min="3598" max="3598" width="8.69140625" style="3" customWidth="1"/>
    <col min="3599" max="3599" width="13.15234375" style="3" customWidth="1"/>
    <col min="3600" max="3600" width="10.69140625" style="3" customWidth="1"/>
    <col min="3601" max="3601" width="9.69140625" style="3" customWidth="1"/>
    <col min="3602" max="3602" width="11.69140625" style="3" bestFit="1" customWidth="1"/>
    <col min="3603" max="3604" width="14.15234375" style="3" bestFit="1" customWidth="1"/>
    <col min="3605" max="3605" width="9.23046875" style="3"/>
    <col min="3606" max="3606" width="11" style="3" bestFit="1" customWidth="1"/>
    <col min="3607" max="3607" width="9.53515625" style="3" bestFit="1" customWidth="1"/>
    <col min="3608" max="3609" width="9.23046875" style="3"/>
    <col min="3610" max="3610" width="10.84375" style="3" customWidth="1"/>
    <col min="3611" max="3611" width="9.53515625" style="3" bestFit="1" customWidth="1"/>
    <col min="3612" max="3612" width="11.69140625" style="3" bestFit="1" customWidth="1"/>
    <col min="3613" max="3614" width="14.15234375" style="3" bestFit="1" customWidth="1"/>
    <col min="3615" max="3831" width="9.23046875" style="3"/>
    <col min="3832" max="3832" width="6.69140625" style="3" customWidth="1"/>
    <col min="3833" max="3833" width="12.3828125" style="3" customWidth="1"/>
    <col min="3834" max="3834" width="8.69140625" style="3" customWidth="1"/>
    <col min="3835" max="3835" width="14.84375" style="3" customWidth="1"/>
    <col min="3836" max="3836" width="11.3828125" style="3" customWidth="1"/>
    <col min="3837" max="3837" width="13.53515625" style="3" customWidth="1"/>
    <col min="3838" max="3838" width="11.53515625" style="3" customWidth="1"/>
    <col min="3839" max="3839" width="14.84375" style="3" customWidth="1"/>
    <col min="3840" max="3840" width="15.53515625" style="3" customWidth="1"/>
    <col min="3841" max="3841" width="10.69140625" style="3" customWidth="1"/>
    <col min="3842" max="3842" width="9.69140625" style="3" customWidth="1"/>
    <col min="3843" max="3843" width="10.69140625" style="3" customWidth="1"/>
    <col min="3844" max="3844" width="8.69140625" style="3" customWidth="1"/>
    <col min="3845" max="3845" width="10.84375" style="3" customWidth="1"/>
    <col min="3846" max="3846" width="11.3828125" style="3" bestFit="1" customWidth="1"/>
    <col min="3847" max="3847" width="14.3046875" style="3" customWidth="1"/>
    <col min="3848" max="3848" width="13" style="3" customWidth="1"/>
    <col min="3849" max="3850" width="14.15234375" style="3" bestFit="1" customWidth="1"/>
    <col min="3851" max="3851" width="9.23046875" style="3"/>
    <col min="3852" max="3852" width="8.3046875" style="3" customWidth="1"/>
    <col min="3853" max="3853" width="9.3046875" style="3" customWidth="1"/>
    <col min="3854" max="3854" width="8.69140625" style="3" customWidth="1"/>
    <col min="3855" max="3855" width="13.15234375" style="3" customWidth="1"/>
    <col min="3856" max="3856" width="10.69140625" style="3" customWidth="1"/>
    <col min="3857" max="3857" width="9.69140625" style="3" customWidth="1"/>
    <col min="3858" max="3858" width="11.69140625" style="3" bestFit="1" customWidth="1"/>
    <col min="3859" max="3860" width="14.15234375" style="3" bestFit="1" customWidth="1"/>
    <col min="3861" max="3861" width="9.23046875" style="3"/>
    <col min="3862" max="3862" width="11" style="3" bestFit="1" customWidth="1"/>
    <col min="3863" max="3863" width="9.53515625" style="3" bestFit="1" customWidth="1"/>
    <col min="3864" max="3865" width="9.23046875" style="3"/>
    <col min="3866" max="3866" width="10.84375" style="3" customWidth="1"/>
    <col min="3867" max="3867" width="9.53515625" style="3" bestFit="1" customWidth="1"/>
    <col min="3868" max="3868" width="11.69140625" style="3" bestFit="1" customWidth="1"/>
    <col min="3869" max="3870" width="14.15234375" style="3" bestFit="1" customWidth="1"/>
    <col min="3871" max="4087" width="9.23046875" style="3"/>
    <col min="4088" max="4088" width="6.69140625" style="3" customWidth="1"/>
    <col min="4089" max="4089" width="12.3828125" style="3" customWidth="1"/>
    <col min="4090" max="4090" width="8.69140625" style="3" customWidth="1"/>
    <col min="4091" max="4091" width="14.84375" style="3" customWidth="1"/>
    <col min="4092" max="4092" width="11.3828125" style="3" customWidth="1"/>
    <col min="4093" max="4093" width="13.53515625" style="3" customWidth="1"/>
    <col min="4094" max="4094" width="11.53515625" style="3" customWidth="1"/>
    <col min="4095" max="4095" width="14.84375" style="3" customWidth="1"/>
    <col min="4096" max="4096" width="15.53515625" style="3" customWidth="1"/>
    <col min="4097" max="4097" width="10.69140625" style="3" customWidth="1"/>
    <col min="4098" max="4098" width="9.69140625" style="3" customWidth="1"/>
    <col min="4099" max="4099" width="10.69140625" style="3" customWidth="1"/>
    <col min="4100" max="4100" width="8.69140625" style="3" customWidth="1"/>
    <col min="4101" max="4101" width="10.84375" style="3" customWidth="1"/>
    <col min="4102" max="4102" width="11.3828125" style="3" bestFit="1" customWidth="1"/>
    <col min="4103" max="4103" width="14.3046875" style="3" customWidth="1"/>
    <col min="4104" max="4104" width="13" style="3" customWidth="1"/>
    <col min="4105" max="4106" width="14.15234375" style="3" bestFit="1" customWidth="1"/>
    <col min="4107" max="4107" width="9.23046875" style="3"/>
    <col min="4108" max="4108" width="8.3046875" style="3" customWidth="1"/>
    <col min="4109" max="4109" width="9.3046875" style="3" customWidth="1"/>
    <col min="4110" max="4110" width="8.69140625" style="3" customWidth="1"/>
    <col min="4111" max="4111" width="13.15234375" style="3" customWidth="1"/>
    <col min="4112" max="4112" width="10.69140625" style="3" customWidth="1"/>
    <col min="4113" max="4113" width="9.69140625" style="3" customWidth="1"/>
    <col min="4114" max="4114" width="11.69140625" style="3" bestFit="1" customWidth="1"/>
    <col min="4115" max="4116" width="14.15234375" style="3" bestFit="1" customWidth="1"/>
    <col min="4117" max="4117" width="9.23046875" style="3"/>
    <col min="4118" max="4118" width="11" style="3" bestFit="1" customWidth="1"/>
    <col min="4119" max="4119" width="9.53515625" style="3" bestFit="1" customWidth="1"/>
    <col min="4120" max="4121" width="9.23046875" style="3"/>
    <col min="4122" max="4122" width="10.84375" style="3" customWidth="1"/>
    <col min="4123" max="4123" width="9.53515625" style="3" bestFit="1" customWidth="1"/>
    <col min="4124" max="4124" width="11.69140625" style="3" bestFit="1" customWidth="1"/>
    <col min="4125" max="4126" width="14.15234375" style="3" bestFit="1" customWidth="1"/>
    <col min="4127" max="4343" width="9.23046875" style="3"/>
    <col min="4344" max="4344" width="6.69140625" style="3" customWidth="1"/>
    <col min="4345" max="4345" width="12.3828125" style="3" customWidth="1"/>
    <col min="4346" max="4346" width="8.69140625" style="3" customWidth="1"/>
    <col min="4347" max="4347" width="14.84375" style="3" customWidth="1"/>
    <col min="4348" max="4348" width="11.3828125" style="3" customWidth="1"/>
    <col min="4349" max="4349" width="13.53515625" style="3" customWidth="1"/>
    <col min="4350" max="4350" width="11.53515625" style="3" customWidth="1"/>
    <col min="4351" max="4351" width="14.84375" style="3" customWidth="1"/>
    <col min="4352" max="4352" width="15.53515625" style="3" customWidth="1"/>
    <col min="4353" max="4353" width="10.69140625" style="3" customWidth="1"/>
    <col min="4354" max="4354" width="9.69140625" style="3" customWidth="1"/>
    <col min="4355" max="4355" width="10.69140625" style="3" customWidth="1"/>
    <col min="4356" max="4356" width="8.69140625" style="3" customWidth="1"/>
    <col min="4357" max="4357" width="10.84375" style="3" customWidth="1"/>
    <col min="4358" max="4358" width="11.3828125" style="3" bestFit="1" customWidth="1"/>
    <col min="4359" max="4359" width="14.3046875" style="3" customWidth="1"/>
    <col min="4360" max="4360" width="13" style="3" customWidth="1"/>
    <col min="4361" max="4362" width="14.15234375" style="3" bestFit="1" customWidth="1"/>
    <col min="4363" max="4363" width="9.23046875" style="3"/>
    <col min="4364" max="4364" width="8.3046875" style="3" customWidth="1"/>
    <col min="4365" max="4365" width="9.3046875" style="3" customWidth="1"/>
    <col min="4366" max="4366" width="8.69140625" style="3" customWidth="1"/>
    <col min="4367" max="4367" width="13.15234375" style="3" customWidth="1"/>
    <col min="4368" max="4368" width="10.69140625" style="3" customWidth="1"/>
    <col min="4369" max="4369" width="9.69140625" style="3" customWidth="1"/>
    <col min="4370" max="4370" width="11.69140625" style="3" bestFit="1" customWidth="1"/>
    <col min="4371" max="4372" width="14.15234375" style="3" bestFit="1" customWidth="1"/>
    <col min="4373" max="4373" width="9.23046875" style="3"/>
    <col min="4374" max="4374" width="11" style="3" bestFit="1" customWidth="1"/>
    <col min="4375" max="4375" width="9.53515625" style="3" bestFit="1" customWidth="1"/>
    <col min="4376" max="4377" width="9.23046875" style="3"/>
    <col min="4378" max="4378" width="10.84375" style="3" customWidth="1"/>
    <col min="4379" max="4379" width="9.53515625" style="3" bestFit="1" customWidth="1"/>
    <col min="4380" max="4380" width="11.69140625" style="3" bestFit="1" customWidth="1"/>
    <col min="4381" max="4382" width="14.15234375" style="3" bestFit="1" customWidth="1"/>
    <col min="4383" max="4599" width="9.23046875" style="3"/>
    <col min="4600" max="4600" width="6.69140625" style="3" customWidth="1"/>
    <col min="4601" max="4601" width="12.3828125" style="3" customWidth="1"/>
    <col min="4602" max="4602" width="8.69140625" style="3" customWidth="1"/>
    <col min="4603" max="4603" width="14.84375" style="3" customWidth="1"/>
    <col min="4604" max="4604" width="11.3828125" style="3" customWidth="1"/>
    <col min="4605" max="4605" width="13.53515625" style="3" customWidth="1"/>
    <col min="4606" max="4606" width="11.53515625" style="3" customWidth="1"/>
    <col min="4607" max="4607" width="14.84375" style="3" customWidth="1"/>
    <col min="4608" max="4608" width="15.53515625" style="3" customWidth="1"/>
    <col min="4609" max="4609" width="10.69140625" style="3" customWidth="1"/>
    <col min="4610" max="4610" width="9.69140625" style="3" customWidth="1"/>
    <col min="4611" max="4611" width="10.69140625" style="3" customWidth="1"/>
    <col min="4612" max="4612" width="8.69140625" style="3" customWidth="1"/>
    <col min="4613" max="4613" width="10.84375" style="3" customWidth="1"/>
    <col min="4614" max="4614" width="11.3828125" style="3" bestFit="1" customWidth="1"/>
    <col min="4615" max="4615" width="14.3046875" style="3" customWidth="1"/>
    <col min="4616" max="4616" width="13" style="3" customWidth="1"/>
    <col min="4617" max="4618" width="14.15234375" style="3" bestFit="1" customWidth="1"/>
    <col min="4619" max="4619" width="9.23046875" style="3"/>
    <col min="4620" max="4620" width="8.3046875" style="3" customWidth="1"/>
    <col min="4621" max="4621" width="9.3046875" style="3" customWidth="1"/>
    <col min="4622" max="4622" width="8.69140625" style="3" customWidth="1"/>
    <col min="4623" max="4623" width="13.15234375" style="3" customWidth="1"/>
    <col min="4624" max="4624" width="10.69140625" style="3" customWidth="1"/>
    <col min="4625" max="4625" width="9.69140625" style="3" customWidth="1"/>
    <col min="4626" max="4626" width="11.69140625" style="3" bestFit="1" customWidth="1"/>
    <col min="4627" max="4628" width="14.15234375" style="3" bestFit="1" customWidth="1"/>
    <col min="4629" max="4629" width="9.23046875" style="3"/>
    <col min="4630" max="4630" width="11" style="3" bestFit="1" customWidth="1"/>
    <col min="4631" max="4631" width="9.53515625" style="3" bestFit="1" customWidth="1"/>
    <col min="4632" max="4633" width="9.23046875" style="3"/>
    <col min="4634" max="4634" width="10.84375" style="3" customWidth="1"/>
    <col min="4635" max="4635" width="9.53515625" style="3" bestFit="1" customWidth="1"/>
    <col min="4636" max="4636" width="11.69140625" style="3" bestFit="1" customWidth="1"/>
    <col min="4637" max="4638" width="14.15234375" style="3" bestFit="1" customWidth="1"/>
    <col min="4639" max="4855" width="9.23046875" style="3"/>
    <col min="4856" max="4856" width="6.69140625" style="3" customWidth="1"/>
    <col min="4857" max="4857" width="12.3828125" style="3" customWidth="1"/>
    <col min="4858" max="4858" width="8.69140625" style="3" customWidth="1"/>
    <col min="4859" max="4859" width="14.84375" style="3" customWidth="1"/>
    <col min="4860" max="4860" width="11.3828125" style="3" customWidth="1"/>
    <col min="4861" max="4861" width="13.53515625" style="3" customWidth="1"/>
    <col min="4862" max="4862" width="11.53515625" style="3" customWidth="1"/>
    <col min="4863" max="4863" width="14.84375" style="3" customWidth="1"/>
    <col min="4864" max="4864" width="15.53515625" style="3" customWidth="1"/>
    <col min="4865" max="4865" width="10.69140625" style="3" customWidth="1"/>
    <col min="4866" max="4866" width="9.69140625" style="3" customWidth="1"/>
    <col min="4867" max="4867" width="10.69140625" style="3" customWidth="1"/>
    <col min="4868" max="4868" width="8.69140625" style="3" customWidth="1"/>
    <col min="4869" max="4869" width="10.84375" style="3" customWidth="1"/>
    <col min="4870" max="4870" width="11.3828125" style="3" bestFit="1" customWidth="1"/>
    <col min="4871" max="4871" width="14.3046875" style="3" customWidth="1"/>
    <col min="4872" max="4872" width="13" style="3" customWidth="1"/>
    <col min="4873" max="4874" width="14.15234375" style="3" bestFit="1" customWidth="1"/>
    <col min="4875" max="4875" width="9.23046875" style="3"/>
    <col min="4876" max="4876" width="8.3046875" style="3" customWidth="1"/>
    <col min="4877" max="4877" width="9.3046875" style="3" customWidth="1"/>
    <col min="4878" max="4878" width="8.69140625" style="3" customWidth="1"/>
    <col min="4879" max="4879" width="13.15234375" style="3" customWidth="1"/>
    <col min="4880" max="4880" width="10.69140625" style="3" customWidth="1"/>
    <col min="4881" max="4881" width="9.69140625" style="3" customWidth="1"/>
    <col min="4882" max="4882" width="11.69140625" style="3" bestFit="1" customWidth="1"/>
    <col min="4883" max="4884" width="14.15234375" style="3" bestFit="1" customWidth="1"/>
    <col min="4885" max="4885" width="9.23046875" style="3"/>
    <col min="4886" max="4886" width="11" style="3" bestFit="1" customWidth="1"/>
    <col min="4887" max="4887" width="9.53515625" style="3" bestFit="1" customWidth="1"/>
    <col min="4888" max="4889" width="9.23046875" style="3"/>
    <col min="4890" max="4890" width="10.84375" style="3" customWidth="1"/>
    <col min="4891" max="4891" width="9.53515625" style="3" bestFit="1" customWidth="1"/>
    <col min="4892" max="4892" width="11.69140625" style="3" bestFit="1" customWidth="1"/>
    <col min="4893" max="4894" width="14.15234375" style="3" bestFit="1" customWidth="1"/>
    <col min="4895" max="5111" width="9.23046875" style="3"/>
    <col min="5112" max="5112" width="6.69140625" style="3" customWidth="1"/>
    <col min="5113" max="5113" width="12.3828125" style="3" customWidth="1"/>
    <col min="5114" max="5114" width="8.69140625" style="3" customWidth="1"/>
    <col min="5115" max="5115" width="14.84375" style="3" customWidth="1"/>
    <col min="5116" max="5116" width="11.3828125" style="3" customWidth="1"/>
    <col min="5117" max="5117" width="13.53515625" style="3" customWidth="1"/>
    <col min="5118" max="5118" width="11.53515625" style="3" customWidth="1"/>
    <col min="5119" max="5119" width="14.84375" style="3" customWidth="1"/>
    <col min="5120" max="5120" width="15.53515625" style="3" customWidth="1"/>
    <col min="5121" max="5121" width="10.69140625" style="3" customWidth="1"/>
    <col min="5122" max="5122" width="9.69140625" style="3" customWidth="1"/>
    <col min="5123" max="5123" width="10.69140625" style="3" customWidth="1"/>
    <col min="5124" max="5124" width="8.69140625" style="3" customWidth="1"/>
    <col min="5125" max="5125" width="10.84375" style="3" customWidth="1"/>
    <col min="5126" max="5126" width="11.3828125" style="3" bestFit="1" customWidth="1"/>
    <col min="5127" max="5127" width="14.3046875" style="3" customWidth="1"/>
    <col min="5128" max="5128" width="13" style="3" customWidth="1"/>
    <col min="5129" max="5130" width="14.15234375" style="3" bestFit="1" customWidth="1"/>
    <col min="5131" max="5131" width="9.23046875" style="3"/>
    <col min="5132" max="5132" width="8.3046875" style="3" customWidth="1"/>
    <col min="5133" max="5133" width="9.3046875" style="3" customWidth="1"/>
    <col min="5134" max="5134" width="8.69140625" style="3" customWidth="1"/>
    <col min="5135" max="5135" width="13.15234375" style="3" customWidth="1"/>
    <col min="5136" max="5136" width="10.69140625" style="3" customWidth="1"/>
    <col min="5137" max="5137" width="9.69140625" style="3" customWidth="1"/>
    <col min="5138" max="5138" width="11.69140625" style="3" bestFit="1" customWidth="1"/>
    <col min="5139" max="5140" width="14.15234375" style="3" bestFit="1" customWidth="1"/>
    <col min="5141" max="5141" width="9.23046875" style="3"/>
    <col min="5142" max="5142" width="11" style="3" bestFit="1" customWidth="1"/>
    <col min="5143" max="5143" width="9.53515625" style="3" bestFit="1" customWidth="1"/>
    <col min="5144" max="5145" width="9.23046875" style="3"/>
    <col min="5146" max="5146" width="10.84375" style="3" customWidth="1"/>
    <col min="5147" max="5147" width="9.53515625" style="3" bestFit="1" customWidth="1"/>
    <col min="5148" max="5148" width="11.69140625" style="3" bestFit="1" customWidth="1"/>
    <col min="5149" max="5150" width="14.15234375" style="3" bestFit="1" customWidth="1"/>
    <col min="5151" max="5367" width="9.23046875" style="3"/>
    <col min="5368" max="5368" width="6.69140625" style="3" customWidth="1"/>
    <col min="5369" max="5369" width="12.3828125" style="3" customWidth="1"/>
    <col min="5370" max="5370" width="8.69140625" style="3" customWidth="1"/>
    <col min="5371" max="5371" width="14.84375" style="3" customWidth="1"/>
    <col min="5372" max="5372" width="11.3828125" style="3" customWidth="1"/>
    <col min="5373" max="5373" width="13.53515625" style="3" customWidth="1"/>
    <col min="5374" max="5374" width="11.53515625" style="3" customWidth="1"/>
    <col min="5375" max="5375" width="14.84375" style="3" customWidth="1"/>
    <col min="5376" max="5376" width="15.53515625" style="3" customWidth="1"/>
    <col min="5377" max="5377" width="10.69140625" style="3" customWidth="1"/>
    <col min="5378" max="5378" width="9.69140625" style="3" customWidth="1"/>
    <col min="5379" max="5379" width="10.69140625" style="3" customWidth="1"/>
    <col min="5380" max="5380" width="8.69140625" style="3" customWidth="1"/>
    <col min="5381" max="5381" width="10.84375" style="3" customWidth="1"/>
    <col min="5382" max="5382" width="11.3828125" style="3" bestFit="1" customWidth="1"/>
    <col min="5383" max="5383" width="14.3046875" style="3" customWidth="1"/>
    <col min="5384" max="5384" width="13" style="3" customWidth="1"/>
    <col min="5385" max="5386" width="14.15234375" style="3" bestFit="1" customWidth="1"/>
    <col min="5387" max="5387" width="9.23046875" style="3"/>
    <col min="5388" max="5388" width="8.3046875" style="3" customWidth="1"/>
    <col min="5389" max="5389" width="9.3046875" style="3" customWidth="1"/>
    <col min="5390" max="5390" width="8.69140625" style="3" customWidth="1"/>
    <col min="5391" max="5391" width="13.15234375" style="3" customWidth="1"/>
    <col min="5392" max="5392" width="10.69140625" style="3" customWidth="1"/>
    <col min="5393" max="5393" width="9.69140625" style="3" customWidth="1"/>
    <col min="5394" max="5394" width="11.69140625" style="3" bestFit="1" customWidth="1"/>
    <col min="5395" max="5396" width="14.15234375" style="3" bestFit="1" customWidth="1"/>
    <col min="5397" max="5397" width="9.23046875" style="3"/>
    <col min="5398" max="5398" width="11" style="3" bestFit="1" customWidth="1"/>
    <col min="5399" max="5399" width="9.53515625" style="3" bestFit="1" customWidth="1"/>
    <col min="5400" max="5401" width="9.23046875" style="3"/>
    <col min="5402" max="5402" width="10.84375" style="3" customWidth="1"/>
    <col min="5403" max="5403" width="9.53515625" style="3" bestFit="1" customWidth="1"/>
    <col min="5404" max="5404" width="11.69140625" style="3" bestFit="1" customWidth="1"/>
    <col min="5405" max="5406" width="14.15234375" style="3" bestFit="1" customWidth="1"/>
    <col min="5407" max="5623" width="9.23046875" style="3"/>
    <col min="5624" max="5624" width="6.69140625" style="3" customWidth="1"/>
    <col min="5625" max="5625" width="12.3828125" style="3" customWidth="1"/>
    <col min="5626" max="5626" width="8.69140625" style="3" customWidth="1"/>
    <col min="5627" max="5627" width="14.84375" style="3" customWidth="1"/>
    <col min="5628" max="5628" width="11.3828125" style="3" customWidth="1"/>
    <col min="5629" max="5629" width="13.53515625" style="3" customWidth="1"/>
    <col min="5630" max="5630" width="11.53515625" style="3" customWidth="1"/>
    <col min="5631" max="5631" width="14.84375" style="3" customWidth="1"/>
    <col min="5632" max="5632" width="15.53515625" style="3" customWidth="1"/>
    <col min="5633" max="5633" width="10.69140625" style="3" customWidth="1"/>
    <col min="5634" max="5634" width="9.69140625" style="3" customWidth="1"/>
    <col min="5635" max="5635" width="10.69140625" style="3" customWidth="1"/>
    <col min="5636" max="5636" width="8.69140625" style="3" customWidth="1"/>
    <col min="5637" max="5637" width="10.84375" style="3" customWidth="1"/>
    <col min="5638" max="5638" width="11.3828125" style="3" bestFit="1" customWidth="1"/>
    <col min="5639" max="5639" width="14.3046875" style="3" customWidth="1"/>
    <col min="5640" max="5640" width="13" style="3" customWidth="1"/>
    <col min="5641" max="5642" width="14.15234375" style="3" bestFit="1" customWidth="1"/>
    <col min="5643" max="5643" width="9.23046875" style="3"/>
    <col min="5644" max="5644" width="8.3046875" style="3" customWidth="1"/>
    <col min="5645" max="5645" width="9.3046875" style="3" customWidth="1"/>
    <col min="5646" max="5646" width="8.69140625" style="3" customWidth="1"/>
    <col min="5647" max="5647" width="13.15234375" style="3" customWidth="1"/>
    <col min="5648" max="5648" width="10.69140625" style="3" customWidth="1"/>
    <col min="5649" max="5649" width="9.69140625" style="3" customWidth="1"/>
    <col min="5650" max="5650" width="11.69140625" style="3" bestFit="1" customWidth="1"/>
    <col min="5651" max="5652" width="14.15234375" style="3" bestFit="1" customWidth="1"/>
    <col min="5653" max="5653" width="9.23046875" style="3"/>
    <col min="5654" max="5654" width="11" style="3" bestFit="1" customWidth="1"/>
    <col min="5655" max="5655" width="9.53515625" style="3" bestFit="1" customWidth="1"/>
    <col min="5656" max="5657" width="9.23046875" style="3"/>
    <col min="5658" max="5658" width="10.84375" style="3" customWidth="1"/>
    <col min="5659" max="5659" width="9.53515625" style="3" bestFit="1" customWidth="1"/>
    <col min="5660" max="5660" width="11.69140625" style="3" bestFit="1" customWidth="1"/>
    <col min="5661" max="5662" width="14.15234375" style="3" bestFit="1" customWidth="1"/>
    <col min="5663" max="5879" width="9.23046875" style="3"/>
    <col min="5880" max="5880" width="6.69140625" style="3" customWidth="1"/>
    <col min="5881" max="5881" width="12.3828125" style="3" customWidth="1"/>
    <col min="5882" max="5882" width="8.69140625" style="3" customWidth="1"/>
    <col min="5883" max="5883" width="14.84375" style="3" customWidth="1"/>
    <col min="5884" max="5884" width="11.3828125" style="3" customWidth="1"/>
    <col min="5885" max="5885" width="13.53515625" style="3" customWidth="1"/>
    <col min="5886" max="5886" width="11.53515625" style="3" customWidth="1"/>
    <col min="5887" max="5887" width="14.84375" style="3" customWidth="1"/>
    <col min="5888" max="5888" width="15.53515625" style="3" customWidth="1"/>
    <col min="5889" max="5889" width="10.69140625" style="3" customWidth="1"/>
    <col min="5890" max="5890" width="9.69140625" style="3" customWidth="1"/>
    <col min="5891" max="5891" width="10.69140625" style="3" customWidth="1"/>
    <col min="5892" max="5892" width="8.69140625" style="3" customWidth="1"/>
    <col min="5893" max="5893" width="10.84375" style="3" customWidth="1"/>
    <col min="5894" max="5894" width="11.3828125" style="3" bestFit="1" customWidth="1"/>
    <col min="5895" max="5895" width="14.3046875" style="3" customWidth="1"/>
    <col min="5896" max="5896" width="13" style="3" customWidth="1"/>
    <col min="5897" max="5898" width="14.15234375" style="3" bestFit="1" customWidth="1"/>
    <col min="5899" max="5899" width="9.23046875" style="3"/>
    <col min="5900" max="5900" width="8.3046875" style="3" customWidth="1"/>
    <col min="5901" max="5901" width="9.3046875" style="3" customWidth="1"/>
    <col min="5902" max="5902" width="8.69140625" style="3" customWidth="1"/>
    <col min="5903" max="5903" width="13.15234375" style="3" customWidth="1"/>
    <col min="5904" max="5904" width="10.69140625" style="3" customWidth="1"/>
    <col min="5905" max="5905" width="9.69140625" style="3" customWidth="1"/>
    <col min="5906" max="5906" width="11.69140625" style="3" bestFit="1" customWidth="1"/>
    <col min="5907" max="5908" width="14.15234375" style="3" bestFit="1" customWidth="1"/>
    <col min="5909" max="5909" width="9.23046875" style="3"/>
    <col min="5910" max="5910" width="11" style="3" bestFit="1" customWidth="1"/>
    <col min="5911" max="5911" width="9.53515625" style="3" bestFit="1" customWidth="1"/>
    <col min="5912" max="5913" width="9.23046875" style="3"/>
    <col min="5914" max="5914" width="10.84375" style="3" customWidth="1"/>
    <col min="5915" max="5915" width="9.53515625" style="3" bestFit="1" customWidth="1"/>
    <col min="5916" max="5916" width="11.69140625" style="3" bestFit="1" customWidth="1"/>
    <col min="5917" max="5918" width="14.15234375" style="3" bestFit="1" customWidth="1"/>
    <col min="5919" max="6135" width="9.23046875" style="3"/>
    <col min="6136" max="6136" width="6.69140625" style="3" customWidth="1"/>
    <col min="6137" max="6137" width="12.3828125" style="3" customWidth="1"/>
    <col min="6138" max="6138" width="8.69140625" style="3" customWidth="1"/>
    <col min="6139" max="6139" width="14.84375" style="3" customWidth="1"/>
    <col min="6140" max="6140" width="11.3828125" style="3" customWidth="1"/>
    <col min="6141" max="6141" width="13.53515625" style="3" customWidth="1"/>
    <col min="6142" max="6142" width="11.53515625" style="3" customWidth="1"/>
    <col min="6143" max="6143" width="14.84375" style="3" customWidth="1"/>
    <col min="6144" max="6144" width="15.53515625" style="3" customWidth="1"/>
    <col min="6145" max="6145" width="10.69140625" style="3" customWidth="1"/>
    <col min="6146" max="6146" width="9.69140625" style="3" customWidth="1"/>
    <col min="6147" max="6147" width="10.69140625" style="3" customWidth="1"/>
    <col min="6148" max="6148" width="8.69140625" style="3" customWidth="1"/>
    <col min="6149" max="6149" width="10.84375" style="3" customWidth="1"/>
    <col min="6150" max="6150" width="11.3828125" style="3" bestFit="1" customWidth="1"/>
    <col min="6151" max="6151" width="14.3046875" style="3" customWidth="1"/>
    <col min="6152" max="6152" width="13" style="3" customWidth="1"/>
    <col min="6153" max="6154" width="14.15234375" style="3" bestFit="1" customWidth="1"/>
    <col min="6155" max="6155" width="9.23046875" style="3"/>
    <col min="6156" max="6156" width="8.3046875" style="3" customWidth="1"/>
    <col min="6157" max="6157" width="9.3046875" style="3" customWidth="1"/>
    <col min="6158" max="6158" width="8.69140625" style="3" customWidth="1"/>
    <col min="6159" max="6159" width="13.15234375" style="3" customWidth="1"/>
    <col min="6160" max="6160" width="10.69140625" style="3" customWidth="1"/>
    <col min="6161" max="6161" width="9.69140625" style="3" customWidth="1"/>
    <col min="6162" max="6162" width="11.69140625" style="3" bestFit="1" customWidth="1"/>
    <col min="6163" max="6164" width="14.15234375" style="3" bestFit="1" customWidth="1"/>
    <col min="6165" max="6165" width="9.23046875" style="3"/>
    <col min="6166" max="6166" width="11" style="3" bestFit="1" customWidth="1"/>
    <col min="6167" max="6167" width="9.53515625" style="3" bestFit="1" customWidth="1"/>
    <col min="6168" max="6169" width="9.23046875" style="3"/>
    <col min="6170" max="6170" width="10.84375" style="3" customWidth="1"/>
    <col min="6171" max="6171" width="9.53515625" style="3" bestFit="1" customWidth="1"/>
    <col min="6172" max="6172" width="11.69140625" style="3" bestFit="1" customWidth="1"/>
    <col min="6173" max="6174" width="14.15234375" style="3" bestFit="1" customWidth="1"/>
    <col min="6175" max="6391" width="9.23046875" style="3"/>
    <col min="6392" max="6392" width="6.69140625" style="3" customWidth="1"/>
    <col min="6393" max="6393" width="12.3828125" style="3" customWidth="1"/>
    <col min="6394" max="6394" width="8.69140625" style="3" customWidth="1"/>
    <col min="6395" max="6395" width="14.84375" style="3" customWidth="1"/>
    <col min="6396" max="6396" width="11.3828125" style="3" customWidth="1"/>
    <col min="6397" max="6397" width="13.53515625" style="3" customWidth="1"/>
    <col min="6398" max="6398" width="11.53515625" style="3" customWidth="1"/>
    <col min="6399" max="6399" width="14.84375" style="3" customWidth="1"/>
    <col min="6400" max="6400" width="15.53515625" style="3" customWidth="1"/>
    <col min="6401" max="6401" width="10.69140625" style="3" customWidth="1"/>
    <col min="6402" max="6402" width="9.69140625" style="3" customWidth="1"/>
    <col min="6403" max="6403" width="10.69140625" style="3" customWidth="1"/>
    <col min="6404" max="6404" width="8.69140625" style="3" customWidth="1"/>
    <col min="6405" max="6405" width="10.84375" style="3" customWidth="1"/>
    <col min="6406" max="6406" width="11.3828125" style="3" bestFit="1" customWidth="1"/>
    <col min="6407" max="6407" width="14.3046875" style="3" customWidth="1"/>
    <col min="6408" max="6408" width="13" style="3" customWidth="1"/>
    <col min="6409" max="6410" width="14.15234375" style="3" bestFit="1" customWidth="1"/>
    <col min="6411" max="6411" width="9.23046875" style="3"/>
    <col min="6412" max="6412" width="8.3046875" style="3" customWidth="1"/>
    <col min="6413" max="6413" width="9.3046875" style="3" customWidth="1"/>
    <col min="6414" max="6414" width="8.69140625" style="3" customWidth="1"/>
    <col min="6415" max="6415" width="13.15234375" style="3" customWidth="1"/>
    <col min="6416" max="6416" width="10.69140625" style="3" customWidth="1"/>
    <col min="6417" max="6417" width="9.69140625" style="3" customWidth="1"/>
    <col min="6418" max="6418" width="11.69140625" style="3" bestFit="1" customWidth="1"/>
    <col min="6419" max="6420" width="14.15234375" style="3" bestFit="1" customWidth="1"/>
    <col min="6421" max="6421" width="9.23046875" style="3"/>
    <col min="6422" max="6422" width="11" style="3" bestFit="1" customWidth="1"/>
    <col min="6423" max="6423" width="9.53515625" style="3" bestFit="1" customWidth="1"/>
    <col min="6424" max="6425" width="9.23046875" style="3"/>
    <col min="6426" max="6426" width="10.84375" style="3" customWidth="1"/>
    <col min="6427" max="6427" width="9.53515625" style="3" bestFit="1" customWidth="1"/>
    <col min="6428" max="6428" width="11.69140625" style="3" bestFit="1" customWidth="1"/>
    <col min="6429" max="6430" width="14.15234375" style="3" bestFit="1" customWidth="1"/>
    <col min="6431" max="6647" width="9.23046875" style="3"/>
    <col min="6648" max="6648" width="6.69140625" style="3" customWidth="1"/>
    <col min="6649" max="6649" width="12.3828125" style="3" customWidth="1"/>
    <col min="6650" max="6650" width="8.69140625" style="3" customWidth="1"/>
    <col min="6651" max="6651" width="14.84375" style="3" customWidth="1"/>
    <col min="6652" max="6652" width="11.3828125" style="3" customWidth="1"/>
    <col min="6653" max="6653" width="13.53515625" style="3" customWidth="1"/>
    <col min="6654" max="6654" width="11.53515625" style="3" customWidth="1"/>
    <col min="6655" max="6655" width="14.84375" style="3" customWidth="1"/>
    <col min="6656" max="6656" width="15.53515625" style="3" customWidth="1"/>
    <col min="6657" max="6657" width="10.69140625" style="3" customWidth="1"/>
    <col min="6658" max="6658" width="9.69140625" style="3" customWidth="1"/>
    <col min="6659" max="6659" width="10.69140625" style="3" customWidth="1"/>
    <col min="6660" max="6660" width="8.69140625" style="3" customWidth="1"/>
    <col min="6661" max="6661" width="10.84375" style="3" customWidth="1"/>
    <col min="6662" max="6662" width="11.3828125" style="3" bestFit="1" customWidth="1"/>
    <col min="6663" max="6663" width="14.3046875" style="3" customWidth="1"/>
    <col min="6664" max="6664" width="13" style="3" customWidth="1"/>
    <col min="6665" max="6666" width="14.15234375" style="3" bestFit="1" customWidth="1"/>
    <col min="6667" max="6667" width="9.23046875" style="3"/>
    <col min="6668" max="6668" width="8.3046875" style="3" customWidth="1"/>
    <col min="6669" max="6669" width="9.3046875" style="3" customWidth="1"/>
    <col min="6670" max="6670" width="8.69140625" style="3" customWidth="1"/>
    <col min="6671" max="6671" width="13.15234375" style="3" customWidth="1"/>
    <col min="6672" max="6672" width="10.69140625" style="3" customWidth="1"/>
    <col min="6673" max="6673" width="9.69140625" style="3" customWidth="1"/>
    <col min="6674" max="6674" width="11.69140625" style="3" bestFit="1" customWidth="1"/>
    <col min="6675" max="6676" width="14.15234375" style="3" bestFit="1" customWidth="1"/>
    <col min="6677" max="6677" width="9.23046875" style="3"/>
    <col min="6678" max="6678" width="11" style="3" bestFit="1" customWidth="1"/>
    <col min="6679" max="6679" width="9.53515625" style="3" bestFit="1" customWidth="1"/>
    <col min="6680" max="6681" width="9.23046875" style="3"/>
    <col min="6682" max="6682" width="10.84375" style="3" customWidth="1"/>
    <col min="6683" max="6683" width="9.53515625" style="3" bestFit="1" customWidth="1"/>
    <col min="6684" max="6684" width="11.69140625" style="3" bestFit="1" customWidth="1"/>
    <col min="6685" max="6686" width="14.15234375" style="3" bestFit="1" customWidth="1"/>
    <col min="6687" max="6903" width="9.23046875" style="3"/>
    <col min="6904" max="6904" width="6.69140625" style="3" customWidth="1"/>
    <col min="6905" max="6905" width="12.3828125" style="3" customWidth="1"/>
    <col min="6906" max="6906" width="8.69140625" style="3" customWidth="1"/>
    <col min="6907" max="6907" width="14.84375" style="3" customWidth="1"/>
    <col min="6908" max="6908" width="11.3828125" style="3" customWidth="1"/>
    <col min="6909" max="6909" width="13.53515625" style="3" customWidth="1"/>
    <col min="6910" max="6910" width="11.53515625" style="3" customWidth="1"/>
    <col min="6911" max="6911" width="14.84375" style="3" customWidth="1"/>
    <col min="6912" max="6912" width="15.53515625" style="3" customWidth="1"/>
    <col min="6913" max="6913" width="10.69140625" style="3" customWidth="1"/>
    <col min="6914" max="6914" width="9.69140625" style="3" customWidth="1"/>
    <col min="6915" max="6915" width="10.69140625" style="3" customWidth="1"/>
    <col min="6916" max="6916" width="8.69140625" style="3" customWidth="1"/>
    <col min="6917" max="6917" width="10.84375" style="3" customWidth="1"/>
    <col min="6918" max="6918" width="11.3828125" style="3" bestFit="1" customWidth="1"/>
    <col min="6919" max="6919" width="14.3046875" style="3" customWidth="1"/>
    <col min="6920" max="6920" width="13" style="3" customWidth="1"/>
    <col min="6921" max="6922" width="14.15234375" style="3" bestFit="1" customWidth="1"/>
    <col min="6923" max="6923" width="9.23046875" style="3"/>
    <col min="6924" max="6924" width="8.3046875" style="3" customWidth="1"/>
    <col min="6925" max="6925" width="9.3046875" style="3" customWidth="1"/>
    <col min="6926" max="6926" width="8.69140625" style="3" customWidth="1"/>
    <col min="6927" max="6927" width="13.15234375" style="3" customWidth="1"/>
    <col min="6928" max="6928" width="10.69140625" style="3" customWidth="1"/>
    <col min="6929" max="6929" width="9.69140625" style="3" customWidth="1"/>
    <col min="6930" max="6930" width="11.69140625" style="3" bestFit="1" customWidth="1"/>
    <col min="6931" max="6932" width="14.15234375" style="3" bestFit="1" customWidth="1"/>
    <col min="6933" max="6933" width="9.23046875" style="3"/>
    <col min="6934" max="6934" width="11" style="3" bestFit="1" customWidth="1"/>
    <col min="6935" max="6935" width="9.53515625" style="3" bestFit="1" customWidth="1"/>
    <col min="6936" max="6937" width="9.23046875" style="3"/>
    <col min="6938" max="6938" width="10.84375" style="3" customWidth="1"/>
    <col min="6939" max="6939" width="9.53515625" style="3" bestFit="1" customWidth="1"/>
    <col min="6940" max="6940" width="11.69140625" style="3" bestFit="1" customWidth="1"/>
    <col min="6941" max="6942" width="14.15234375" style="3" bestFit="1" customWidth="1"/>
    <col min="6943" max="7159" width="9.23046875" style="3"/>
    <col min="7160" max="7160" width="6.69140625" style="3" customWidth="1"/>
    <col min="7161" max="7161" width="12.3828125" style="3" customWidth="1"/>
    <col min="7162" max="7162" width="8.69140625" style="3" customWidth="1"/>
    <col min="7163" max="7163" width="14.84375" style="3" customWidth="1"/>
    <col min="7164" max="7164" width="11.3828125" style="3" customWidth="1"/>
    <col min="7165" max="7165" width="13.53515625" style="3" customWidth="1"/>
    <col min="7166" max="7166" width="11.53515625" style="3" customWidth="1"/>
    <col min="7167" max="7167" width="14.84375" style="3" customWidth="1"/>
    <col min="7168" max="7168" width="15.53515625" style="3" customWidth="1"/>
    <col min="7169" max="7169" width="10.69140625" style="3" customWidth="1"/>
    <col min="7170" max="7170" width="9.69140625" style="3" customWidth="1"/>
    <col min="7171" max="7171" width="10.69140625" style="3" customWidth="1"/>
    <col min="7172" max="7172" width="8.69140625" style="3" customWidth="1"/>
    <col min="7173" max="7173" width="10.84375" style="3" customWidth="1"/>
    <col min="7174" max="7174" width="11.3828125" style="3" bestFit="1" customWidth="1"/>
    <col min="7175" max="7175" width="14.3046875" style="3" customWidth="1"/>
    <col min="7176" max="7176" width="13" style="3" customWidth="1"/>
    <col min="7177" max="7178" width="14.15234375" style="3" bestFit="1" customWidth="1"/>
    <col min="7179" max="7179" width="9.23046875" style="3"/>
    <col min="7180" max="7180" width="8.3046875" style="3" customWidth="1"/>
    <col min="7181" max="7181" width="9.3046875" style="3" customWidth="1"/>
    <col min="7182" max="7182" width="8.69140625" style="3" customWidth="1"/>
    <col min="7183" max="7183" width="13.15234375" style="3" customWidth="1"/>
    <col min="7184" max="7184" width="10.69140625" style="3" customWidth="1"/>
    <col min="7185" max="7185" width="9.69140625" style="3" customWidth="1"/>
    <col min="7186" max="7186" width="11.69140625" style="3" bestFit="1" customWidth="1"/>
    <col min="7187" max="7188" width="14.15234375" style="3" bestFit="1" customWidth="1"/>
    <col min="7189" max="7189" width="9.23046875" style="3"/>
    <col min="7190" max="7190" width="11" style="3" bestFit="1" customWidth="1"/>
    <col min="7191" max="7191" width="9.53515625" style="3" bestFit="1" customWidth="1"/>
    <col min="7192" max="7193" width="9.23046875" style="3"/>
    <col min="7194" max="7194" width="10.84375" style="3" customWidth="1"/>
    <col min="7195" max="7195" width="9.53515625" style="3" bestFit="1" customWidth="1"/>
    <col min="7196" max="7196" width="11.69140625" style="3" bestFit="1" customWidth="1"/>
    <col min="7197" max="7198" width="14.15234375" style="3" bestFit="1" customWidth="1"/>
    <col min="7199" max="7415" width="9.23046875" style="3"/>
    <col min="7416" max="7416" width="6.69140625" style="3" customWidth="1"/>
    <col min="7417" max="7417" width="12.3828125" style="3" customWidth="1"/>
    <col min="7418" max="7418" width="8.69140625" style="3" customWidth="1"/>
    <col min="7419" max="7419" width="14.84375" style="3" customWidth="1"/>
    <col min="7420" max="7420" width="11.3828125" style="3" customWidth="1"/>
    <col min="7421" max="7421" width="13.53515625" style="3" customWidth="1"/>
    <col min="7422" max="7422" width="11.53515625" style="3" customWidth="1"/>
    <col min="7423" max="7423" width="14.84375" style="3" customWidth="1"/>
    <col min="7424" max="7424" width="15.53515625" style="3" customWidth="1"/>
    <col min="7425" max="7425" width="10.69140625" style="3" customWidth="1"/>
    <col min="7426" max="7426" width="9.69140625" style="3" customWidth="1"/>
    <col min="7427" max="7427" width="10.69140625" style="3" customWidth="1"/>
    <col min="7428" max="7428" width="8.69140625" style="3" customWidth="1"/>
    <col min="7429" max="7429" width="10.84375" style="3" customWidth="1"/>
    <col min="7430" max="7430" width="11.3828125" style="3" bestFit="1" customWidth="1"/>
    <col min="7431" max="7431" width="14.3046875" style="3" customWidth="1"/>
    <col min="7432" max="7432" width="13" style="3" customWidth="1"/>
    <col min="7433" max="7434" width="14.15234375" style="3" bestFit="1" customWidth="1"/>
    <col min="7435" max="7435" width="9.23046875" style="3"/>
    <col min="7436" max="7436" width="8.3046875" style="3" customWidth="1"/>
    <col min="7437" max="7437" width="9.3046875" style="3" customWidth="1"/>
    <col min="7438" max="7438" width="8.69140625" style="3" customWidth="1"/>
    <col min="7439" max="7439" width="13.15234375" style="3" customWidth="1"/>
    <col min="7440" max="7440" width="10.69140625" style="3" customWidth="1"/>
    <col min="7441" max="7441" width="9.69140625" style="3" customWidth="1"/>
    <col min="7442" max="7442" width="11.69140625" style="3" bestFit="1" customWidth="1"/>
    <col min="7443" max="7444" width="14.15234375" style="3" bestFit="1" customWidth="1"/>
    <col min="7445" max="7445" width="9.23046875" style="3"/>
    <col min="7446" max="7446" width="11" style="3" bestFit="1" customWidth="1"/>
    <col min="7447" max="7447" width="9.53515625" style="3" bestFit="1" customWidth="1"/>
    <col min="7448" max="7449" width="9.23046875" style="3"/>
    <col min="7450" max="7450" width="10.84375" style="3" customWidth="1"/>
    <col min="7451" max="7451" width="9.53515625" style="3" bestFit="1" customWidth="1"/>
    <col min="7452" max="7452" width="11.69140625" style="3" bestFit="1" customWidth="1"/>
    <col min="7453" max="7454" width="14.15234375" style="3" bestFit="1" customWidth="1"/>
    <col min="7455" max="7671" width="9.23046875" style="3"/>
    <col min="7672" max="7672" width="6.69140625" style="3" customWidth="1"/>
    <col min="7673" max="7673" width="12.3828125" style="3" customWidth="1"/>
    <col min="7674" max="7674" width="8.69140625" style="3" customWidth="1"/>
    <col min="7675" max="7675" width="14.84375" style="3" customWidth="1"/>
    <col min="7676" max="7676" width="11.3828125" style="3" customWidth="1"/>
    <col min="7677" max="7677" width="13.53515625" style="3" customWidth="1"/>
    <col min="7678" max="7678" width="11.53515625" style="3" customWidth="1"/>
    <col min="7679" max="7679" width="14.84375" style="3" customWidth="1"/>
    <col min="7680" max="7680" width="15.53515625" style="3" customWidth="1"/>
    <col min="7681" max="7681" width="10.69140625" style="3" customWidth="1"/>
    <col min="7682" max="7682" width="9.69140625" style="3" customWidth="1"/>
    <col min="7683" max="7683" width="10.69140625" style="3" customWidth="1"/>
    <col min="7684" max="7684" width="8.69140625" style="3" customWidth="1"/>
    <col min="7685" max="7685" width="10.84375" style="3" customWidth="1"/>
    <col min="7686" max="7686" width="11.3828125" style="3" bestFit="1" customWidth="1"/>
    <col min="7687" max="7687" width="14.3046875" style="3" customWidth="1"/>
    <col min="7688" max="7688" width="13" style="3" customWidth="1"/>
    <col min="7689" max="7690" width="14.15234375" style="3" bestFit="1" customWidth="1"/>
    <col min="7691" max="7691" width="9.23046875" style="3"/>
    <col min="7692" max="7692" width="8.3046875" style="3" customWidth="1"/>
    <col min="7693" max="7693" width="9.3046875" style="3" customWidth="1"/>
    <col min="7694" max="7694" width="8.69140625" style="3" customWidth="1"/>
    <col min="7695" max="7695" width="13.15234375" style="3" customWidth="1"/>
    <col min="7696" max="7696" width="10.69140625" style="3" customWidth="1"/>
    <col min="7697" max="7697" width="9.69140625" style="3" customWidth="1"/>
    <col min="7698" max="7698" width="11.69140625" style="3" bestFit="1" customWidth="1"/>
    <col min="7699" max="7700" width="14.15234375" style="3" bestFit="1" customWidth="1"/>
    <col min="7701" max="7701" width="9.23046875" style="3"/>
    <col min="7702" max="7702" width="11" style="3" bestFit="1" customWidth="1"/>
    <col min="7703" max="7703" width="9.53515625" style="3" bestFit="1" customWidth="1"/>
    <col min="7704" max="7705" width="9.23046875" style="3"/>
    <col min="7706" max="7706" width="10.84375" style="3" customWidth="1"/>
    <col min="7707" max="7707" width="9.53515625" style="3" bestFit="1" customWidth="1"/>
    <col min="7708" max="7708" width="11.69140625" style="3" bestFit="1" customWidth="1"/>
    <col min="7709" max="7710" width="14.15234375" style="3" bestFit="1" customWidth="1"/>
    <col min="7711" max="7927" width="9.23046875" style="3"/>
    <col min="7928" max="7928" width="6.69140625" style="3" customWidth="1"/>
    <col min="7929" max="7929" width="12.3828125" style="3" customWidth="1"/>
    <col min="7930" max="7930" width="8.69140625" style="3" customWidth="1"/>
    <col min="7931" max="7931" width="14.84375" style="3" customWidth="1"/>
    <col min="7932" max="7932" width="11.3828125" style="3" customWidth="1"/>
    <col min="7933" max="7933" width="13.53515625" style="3" customWidth="1"/>
    <col min="7934" max="7934" width="11.53515625" style="3" customWidth="1"/>
    <col min="7935" max="7935" width="14.84375" style="3" customWidth="1"/>
    <col min="7936" max="7936" width="15.53515625" style="3" customWidth="1"/>
    <col min="7937" max="7937" width="10.69140625" style="3" customWidth="1"/>
    <col min="7938" max="7938" width="9.69140625" style="3" customWidth="1"/>
    <col min="7939" max="7939" width="10.69140625" style="3" customWidth="1"/>
    <col min="7940" max="7940" width="8.69140625" style="3" customWidth="1"/>
    <col min="7941" max="7941" width="10.84375" style="3" customWidth="1"/>
    <col min="7942" max="7942" width="11.3828125" style="3" bestFit="1" customWidth="1"/>
    <col min="7943" max="7943" width="14.3046875" style="3" customWidth="1"/>
    <col min="7944" max="7944" width="13" style="3" customWidth="1"/>
    <col min="7945" max="7946" width="14.15234375" style="3" bestFit="1" customWidth="1"/>
    <col min="7947" max="7947" width="9.23046875" style="3"/>
    <col min="7948" max="7948" width="8.3046875" style="3" customWidth="1"/>
    <col min="7949" max="7949" width="9.3046875" style="3" customWidth="1"/>
    <col min="7950" max="7950" width="8.69140625" style="3" customWidth="1"/>
    <col min="7951" max="7951" width="13.15234375" style="3" customWidth="1"/>
    <col min="7952" max="7952" width="10.69140625" style="3" customWidth="1"/>
    <col min="7953" max="7953" width="9.69140625" style="3" customWidth="1"/>
    <col min="7954" max="7954" width="11.69140625" style="3" bestFit="1" customWidth="1"/>
    <col min="7955" max="7956" width="14.15234375" style="3" bestFit="1" customWidth="1"/>
    <col min="7957" max="7957" width="9.23046875" style="3"/>
    <col min="7958" max="7958" width="11" style="3" bestFit="1" customWidth="1"/>
    <col min="7959" max="7959" width="9.53515625" style="3" bestFit="1" customWidth="1"/>
    <col min="7960" max="7961" width="9.23046875" style="3"/>
    <col min="7962" max="7962" width="10.84375" style="3" customWidth="1"/>
    <col min="7963" max="7963" width="9.53515625" style="3" bestFit="1" customWidth="1"/>
    <col min="7964" max="7964" width="11.69140625" style="3" bestFit="1" customWidth="1"/>
    <col min="7965" max="7966" width="14.15234375" style="3" bestFit="1" customWidth="1"/>
    <col min="7967" max="8183" width="9.23046875" style="3"/>
    <col min="8184" max="8184" width="6.69140625" style="3" customWidth="1"/>
    <col min="8185" max="8185" width="12.3828125" style="3" customWidth="1"/>
    <col min="8186" max="8186" width="8.69140625" style="3" customWidth="1"/>
    <col min="8187" max="8187" width="14.84375" style="3" customWidth="1"/>
    <col min="8188" max="8188" width="11.3828125" style="3" customWidth="1"/>
    <col min="8189" max="8189" width="13.53515625" style="3" customWidth="1"/>
    <col min="8190" max="8190" width="11.53515625" style="3" customWidth="1"/>
    <col min="8191" max="8191" width="14.84375" style="3" customWidth="1"/>
    <col min="8192" max="8192" width="15.53515625" style="3" customWidth="1"/>
    <col min="8193" max="8193" width="10.69140625" style="3" customWidth="1"/>
    <col min="8194" max="8194" width="9.69140625" style="3" customWidth="1"/>
    <col min="8195" max="8195" width="10.69140625" style="3" customWidth="1"/>
    <col min="8196" max="8196" width="8.69140625" style="3" customWidth="1"/>
    <col min="8197" max="8197" width="10.84375" style="3" customWidth="1"/>
    <col min="8198" max="8198" width="11.3828125" style="3" bestFit="1" customWidth="1"/>
    <col min="8199" max="8199" width="14.3046875" style="3" customWidth="1"/>
    <col min="8200" max="8200" width="13" style="3" customWidth="1"/>
    <col min="8201" max="8202" width="14.15234375" style="3" bestFit="1" customWidth="1"/>
    <col min="8203" max="8203" width="9.23046875" style="3"/>
    <col min="8204" max="8204" width="8.3046875" style="3" customWidth="1"/>
    <col min="8205" max="8205" width="9.3046875" style="3" customWidth="1"/>
    <col min="8206" max="8206" width="8.69140625" style="3" customWidth="1"/>
    <col min="8207" max="8207" width="13.15234375" style="3" customWidth="1"/>
    <col min="8208" max="8208" width="10.69140625" style="3" customWidth="1"/>
    <col min="8209" max="8209" width="9.69140625" style="3" customWidth="1"/>
    <col min="8210" max="8210" width="11.69140625" style="3" bestFit="1" customWidth="1"/>
    <col min="8211" max="8212" width="14.15234375" style="3" bestFit="1" customWidth="1"/>
    <col min="8213" max="8213" width="9.23046875" style="3"/>
    <col min="8214" max="8214" width="11" style="3" bestFit="1" customWidth="1"/>
    <col min="8215" max="8215" width="9.53515625" style="3" bestFit="1" customWidth="1"/>
    <col min="8216" max="8217" width="9.23046875" style="3"/>
    <col min="8218" max="8218" width="10.84375" style="3" customWidth="1"/>
    <col min="8219" max="8219" width="9.53515625" style="3" bestFit="1" customWidth="1"/>
    <col min="8220" max="8220" width="11.69140625" style="3" bestFit="1" customWidth="1"/>
    <col min="8221" max="8222" width="14.15234375" style="3" bestFit="1" customWidth="1"/>
    <col min="8223" max="8439" width="9.23046875" style="3"/>
    <col min="8440" max="8440" width="6.69140625" style="3" customWidth="1"/>
    <col min="8441" max="8441" width="12.3828125" style="3" customWidth="1"/>
    <col min="8442" max="8442" width="8.69140625" style="3" customWidth="1"/>
    <col min="8443" max="8443" width="14.84375" style="3" customWidth="1"/>
    <col min="8444" max="8444" width="11.3828125" style="3" customWidth="1"/>
    <col min="8445" max="8445" width="13.53515625" style="3" customWidth="1"/>
    <col min="8446" max="8446" width="11.53515625" style="3" customWidth="1"/>
    <col min="8447" max="8447" width="14.84375" style="3" customWidth="1"/>
    <col min="8448" max="8448" width="15.53515625" style="3" customWidth="1"/>
    <col min="8449" max="8449" width="10.69140625" style="3" customWidth="1"/>
    <col min="8450" max="8450" width="9.69140625" style="3" customWidth="1"/>
    <col min="8451" max="8451" width="10.69140625" style="3" customWidth="1"/>
    <col min="8452" max="8452" width="8.69140625" style="3" customWidth="1"/>
    <col min="8453" max="8453" width="10.84375" style="3" customWidth="1"/>
    <col min="8454" max="8454" width="11.3828125" style="3" bestFit="1" customWidth="1"/>
    <col min="8455" max="8455" width="14.3046875" style="3" customWidth="1"/>
    <col min="8456" max="8456" width="13" style="3" customWidth="1"/>
    <col min="8457" max="8458" width="14.15234375" style="3" bestFit="1" customWidth="1"/>
    <col min="8459" max="8459" width="9.23046875" style="3"/>
    <col min="8460" max="8460" width="8.3046875" style="3" customWidth="1"/>
    <col min="8461" max="8461" width="9.3046875" style="3" customWidth="1"/>
    <col min="8462" max="8462" width="8.69140625" style="3" customWidth="1"/>
    <col min="8463" max="8463" width="13.15234375" style="3" customWidth="1"/>
    <col min="8464" max="8464" width="10.69140625" style="3" customWidth="1"/>
    <col min="8465" max="8465" width="9.69140625" style="3" customWidth="1"/>
    <col min="8466" max="8466" width="11.69140625" style="3" bestFit="1" customWidth="1"/>
    <col min="8467" max="8468" width="14.15234375" style="3" bestFit="1" customWidth="1"/>
    <col min="8469" max="8469" width="9.23046875" style="3"/>
    <col min="8470" max="8470" width="11" style="3" bestFit="1" customWidth="1"/>
    <col min="8471" max="8471" width="9.53515625" style="3" bestFit="1" customWidth="1"/>
    <col min="8472" max="8473" width="9.23046875" style="3"/>
    <col min="8474" max="8474" width="10.84375" style="3" customWidth="1"/>
    <col min="8475" max="8475" width="9.53515625" style="3" bestFit="1" customWidth="1"/>
    <col min="8476" max="8476" width="11.69140625" style="3" bestFit="1" customWidth="1"/>
    <col min="8477" max="8478" width="14.15234375" style="3" bestFit="1" customWidth="1"/>
    <col min="8479" max="8695" width="9.23046875" style="3"/>
    <col min="8696" max="8696" width="6.69140625" style="3" customWidth="1"/>
    <col min="8697" max="8697" width="12.3828125" style="3" customWidth="1"/>
    <col min="8698" max="8698" width="8.69140625" style="3" customWidth="1"/>
    <col min="8699" max="8699" width="14.84375" style="3" customWidth="1"/>
    <col min="8700" max="8700" width="11.3828125" style="3" customWidth="1"/>
    <col min="8701" max="8701" width="13.53515625" style="3" customWidth="1"/>
    <col min="8702" max="8702" width="11.53515625" style="3" customWidth="1"/>
    <col min="8703" max="8703" width="14.84375" style="3" customWidth="1"/>
    <col min="8704" max="8704" width="15.53515625" style="3" customWidth="1"/>
    <col min="8705" max="8705" width="10.69140625" style="3" customWidth="1"/>
    <col min="8706" max="8706" width="9.69140625" style="3" customWidth="1"/>
    <col min="8707" max="8707" width="10.69140625" style="3" customWidth="1"/>
    <col min="8708" max="8708" width="8.69140625" style="3" customWidth="1"/>
    <col min="8709" max="8709" width="10.84375" style="3" customWidth="1"/>
    <col min="8710" max="8710" width="11.3828125" style="3" bestFit="1" customWidth="1"/>
    <col min="8711" max="8711" width="14.3046875" style="3" customWidth="1"/>
    <col min="8712" max="8712" width="13" style="3" customWidth="1"/>
    <col min="8713" max="8714" width="14.15234375" style="3" bestFit="1" customWidth="1"/>
    <col min="8715" max="8715" width="9.23046875" style="3"/>
    <col min="8716" max="8716" width="8.3046875" style="3" customWidth="1"/>
    <col min="8717" max="8717" width="9.3046875" style="3" customWidth="1"/>
    <col min="8718" max="8718" width="8.69140625" style="3" customWidth="1"/>
    <col min="8719" max="8719" width="13.15234375" style="3" customWidth="1"/>
    <col min="8720" max="8720" width="10.69140625" style="3" customWidth="1"/>
    <col min="8721" max="8721" width="9.69140625" style="3" customWidth="1"/>
    <col min="8722" max="8722" width="11.69140625" style="3" bestFit="1" customWidth="1"/>
    <col min="8723" max="8724" width="14.15234375" style="3" bestFit="1" customWidth="1"/>
    <col min="8725" max="8725" width="9.23046875" style="3"/>
    <col min="8726" max="8726" width="11" style="3" bestFit="1" customWidth="1"/>
    <col min="8727" max="8727" width="9.53515625" style="3" bestFit="1" customWidth="1"/>
    <col min="8728" max="8729" width="9.23046875" style="3"/>
    <col min="8730" max="8730" width="10.84375" style="3" customWidth="1"/>
    <col min="8731" max="8731" width="9.53515625" style="3" bestFit="1" customWidth="1"/>
    <col min="8732" max="8732" width="11.69140625" style="3" bestFit="1" customWidth="1"/>
    <col min="8733" max="8734" width="14.15234375" style="3" bestFit="1" customWidth="1"/>
    <col min="8735" max="8951" width="9.23046875" style="3"/>
    <col min="8952" max="8952" width="6.69140625" style="3" customWidth="1"/>
    <col min="8953" max="8953" width="12.3828125" style="3" customWidth="1"/>
    <col min="8954" max="8954" width="8.69140625" style="3" customWidth="1"/>
    <col min="8955" max="8955" width="14.84375" style="3" customWidth="1"/>
    <col min="8956" max="8956" width="11.3828125" style="3" customWidth="1"/>
    <col min="8957" max="8957" width="13.53515625" style="3" customWidth="1"/>
    <col min="8958" max="8958" width="11.53515625" style="3" customWidth="1"/>
    <col min="8959" max="8959" width="14.84375" style="3" customWidth="1"/>
    <col min="8960" max="8960" width="15.53515625" style="3" customWidth="1"/>
    <col min="8961" max="8961" width="10.69140625" style="3" customWidth="1"/>
    <col min="8962" max="8962" width="9.69140625" style="3" customWidth="1"/>
    <col min="8963" max="8963" width="10.69140625" style="3" customWidth="1"/>
    <col min="8964" max="8964" width="8.69140625" style="3" customWidth="1"/>
    <col min="8965" max="8965" width="10.84375" style="3" customWidth="1"/>
    <col min="8966" max="8966" width="11.3828125" style="3" bestFit="1" customWidth="1"/>
    <col min="8967" max="8967" width="14.3046875" style="3" customWidth="1"/>
    <col min="8968" max="8968" width="13" style="3" customWidth="1"/>
    <col min="8969" max="8970" width="14.15234375" style="3" bestFit="1" customWidth="1"/>
    <col min="8971" max="8971" width="9.23046875" style="3"/>
    <col min="8972" max="8972" width="8.3046875" style="3" customWidth="1"/>
    <col min="8973" max="8973" width="9.3046875" style="3" customWidth="1"/>
    <col min="8974" max="8974" width="8.69140625" style="3" customWidth="1"/>
    <col min="8975" max="8975" width="13.15234375" style="3" customWidth="1"/>
    <col min="8976" max="8976" width="10.69140625" style="3" customWidth="1"/>
    <col min="8977" max="8977" width="9.69140625" style="3" customWidth="1"/>
    <col min="8978" max="8978" width="11.69140625" style="3" bestFit="1" customWidth="1"/>
    <col min="8979" max="8980" width="14.15234375" style="3" bestFit="1" customWidth="1"/>
    <col min="8981" max="8981" width="9.23046875" style="3"/>
    <col min="8982" max="8982" width="11" style="3" bestFit="1" customWidth="1"/>
    <col min="8983" max="8983" width="9.53515625" style="3" bestFit="1" customWidth="1"/>
    <col min="8984" max="8985" width="9.23046875" style="3"/>
    <col min="8986" max="8986" width="10.84375" style="3" customWidth="1"/>
    <col min="8987" max="8987" width="9.53515625" style="3" bestFit="1" customWidth="1"/>
    <col min="8988" max="8988" width="11.69140625" style="3" bestFit="1" customWidth="1"/>
    <col min="8989" max="8990" width="14.15234375" style="3" bestFit="1" customWidth="1"/>
    <col min="8991" max="9207" width="9.23046875" style="3"/>
    <col min="9208" max="9208" width="6.69140625" style="3" customWidth="1"/>
    <col min="9209" max="9209" width="12.3828125" style="3" customWidth="1"/>
    <col min="9210" max="9210" width="8.69140625" style="3" customWidth="1"/>
    <col min="9211" max="9211" width="14.84375" style="3" customWidth="1"/>
    <col min="9212" max="9212" width="11.3828125" style="3" customWidth="1"/>
    <col min="9213" max="9213" width="13.53515625" style="3" customWidth="1"/>
    <col min="9214" max="9214" width="11.53515625" style="3" customWidth="1"/>
    <col min="9215" max="9215" width="14.84375" style="3" customWidth="1"/>
    <col min="9216" max="9216" width="15.53515625" style="3" customWidth="1"/>
    <col min="9217" max="9217" width="10.69140625" style="3" customWidth="1"/>
    <col min="9218" max="9218" width="9.69140625" style="3" customWidth="1"/>
    <col min="9219" max="9219" width="10.69140625" style="3" customWidth="1"/>
    <col min="9220" max="9220" width="8.69140625" style="3" customWidth="1"/>
    <col min="9221" max="9221" width="10.84375" style="3" customWidth="1"/>
    <col min="9222" max="9222" width="11.3828125" style="3" bestFit="1" customWidth="1"/>
    <col min="9223" max="9223" width="14.3046875" style="3" customWidth="1"/>
    <col min="9224" max="9224" width="13" style="3" customWidth="1"/>
    <col min="9225" max="9226" width="14.15234375" style="3" bestFit="1" customWidth="1"/>
    <col min="9227" max="9227" width="9.23046875" style="3"/>
    <col min="9228" max="9228" width="8.3046875" style="3" customWidth="1"/>
    <col min="9229" max="9229" width="9.3046875" style="3" customWidth="1"/>
    <col min="9230" max="9230" width="8.69140625" style="3" customWidth="1"/>
    <col min="9231" max="9231" width="13.15234375" style="3" customWidth="1"/>
    <col min="9232" max="9232" width="10.69140625" style="3" customWidth="1"/>
    <col min="9233" max="9233" width="9.69140625" style="3" customWidth="1"/>
    <col min="9234" max="9234" width="11.69140625" style="3" bestFit="1" customWidth="1"/>
    <col min="9235" max="9236" width="14.15234375" style="3" bestFit="1" customWidth="1"/>
    <col min="9237" max="9237" width="9.23046875" style="3"/>
    <col min="9238" max="9238" width="11" style="3" bestFit="1" customWidth="1"/>
    <col min="9239" max="9239" width="9.53515625" style="3" bestFit="1" customWidth="1"/>
    <col min="9240" max="9241" width="9.23046875" style="3"/>
    <col min="9242" max="9242" width="10.84375" style="3" customWidth="1"/>
    <col min="9243" max="9243" width="9.53515625" style="3" bestFit="1" customWidth="1"/>
    <col min="9244" max="9244" width="11.69140625" style="3" bestFit="1" customWidth="1"/>
    <col min="9245" max="9246" width="14.15234375" style="3" bestFit="1" customWidth="1"/>
    <col min="9247" max="9463" width="9.23046875" style="3"/>
    <col min="9464" max="9464" width="6.69140625" style="3" customWidth="1"/>
    <col min="9465" max="9465" width="12.3828125" style="3" customWidth="1"/>
    <col min="9466" max="9466" width="8.69140625" style="3" customWidth="1"/>
    <col min="9467" max="9467" width="14.84375" style="3" customWidth="1"/>
    <col min="9468" max="9468" width="11.3828125" style="3" customWidth="1"/>
    <col min="9469" max="9469" width="13.53515625" style="3" customWidth="1"/>
    <col min="9470" max="9470" width="11.53515625" style="3" customWidth="1"/>
    <col min="9471" max="9471" width="14.84375" style="3" customWidth="1"/>
    <col min="9472" max="9472" width="15.53515625" style="3" customWidth="1"/>
    <col min="9473" max="9473" width="10.69140625" style="3" customWidth="1"/>
    <col min="9474" max="9474" width="9.69140625" style="3" customWidth="1"/>
    <col min="9475" max="9475" width="10.69140625" style="3" customWidth="1"/>
    <col min="9476" max="9476" width="8.69140625" style="3" customWidth="1"/>
    <col min="9477" max="9477" width="10.84375" style="3" customWidth="1"/>
    <col min="9478" max="9478" width="11.3828125" style="3" bestFit="1" customWidth="1"/>
    <col min="9479" max="9479" width="14.3046875" style="3" customWidth="1"/>
    <col min="9480" max="9480" width="13" style="3" customWidth="1"/>
    <col min="9481" max="9482" width="14.15234375" style="3" bestFit="1" customWidth="1"/>
    <col min="9483" max="9483" width="9.23046875" style="3"/>
    <col min="9484" max="9484" width="8.3046875" style="3" customWidth="1"/>
    <col min="9485" max="9485" width="9.3046875" style="3" customWidth="1"/>
    <col min="9486" max="9486" width="8.69140625" style="3" customWidth="1"/>
    <col min="9487" max="9487" width="13.15234375" style="3" customWidth="1"/>
    <col min="9488" max="9488" width="10.69140625" style="3" customWidth="1"/>
    <col min="9489" max="9489" width="9.69140625" style="3" customWidth="1"/>
    <col min="9490" max="9490" width="11.69140625" style="3" bestFit="1" customWidth="1"/>
    <col min="9491" max="9492" width="14.15234375" style="3" bestFit="1" customWidth="1"/>
    <col min="9493" max="9493" width="9.23046875" style="3"/>
    <col min="9494" max="9494" width="11" style="3" bestFit="1" customWidth="1"/>
    <col min="9495" max="9495" width="9.53515625" style="3" bestFit="1" customWidth="1"/>
    <col min="9496" max="9497" width="9.23046875" style="3"/>
    <col min="9498" max="9498" width="10.84375" style="3" customWidth="1"/>
    <col min="9499" max="9499" width="9.53515625" style="3" bestFit="1" customWidth="1"/>
    <col min="9500" max="9500" width="11.69140625" style="3" bestFit="1" customWidth="1"/>
    <col min="9501" max="9502" width="14.15234375" style="3" bestFit="1" customWidth="1"/>
    <col min="9503" max="9719" width="9.23046875" style="3"/>
    <col min="9720" max="9720" width="6.69140625" style="3" customWidth="1"/>
    <col min="9721" max="9721" width="12.3828125" style="3" customWidth="1"/>
    <col min="9722" max="9722" width="8.69140625" style="3" customWidth="1"/>
    <col min="9723" max="9723" width="14.84375" style="3" customWidth="1"/>
    <col min="9724" max="9724" width="11.3828125" style="3" customWidth="1"/>
    <col min="9725" max="9725" width="13.53515625" style="3" customWidth="1"/>
    <col min="9726" max="9726" width="11.53515625" style="3" customWidth="1"/>
    <col min="9727" max="9727" width="14.84375" style="3" customWidth="1"/>
    <col min="9728" max="9728" width="15.53515625" style="3" customWidth="1"/>
    <col min="9729" max="9729" width="10.69140625" style="3" customWidth="1"/>
    <col min="9730" max="9730" width="9.69140625" style="3" customWidth="1"/>
    <col min="9731" max="9731" width="10.69140625" style="3" customWidth="1"/>
    <col min="9732" max="9732" width="8.69140625" style="3" customWidth="1"/>
    <col min="9733" max="9733" width="10.84375" style="3" customWidth="1"/>
    <col min="9734" max="9734" width="11.3828125" style="3" bestFit="1" customWidth="1"/>
    <col min="9735" max="9735" width="14.3046875" style="3" customWidth="1"/>
    <col min="9736" max="9736" width="13" style="3" customWidth="1"/>
    <col min="9737" max="9738" width="14.15234375" style="3" bestFit="1" customWidth="1"/>
    <col min="9739" max="9739" width="9.23046875" style="3"/>
    <col min="9740" max="9740" width="8.3046875" style="3" customWidth="1"/>
    <col min="9741" max="9741" width="9.3046875" style="3" customWidth="1"/>
    <col min="9742" max="9742" width="8.69140625" style="3" customWidth="1"/>
    <col min="9743" max="9743" width="13.15234375" style="3" customWidth="1"/>
    <col min="9744" max="9744" width="10.69140625" style="3" customWidth="1"/>
    <col min="9745" max="9745" width="9.69140625" style="3" customWidth="1"/>
    <col min="9746" max="9746" width="11.69140625" style="3" bestFit="1" customWidth="1"/>
    <col min="9747" max="9748" width="14.15234375" style="3" bestFit="1" customWidth="1"/>
    <col min="9749" max="9749" width="9.23046875" style="3"/>
    <col min="9750" max="9750" width="11" style="3" bestFit="1" customWidth="1"/>
    <col min="9751" max="9751" width="9.53515625" style="3" bestFit="1" customWidth="1"/>
    <col min="9752" max="9753" width="9.23046875" style="3"/>
    <col min="9754" max="9754" width="10.84375" style="3" customWidth="1"/>
    <col min="9755" max="9755" width="9.53515625" style="3" bestFit="1" customWidth="1"/>
    <col min="9756" max="9756" width="11.69140625" style="3" bestFit="1" customWidth="1"/>
    <col min="9757" max="9758" width="14.15234375" style="3" bestFit="1" customWidth="1"/>
    <col min="9759" max="9975" width="9.23046875" style="3"/>
    <col min="9976" max="9976" width="6.69140625" style="3" customWidth="1"/>
    <col min="9977" max="9977" width="12.3828125" style="3" customWidth="1"/>
    <col min="9978" max="9978" width="8.69140625" style="3" customWidth="1"/>
    <col min="9979" max="9979" width="14.84375" style="3" customWidth="1"/>
    <col min="9980" max="9980" width="11.3828125" style="3" customWidth="1"/>
    <col min="9981" max="9981" width="13.53515625" style="3" customWidth="1"/>
    <col min="9982" max="9982" width="11.53515625" style="3" customWidth="1"/>
    <col min="9983" max="9983" width="14.84375" style="3" customWidth="1"/>
    <col min="9984" max="9984" width="15.53515625" style="3" customWidth="1"/>
    <col min="9985" max="9985" width="10.69140625" style="3" customWidth="1"/>
    <col min="9986" max="9986" width="9.69140625" style="3" customWidth="1"/>
    <col min="9987" max="9987" width="10.69140625" style="3" customWidth="1"/>
    <col min="9988" max="9988" width="8.69140625" style="3" customWidth="1"/>
    <col min="9989" max="9989" width="10.84375" style="3" customWidth="1"/>
    <col min="9990" max="9990" width="11.3828125" style="3" bestFit="1" customWidth="1"/>
    <col min="9991" max="9991" width="14.3046875" style="3" customWidth="1"/>
    <col min="9992" max="9992" width="13" style="3" customWidth="1"/>
    <col min="9993" max="9994" width="14.15234375" style="3" bestFit="1" customWidth="1"/>
    <col min="9995" max="9995" width="9.23046875" style="3"/>
    <col min="9996" max="9996" width="8.3046875" style="3" customWidth="1"/>
    <col min="9997" max="9997" width="9.3046875" style="3" customWidth="1"/>
    <col min="9998" max="9998" width="8.69140625" style="3" customWidth="1"/>
    <col min="9999" max="9999" width="13.15234375" style="3" customWidth="1"/>
    <col min="10000" max="10000" width="10.69140625" style="3" customWidth="1"/>
    <col min="10001" max="10001" width="9.69140625" style="3" customWidth="1"/>
    <col min="10002" max="10002" width="11.69140625" style="3" bestFit="1" customWidth="1"/>
    <col min="10003" max="10004" width="14.15234375" style="3" bestFit="1" customWidth="1"/>
    <col min="10005" max="10005" width="9.23046875" style="3"/>
    <col min="10006" max="10006" width="11" style="3" bestFit="1" customWidth="1"/>
    <col min="10007" max="10007" width="9.53515625" style="3" bestFit="1" customWidth="1"/>
    <col min="10008" max="10009" width="9.23046875" style="3"/>
    <col min="10010" max="10010" width="10.84375" style="3" customWidth="1"/>
    <col min="10011" max="10011" width="9.53515625" style="3" bestFit="1" customWidth="1"/>
    <col min="10012" max="10012" width="11.69140625" style="3" bestFit="1" customWidth="1"/>
    <col min="10013" max="10014" width="14.15234375" style="3" bestFit="1" customWidth="1"/>
    <col min="10015" max="10231" width="9.23046875" style="3"/>
    <col min="10232" max="10232" width="6.69140625" style="3" customWidth="1"/>
    <col min="10233" max="10233" width="12.3828125" style="3" customWidth="1"/>
    <col min="10234" max="10234" width="8.69140625" style="3" customWidth="1"/>
    <col min="10235" max="10235" width="14.84375" style="3" customWidth="1"/>
    <col min="10236" max="10236" width="11.3828125" style="3" customWidth="1"/>
    <col min="10237" max="10237" width="13.53515625" style="3" customWidth="1"/>
    <col min="10238" max="10238" width="11.53515625" style="3" customWidth="1"/>
    <col min="10239" max="10239" width="14.84375" style="3" customWidth="1"/>
    <col min="10240" max="10240" width="15.53515625" style="3" customWidth="1"/>
    <col min="10241" max="10241" width="10.69140625" style="3" customWidth="1"/>
    <col min="10242" max="10242" width="9.69140625" style="3" customWidth="1"/>
    <col min="10243" max="10243" width="10.69140625" style="3" customWidth="1"/>
    <col min="10244" max="10244" width="8.69140625" style="3" customWidth="1"/>
    <col min="10245" max="10245" width="10.84375" style="3" customWidth="1"/>
    <col min="10246" max="10246" width="11.3828125" style="3" bestFit="1" customWidth="1"/>
    <col min="10247" max="10247" width="14.3046875" style="3" customWidth="1"/>
    <col min="10248" max="10248" width="13" style="3" customWidth="1"/>
    <col min="10249" max="10250" width="14.15234375" style="3" bestFit="1" customWidth="1"/>
    <col min="10251" max="10251" width="9.23046875" style="3"/>
    <col min="10252" max="10252" width="8.3046875" style="3" customWidth="1"/>
    <col min="10253" max="10253" width="9.3046875" style="3" customWidth="1"/>
    <col min="10254" max="10254" width="8.69140625" style="3" customWidth="1"/>
    <col min="10255" max="10255" width="13.15234375" style="3" customWidth="1"/>
    <col min="10256" max="10256" width="10.69140625" style="3" customWidth="1"/>
    <col min="10257" max="10257" width="9.69140625" style="3" customWidth="1"/>
    <col min="10258" max="10258" width="11.69140625" style="3" bestFit="1" customWidth="1"/>
    <col min="10259" max="10260" width="14.15234375" style="3" bestFit="1" customWidth="1"/>
    <col min="10261" max="10261" width="9.23046875" style="3"/>
    <col min="10262" max="10262" width="11" style="3" bestFit="1" customWidth="1"/>
    <col min="10263" max="10263" width="9.53515625" style="3" bestFit="1" customWidth="1"/>
    <col min="10264" max="10265" width="9.23046875" style="3"/>
    <col min="10266" max="10266" width="10.84375" style="3" customWidth="1"/>
    <col min="10267" max="10267" width="9.53515625" style="3" bestFit="1" customWidth="1"/>
    <col min="10268" max="10268" width="11.69140625" style="3" bestFit="1" customWidth="1"/>
    <col min="10269" max="10270" width="14.15234375" style="3" bestFit="1" customWidth="1"/>
    <col min="10271" max="10487" width="9.23046875" style="3"/>
    <col min="10488" max="10488" width="6.69140625" style="3" customWidth="1"/>
    <col min="10489" max="10489" width="12.3828125" style="3" customWidth="1"/>
    <col min="10490" max="10490" width="8.69140625" style="3" customWidth="1"/>
    <col min="10491" max="10491" width="14.84375" style="3" customWidth="1"/>
    <col min="10492" max="10492" width="11.3828125" style="3" customWidth="1"/>
    <col min="10493" max="10493" width="13.53515625" style="3" customWidth="1"/>
    <col min="10494" max="10494" width="11.53515625" style="3" customWidth="1"/>
    <col min="10495" max="10495" width="14.84375" style="3" customWidth="1"/>
    <col min="10496" max="10496" width="15.53515625" style="3" customWidth="1"/>
    <col min="10497" max="10497" width="10.69140625" style="3" customWidth="1"/>
    <col min="10498" max="10498" width="9.69140625" style="3" customWidth="1"/>
    <col min="10499" max="10499" width="10.69140625" style="3" customWidth="1"/>
    <col min="10500" max="10500" width="8.69140625" style="3" customWidth="1"/>
    <col min="10501" max="10501" width="10.84375" style="3" customWidth="1"/>
    <col min="10502" max="10502" width="11.3828125" style="3" bestFit="1" customWidth="1"/>
    <col min="10503" max="10503" width="14.3046875" style="3" customWidth="1"/>
    <col min="10504" max="10504" width="13" style="3" customWidth="1"/>
    <col min="10505" max="10506" width="14.15234375" style="3" bestFit="1" customWidth="1"/>
    <col min="10507" max="10507" width="9.23046875" style="3"/>
    <col min="10508" max="10508" width="8.3046875" style="3" customWidth="1"/>
    <col min="10509" max="10509" width="9.3046875" style="3" customWidth="1"/>
    <col min="10510" max="10510" width="8.69140625" style="3" customWidth="1"/>
    <col min="10511" max="10511" width="13.15234375" style="3" customWidth="1"/>
    <col min="10512" max="10512" width="10.69140625" style="3" customWidth="1"/>
    <col min="10513" max="10513" width="9.69140625" style="3" customWidth="1"/>
    <col min="10514" max="10514" width="11.69140625" style="3" bestFit="1" customWidth="1"/>
    <col min="10515" max="10516" width="14.15234375" style="3" bestFit="1" customWidth="1"/>
    <col min="10517" max="10517" width="9.23046875" style="3"/>
    <col min="10518" max="10518" width="11" style="3" bestFit="1" customWidth="1"/>
    <col min="10519" max="10519" width="9.53515625" style="3" bestFit="1" customWidth="1"/>
    <col min="10520" max="10521" width="9.23046875" style="3"/>
    <col min="10522" max="10522" width="10.84375" style="3" customWidth="1"/>
    <col min="10523" max="10523" width="9.53515625" style="3" bestFit="1" customWidth="1"/>
    <col min="10524" max="10524" width="11.69140625" style="3" bestFit="1" customWidth="1"/>
    <col min="10525" max="10526" width="14.15234375" style="3" bestFit="1" customWidth="1"/>
    <col min="10527" max="10743" width="9.23046875" style="3"/>
    <col min="10744" max="10744" width="6.69140625" style="3" customWidth="1"/>
    <col min="10745" max="10745" width="12.3828125" style="3" customWidth="1"/>
    <col min="10746" max="10746" width="8.69140625" style="3" customWidth="1"/>
    <col min="10747" max="10747" width="14.84375" style="3" customWidth="1"/>
    <col min="10748" max="10748" width="11.3828125" style="3" customWidth="1"/>
    <col min="10749" max="10749" width="13.53515625" style="3" customWidth="1"/>
    <col min="10750" max="10750" width="11.53515625" style="3" customWidth="1"/>
    <col min="10751" max="10751" width="14.84375" style="3" customWidth="1"/>
    <col min="10752" max="10752" width="15.53515625" style="3" customWidth="1"/>
    <col min="10753" max="10753" width="10.69140625" style="3" customWidth="1"/>
    <col min="10754" max="10754" width="9.69140625" style="3" customWidth="1"/>
    <col min="10755" max="10755" width="10.69140625" style="3" customWidth="1"/>
    <col min="10756" max="10756" width="8.69140625" style="3" customWidth="1"/>
    <col min="10757" max="10757" width="10.84375" style="3" customWidth="1"/>
    <col min="10758" max="10758" width="11.3828125" style="3" bestFit="1" customWidth="1"/>
    <col min="10759" max="10759" width="14.3046875" style="3" customWidth="1"/>
    <col min="10760" max="10760" width="13" style="3" customWidth="1"/>
    <col min="10761" max="10762" width="14.15234375" style="3" bestFit="1" customWidth="1"/>
    <col min="10763" max="10763" width="9.23046875" style="3"/>
    <col min="10764" max="10764" width="8.3046875" style="3" customWidth="1"/>
    <col min="10765" max="10765" width="9.3046875" style="3" customWidth="1"/>
    <col min="10766" max="10766" width="8.69140625" style="3" customWidth="1"/>
    <col min="10767" max="10767" width="13.15234375" style="3" customWidth="1"/>
    <col min="10768" max="10768" width="10.69140625" style="3" customWidth="1"/>
    <col min="10769" max="10769" width="9.69140625" style="3" customWidth="1"/>
    <col min="10770" max="10770" width="11.69140625" style="3" bestFit="1" customWidth="1"/>
    <col min="10771" max="10772" width="14.15234375" style="3" bestFit="1" customWidth="1"/>
    <col min="10773" max="10773" width="9.23046875" style="3"/>
    <col min="10774" max="10774" width="11" style="3" bestFit="1" customWidth="1"/>
    <col min="10775" max="10775" width="9.53515625" style="3" bestFit="1" customWidth="1"/>
    <col min="10776" max="10777" width="9.23046875" style="3"/>
    <col min="10778" max="10778" width="10.84375" style="3" customWidth="1"/>
    <col min="10779" max="10779" width="9.53515625" style="3" bestFit="1" customWidth="1"/>
    <col min="10780" max="10780" width="11.69140625" style="3" bestFit="1" customWidth="1"/>
    <col min="10781" max="10782" width="14.15234375" style="3" bestFit="1" customWidth="1"/>
    <col min="10783" max="10999" width="9.23046875" style="3"/>
    <col min="11000" max="11000" width="6.69140625" style="3" customWidth="1"/>
    <col min="11001" max="11001" width="12.3828125" style="3" customWidth="1"/>
    <col min="11002" max="11002" width="8.69140625" style="3" customWidth="1"/>
    <col min="11003" max="11003" width="14.84375" style="3" customWidth="1"/>
    <col min="11004" max="11004" width="11.3828125" style="3" customWidth="1"/>
    <col min="11005" max="11005" width="13.53515625" style="3" customWidth="1"/>
    <col min="11006" max="11006" width="11.53515625" style="3" customWidth="1"/>
    <col min="11007" max="11007" width="14.84375" style="3" customWidth="1"/>
    <col min="11008" max="11008" width="15.53515625" style="3" customWidth="1"/>
    <col min="11009" max="11009" width="10.69140625" style="3" customWidth="1"/>
    <col min="11010" max="11010" width="9.69140625" style="3" customWidth="1"/>
    <col min="11011" max="11011" width="10.69140625" style="3" customWidth="1"/>
    <col min="11012" max="11012" width="8.69140625" style="3" customWidth="1"/>
    <col min="11013" max="11013" width="10.84375" style="3" customWidth="1"/>
    <col min="11014" max="11014" width="11.3828125" style="3" bestFit="1" customWidth="1"/>
    <col min="11015" max="11015" width="14.3046875" style="3" customWidth="1"/>
    <col min="11016" max="11016" width="13" style="3" customWidth="1"/>
    <col min="11017" max="11018" width="14.15234375" style="3" bestFit="1" customWidth="1"/>
    <col min="11019" max="11019" width="9.23046875" style="3"/>
    <col min="11020" max="11020" width="8.3046875" style="3" customWidth="1"/>
    <col min="11021" max="11021" width="9.3046875" style="3" customWidth="1"/>
    <col min="11022" max="11022" width="8.69140625" style="3" customWidth="1"/>
    <col min="11023" max="11023" width="13.15234375" style="3" customWidth="1"/>
    <col min="11024" max="11024" width="10.69140625" style="3" customWidth="1"/>
    <col min="11025" max="11025" width="9.69140625" style="3" customWidth="1"/>
    <col min="11026" max="11026" width="11.69140625" style="3" bestFit="1" customWidth="1"/>
    <col min="11027" max="11028" width="14.15234375" style="3" bestFit="1" customWidth="1"/>
    <col min="11029" max="11029" width="9.23046875" style="3"/>
    <col min="11030" max="11030" width="11" style="3" bestFit="1" customWidth="1"/>
    <col min="11031" max="11031" width="9.53515625" style="3" bestFit="1" customWidth="1"/>
    <col min="11032" max="11033" width="9.23046875" style="3"/>
    <col min="11034" max="11034" width="10.84375" style="3" customWidth="1"/>
    <col min="11035" max="11035" width="9.53515625" style="3" bestFit="1" customWidth="1"/>
    <col min="11036" max="11036" width="11.69140625" style="3" bestFit="1" customWidth="1"/>
    <col min="11037" max="11038" width="14.15234375" style="3" bestFit="1" customWidth="1"/>
    <col min="11039" max="11255" width="9.23046875" style="3"/>
    <col min="11256" max="11256" width="6.69140625" style="3" customWidth="1"/>
    <col min="11257" max="11257" width="12.3828125" style="3" customWidth="1"/>
    <col min="11258" max="11258" width="8.69140625" style="3" customWidth="1"/>
    <col min="11259" max="11259" width="14.84375" style="3" customWidth="1"/>
    <col min="11260" max="11260" width="11.3828125" style="3" customWidth="1"/>
    <col min="11261" max="11261" width="13.53515625" style="3" customWidth="1"/>
    <col min="11262" max="11262" width="11.53515625" style="3" customWidth="1"/>
    <col min="11263" max="11263" width="14.84375" style="3" customWidth="1"/>
    <col min="11264" max="11264" width="15.53515625" style="3" customWidth="1"/>
    <col min="11265" max="11265" width="10.69140625" style="3" customWidth="1"/>
    <col min="11266" max="11266" width="9.69140625" style="3" customWidth="1"/>
    <col min="11267" max="11267" width="10.69140625" style="3" customWidth="1"/>
    <col min="11268" max="11268" width="8.69140625" style="3" customWidth="1"/>
    <col min="11269" max="11269" width="10.84375" style="3" customWidth="1"/>
    <col min="11270" max="11270" width="11.3828125" style="3" bestFit="1" customWidth="1"/>
    <col min="11271" max="11271" width="14.3046875" style="3" customWidth="1"/>
    <col min="11272" max="11272" width="13" style="3" customWidth="1"/>
    <col min="11273" max="11274" width="14.15234375" style="3" bestFit="1" customWidth="1"/>
    <col min="11275" max="11275" width="9.23046875" style="3"/>
    <col min="11276" max="11276" width="8.3046875" style="3" customWidth="1"/>
    <col min="11277" max="11277" width="9.3046875" style="3" customWidth="1"/>
    <col min="11278" max="11278" width="8.69140625" style="3" customWidth="1"/>
    <col min="11279" max="11279" width="13.15234375" style="3" customWidth="1"/>
    <col min="11280" max="11280" width="10.69140625" style="3" customWidth="1"/>
    <col min="11281" max="11281" width="9.69140625" style="3" customWidth="1"/>
    <col min="11282" max="11282" width="11.69140625" style="3" bestFit="1" customWidth="1"/>
    <col min="11283" max="11284" width="14.15234375" style="3" bestFit="1" customWidth="1"/>
    <col min="11285" max="11285" width="9.23046875" style="3"/>
    <col min="11286" max="11286" width="11" style="3" bestFit="1" customWidth="1"/>
    <col min="11287" max="11287" width="9.53515625" style="3" bestFit="1" customWidth="1"/>
    <col min="11288" max="11289" width="9.23046875" style="3"/>
    <col min="11290" max="11290" width="10.84375" style="3" customWidth="1"/>
    <col min="11291" max="11291" width="9.53515625" style="3" bestFit="1" customWidth="1"/>
    <col min="11292" max="11292" width="11.69140625" style="3" bestFit="1" customWidth="1"/>
    <col min="11293" max="11294" width="14.15234375" style="3" bestFit="1" customWidth="1"/>
    <col min="11295" max="11511" width="9.23046875" style="3"/>
    <col min="11512" max="11512" width="6.69140625" style="3" customWidth="1"/>
    <col min="11513" max="11513" width="12.3828125" style="3" customWidth="1"/>
    <col min="11514" max="11514" width="8.69140625" style="3" customWidth="1"/>
    <col min="11515" max="11515" width="14.84375" style="3" customWidth="1"/>
    <col min="11516" max="11516" width="11.3828125" style="3" customWidth="1"/>
    <col min="11517" max="11517" width="13.53515625" style="3" customWidth="1"/>
    <col min="11518" max="11518" width="11.53515625" style="3" customWidth="1"/>
    <col min="11519" max="11519" width="14.84375" style="3" customWidth="1"/>
    <col min="11520" max="11520" width="15.53515625" style="3" customWidth="1"/>
    <col min="11521" max="11521" width="10.69140625" style="3" customWidth="1"/>
    <col min="11522" max="11522" width="9.69140625" style="3" customWidth="1"/>
    <col min="11523" max="11523" width="10.69140625" style="3" customWidth="1"/>
    <col min="11524" max="11524" width="8.69140625" style="3" customWidth="1"/>
    <col min="11525" max="11525" width="10.84375" style="3" customWidth="1"/>
    <col min="11526" max="11526" width="11.3828125" style="3" bestFit="1" customWidth="1"/>
    <col min="11527" max="11527" width="14.3046875" style="3" customWidth="1"/>
    <col min="11528" max="11528" width="13" style="3" customWidth="1"/>
    <col min="11529" max="11530" width="14.15234375" style="3" bestFit="1" customWidth="1"/>
    <col min="11531" max="11531" width="9.23046875" style="3"/>
    <col min="11532" max="11532" width="8.3046875" style="3" customWidth="1"/>
    <col min="11533" max="11533" width="9.3046875" style="3" customWidth="1"/>
    <col min="11534" max="11534" width="8.69140625" style="3" customWidth="1"/>
    <col min="11535" max="11535" width="13.15234375" style="3" customWidth="1"/>
    <col min="11536" max="11536" width="10.69140625" style="3" customWidth="1"/>
    <col min="11537" max="11537" width="9.69140625" style="3" customWidth="1"/>
    <col min="11538" max="11538" width="11.69140625" style="3" bestFit="1" customWidth="1"/>
    <col min="11539" max="11540" width="14.15234375" style="3" bestFit="1" customWidth="1"/>
    <col min="11541" max="11541" width="9.23046875" style="3"/>
    <col min="11542" max="11542" width="11" style="3" bestFit="1" customWidth="1"/>
    <col min="11543" max="11543" width="9.53515625" style="3" bestFit="1" customWidth="1"/>
    <col min="11544" max="11545" width="9.23046875" style="3"/>
    <col min="11546" max="11546" width="10.84375" style="3" customWidth="1"/>
    <col min="11547" max="11547" width="9.53515625" style="3" bestFit="1" customWidth="1"/>
    <col min="11548" max="11548" width="11.69140625" style="3" bestFit="1" customWidth="1"/>
    <col min="11549" max="11550" width="14.15234375" style="3" bestFit="1" customWidth="1"/>
    <col min="11551" max="11767" width="9.23046875" style="3"/>
    <col min="11768" max="11768" width="6.69140625" style="3" customWidth="1"/>
    <col min="11769" max="11769" width="12.3828125" style="3" customWidth="1"/>
    <col min="11770" max="11770" width="8.69140625" style="3" customWidth="1"/>
    <col min="11771" max="11771" width="14.84375" style="3" customWidth="1"/>
    <col min="11772" max="11772" width="11.3828125" style="3" customWidth="1"/>
    <col min="11773" max="11773" width="13.53515625" style="3" customWidth="1"/>
    <col min="11774" max="11774" width="11.53515625" style="3" customWidth="1"/>
    <col min="11775" max="11775" width="14.84375" style="3" customWidth="1"/>
    <col min="11776" max="11776" width="15.53515625" style="3" customWidth="1"/>
    <col min="11777" max="11777" width="10.69140625" style="3" customWidth="1"/>
    <col min="11778" max="11778" width="9.69140625" style="3" customWidth="1"/>
    <col min="11779" max="11779" width="10.69140625" style="3" customWidth="1"/>
    <col min="11780" max="11780" width="8.69140625" style="3" customWidth="1"/>
    <col min="11781" max="11781" width="10.84375" style="3" customWidth="1"/>
    <col min="11782" max="11782" width="11.3828125" style="3" bestFit="1" customWidth="1"/>
    <col min="11783" max="11783" width="14.3046875" style="3" customWidth="1"/>
    <col min="11784" max="11784" width="13" style="3" customWidth="1"/>
    <col min="11785" max="11786" width="14.15234375" style="3" bestFit="1" customWidth="1"/>
    <col min="11787" max="11787" width="9.23046875" style="3"/>
    <col min="11788" max="11788" width="8.3046875" style="3" customWidth="1"/>
    <col min="11789" max="11789" width="9.3046875" style="3" customWidth="1"/>
    <col min="11790" max="11790" width="8.69140625" style="3" customWidth="1"/>
    <col min="11791" max="11791" width="13.15234375" style="3" customWidth="1"/>
    <col min="11792" max="11792" width="10.69140625" style="3" customWidth="1"/>
    <col min="11793" max="11793" width="9.69140625" style="3" customWidth="1"/>
    <col min="11794" max="11794" width="11.69140625" style="3" bestFit="1" customWidth="1"/>
    <col min="11795" max="11796" width="14.15234375" style="3" bestFit="1" customWidth="1"/>
    <col min="11797" max="11797" width="9.23046875" style="3"/>
    <col min="11798" max="11798" width="11" style="3" bestFit="1" customWidth="1"/>
    <col min="11799" max="11799" width="9.53515625" style="3" bestFit="1" customWidth="1"/>
    <col min="11800" max="11801" width="9.23046875" style="3"/>
    <col min="11802" max="11802" width="10.84375" style="3" customWidth="1"/>
    <col min="11803" max="11803" width="9.53515625" style="3" bestFit="1" customWidth="1"/>
    <col min="11804" max="11804" width="11.69140625" style="3" bestFit="1" customWidth="1"/>
    <col min="11805" max="11806" width="14.15234375" style="3" bestFit="1" customWidth="1"/>
    <col min="11807" max="12023" width="9.23046875" style="3"/>
    <col min="12024" max="12024" width="6.69140625" style="3" customWidth="1"/>
    <col min="12025" max="12025" width="12.3828125" style="3" customWidth="1"/>
    <col min="12026" max="12026" width="8.69140625" style="3" customWidth="1"/>
    <col min="12027" max="12027" width="14.84375" style="3" customWidth="1"/>
    <col min="12028" max="12028" width="11.3828125" style="3" customWidth="1"/>
    <col min="12029" max="12029" width="13.53515625" style="3" customWidth="1"/>
    <col min="12030" max="12030" width="11.53515625" style="3" customWidth="1"/>
    <col min="12031" max="12031" width="14.84375" style="3" customWidth="1"/>
    <col min="12032" max="12032" width="15.53515625" style="3" customWidth="1"/>
    <col min="12033" max="12033" width="10.69140625" style="3" customWidth="1"/>
    <col min="12034" max="12034" width="9.69140625" style="3" customWidth="1"/>
    <col min="12035" max="12035" width="10.69140625" style="3" customWidth="1"/>
    <col min="12036" max="12036" width="8.69140625" style="3" customWidth="1"/>
    <col min="12037" max="12037" width="10.84375" style="3" customWidth="1"/>
    <col min="12038" max="12038" width="11.3828125" style="3" bestFit="1" customWidth="1"/>
    <col min="12039" max="12039" width="14.3046875" style="3" customWidth="1"/>
    <col min="12040" max="12040" width="13" style="3" customWidth="1"/>
    <col min="12041" max="12042" width="14.15234375" style="3" bestFit="1" customWidth="1"/>
    <col min="12043" max="12043" width="9.23046875" style="3"/>
    <col min="12044" max="12044" width="8.3046875" style="3" customWidth="1"/>
    <col min="12045" max="12045" width="9.3046875" style="3" customWidth="1"/>
    <col min="12046" max="12046" width="8.69140625" style="3" customWidth="1"/>
    <col min="12047" max="12047" width="13.15234375" style="3" customWidth="1"/>
    <col min="12048" max="12048" width="10.69140625" style="3" customWidth="1"/>
    <col min="12049" max="12049" width="9.69140625" style="3" customWidth="1"/>
    <col min="12050" max="12050" width="11.69140625" style="3" bestFit="1" customWidth="1"/>
    <col min="12051" max="12052" width="14.15234375" style="3" bestFit="1" customWidth="1"/>
    <col min="12053" max="12053" width="9.23046875" style="3"/>
    <col min="12054" max="12054" width="11" style="3" bestFit="1" customWidth="1"/>
    <col min="12055" max="12055" width="9.53515625" style="3" bestFit="1" customWidth="1"/>
    <col min="12056" max="12057" width="9.23046875" style="3"/>
    <col min="12058" max="12058" width="10.84375" style="3" customWidth="1"/>
    <col min="12059" max="12059" width="9.53515625" style="3" bestFit="1" customWidth="1"/>
    <col min="12060" max="12060" width="11.69140625" style="3" bestFit="1" customWidth="1"/>
    <col min="12061" max="12062" width="14.15234375" style="3" bestFit="1" customWidth="1"/>
    <col min="12063" max="12279" width="9.23046875" style="3"/>
    <col min="12280" max="12280" width="6.69140625" style="3" customWidth="1"/>
    <col min="12281" max="12281" width="12.3828125" style="3" customWidth="1"/>
    <col min="12282" max="12282" width="8.69140625" style="3" customWidth="1"/>
    <col min="12283" max="12283" width="14.84375" style="3" customWidth="1"/>
    <col min="12284" max="12284" width="11.3828125" style="3" customWidth="1"/>
    <col min="12285" max="12285" width="13.53515625" style="3" customWidth="1"/>
    <col min="12286" max="12286" width="11.53515625" style="3" customWidth="1"/>
    <col min="12287" max="12287" width="14.84375" style="3" customWidth="1"/>
    <col min="12288" max="12288" width="15.53515625" style="3" customWidth="1"/>
    <col min="12289" max="12289" width="10.69140625" style="3" customWidth="1"/>
    <col min="12290" max="12290" width="9.69140625" style="3" customWidth="1"/>
    <col min="12291" max="12291" width="10.69140625" style="3" customWidth="1"/>
    <col min="12292" max="12292" width="8.69140625" style="3" customWidth="1"/>
    <col min="12293" max="12293" width="10.84375" style="3" customWidth="1"/>
    <col min="12294" max="12294" width="11.3828125" style="3" bestFit="1" customWidth="1"/>
    <col min="12295" max="12295" width="14.3046875" style="3" customWidth="1"/>
    <col min="12296" max="12296" width="13" style="3" customWidth="1"/>
    <col min="12297" max="12298" width="14.15234375" style="3" bestFit="1" customWidth="1"/>
    <col min="12299" max="12299" width="9.23046875" style="3"/>
    <col min="12300" max="12300" width="8.3046875" style="3" customWidth="1"/>
    <col min="12301" max="12301" width="9.3046875" style="3" customWidth="1"/>
    <col min="12302" max="12302" width="8.69140625" style="3" customWidth="1"/>
    <col min="12303" max="12303" width="13.15234375" style="3" customWidth="1"/>
    <col min="12304" max="12304" width="10.69140625" style="3" customWidth="1"/>
    <col min="12305" max="12305" width="9.69140625" style="3" customWidth="1"/>
    <col min="12306" max="12306" width="11.69140625" style="3" bestFit="1" customWidth="1"/>
    <col min="12307" max="12308" width="14.15234375" style="3" bestFit="1" customWidth="1"/>
    <col min="12309" max="12309" width="9.23046875" style="3"/>
    <col min="12310" max="12310" width="11" style="3" bestFit="1" customWidth="1"/>
    <col min="12311" max="12311" width="9.53515625" style="3" bestFit="1" customWidth="1"/>
    <col min="12312" max="12313" width="9.23046875" style="3"/>
    <col min="12314" max="12314" width="10.84375" style="3" customWidth="1"/>
    <col min="12315" max="12315" width="9.53515625" style="3" bestFit="1" customWidth="1"/>
    <col min="12316" max="12316" width="11.69140625" style="3" bestFit="1" customWidth="1"/>
    <col min="12317" max="12318" width="14.15234375" style="3" bestFit="1" customWidth="1"/>
    <col min="12319" max="12535" width="9.23046875" style="3"/>
    <col min="12536" max="12536" width="6.69140625" style="3" customWidth="1"/>
    <col min="12537" max="12537" width="12.3828125" style="3" customWidth="1"/>
    <col min="12538" max="12538" width="8.69140625" style="3" customWidth="1"/>
    <col min="12539" max="12539" width="14.84375" style="3" customWidth="1"/>
    <col min="12540" max="12540" width="11.3828125" style="3" customWidth="1"/>
    <col min="12541" max="12541" width="13.53515625" style="3" customWidth="1"/>
    <col min="12542" max="12542" width="11.53515625" style="3" customWidth="1"/>
    <col min="12543" max="12543" width="14.84375" style="3" customWidth="1"/>
    <col min="12544" max="12544" width="15.53515625" style="3" customWidth="1"/>
    <col min="12545" max="12545" width="10.69140625" style="3" customWidth="1"/>
    <col min="12546" max="12546" width="9.69140625" style="3" customWidth="1"/>
    <col min="12547" max="12547" width="10.69140625" style="3" customWidth="1"/>
    <col min="12548" max="12548" width="8.69140625" style="3" customWidth="1"/>
    <col min="12549" max="12549" width="10.84375" style="3" customWidth="1"/>
    <col min="12550" max="12550" width="11.3828125" style="3" bestFit="1" customWidth="1"/>
    <col min="12551" max="12551" width="14.3046875" style="3" customWidth="1"/>
    <col min="12552" max="12552" width="13" style="3" customWidth="1"/>
    <col min="12553" max="12554" width="14.15234375" style="3" bestFit="1" customWidth="1"/>
    <col min="12555" max="12555" width="9.23046875" style="3"/>
    <col min="12556" max="12556" width="8.3046875" style="3" customWidth="1"/>
    <col min="12557" max="12557" width="9.3046875" style="3" customWidth="1"/>
    <col min="12558" max="12558" width="8.69140625" style="3" customWidth="1"/>
    <col min="12559" max="12559" width="13.15234375" style="3" customWidth="1"/>
    <col min="12560" max="12560" width="10.69140625" style="3" customWidth="1"/>
    <col min="12561" max="12561" width="9.69140625" style="3" customWidth="1"/>
    <col min="12562" max="12562" width="11.69140625" style="3" bestFit="1" customWidth="1"/>
    <col min="12563" max="12564" width="14.15234375" style="3" bestFit="1" customWidth="1"/>
    <col min="12565" max="12565" width="9.23046875" style="3"/>
    <col min="12566" max="12566" width="11" style="3" bestFit="1" customWidth="1"/>
    <col min="12567" max="12567" width="9.53515625" style="3" bestFit="1" customWidth="1"/>
    <col min="12568" max="12569" width="9.23046875" style="3"/>
    <col min="12570" max="12570" width="10.84375" style="3" customWidth="1"/>
    <col min="12571" max="12571" width="9.53515625" style="3" bestFit="1" customWidth="1"/>
    <col min="12572" max="12572" width="11.69140625" style="3" bestFit="1" customWidth="1"/>
    <col min="12573" max="12574" width="14.15234375" style="3" bestFit="1" customWidth="1"/>
    <col min="12575" max="12791" width="9.23046875" style="3"/>
    <col min="12792" max="12792" width="6.69140625" style="3" customWidth="1"/>
    <col min="12793" max="12793" width="12.3828125" style="3" customWidth="1"/>
    <col min="12794" max="12794" width="8.69140625" style="3" customWidth="1"/>
    <col min="12795" max="12795" width="14.84375" style="3" customWidth="1"/>
    <col min="12796" max="12796" width="11.3828125" style="3" customWidth="1"/>
    <col min="12797" max="12797" width="13.53515625" style="3" customWidth="1"/>
    <col min="12798" max="12798" width="11.53515625" style="3" customWidth="1"/>
    <col min="12799" max="12799" width="14.84375" style="3" customWidth="1"/>
    <col min="12800" max="12800" width="15.53515625" style="3" customWidth="1"/>
    <col min="12801" max="12801" width="10.69140625" style="3" customWidth="1"/>
    <col min="12802" max="12802" width="9.69140625" style="3" customWidth="1"/>
    <col min="12803" max="12803" width="10.69140625" style="3" customWidth="1"/>
    <col min="12804" max="12804" width="8.69140625" style="3" customWidth="1"/>
    <col min="12805" max="12805" width="10.84375" style="3" customWidth="1"/>
    <col min="12806" max="12806" width="11.3828125" style="3" bestFit="1" customWidth="1"/>
    <col min="12807" max="12807" width="14.3046875" style="3" customWidth="1"/>
    <col min="12808" max="12808" width="13" style="3" customWidth="1"/>
    <col min="12809" max="12810" width="14.15234375" style="3" bestFit="1" customWidth="1"/>
    <col min="12811" max="12811" width="9.23046875" style="3"/>
    <col min="12812" max="12812" width="8.3046875" style="3" customWidth="1"/>
    <col min="12813" max="12813" width="9.3046875" style="3" customWidth="1"/>
    <col min="12814" max="12814" width="8.69140625" style="3" customWidth="1"/>
    <col min="12815" max="12815" width="13.15234375" style="3" customWidth="1"/>
    <col min="12816" max="12816" width="10.69140625" style="3" customWidth="1"/>
    <col min="12817" max="12817" width="9.69140625" style="3" customWidth="1"/>
    <col min="12818" max="12818" width="11.69140625" style="3" bestFit="1" customWidth="1"/>
    <col min="12819" max="12820" width="14.15234375" style="3" bestFit="1" customWidth="1"/>
    <col min="12821" max="12821" width="9.23046875" style="3"/>
    <col min="12822" max="12822" width="11" style="3" bestFit="1" customWidth="1"/>
    <col min="12823" max="12823" width="9.53515625" style="3" bestFit="1" customWidth="1"/>
    <col min="12824" max="12825" width="9.23046875" style="3"/>
    <col min="12826" max="12826" width="10.84375" style="3" customWidth="1"/>
    <col min="12827" max="12827" width="9.53515625" style="3" bestFit="1" customWidth="1"/>
    <col min="12828" max="12828" width="11.69140625" style="3" bestFit="1" customWidth="1"/>
    <col min="12829" max="12830" width="14.15234375" style="3" bestFit="1" customWidth="1"/>
    <col min="12831" max="13047" width="9.23046875" style="3"/>
    <col min="13048" max="13048" width="6.69140625" style="3" customWidth="1"/>
    <col min="13049" max="13049" width="12.3828125" style="3" customWidth="1"/>
    <col min="13050" max="13050" width="8.69140625" style="3" customWidth="1"/>
    <col min="13051" max="13051" width="14.84375" style="3" customWidth="1"/>
    <col min="13052" max="13052" width="11.3828125" style="3" customWidth="1"/>
    <col min="13053" max="13053" width="13.53515625" style="3" customWidth="1"/>
    <col min="13054" max="13054" width="11.53515625" style="3" customWidth="1"/>
    <col min="13055" max="13055" width="14.84375" style="3" customWidth="1"/>
    <col min="13056" max="13056" width="15.53515625" style="3" customWidth="1"/>
    <col min="13057" max="13057" width="10.69140625" style="3" customWidth="1"/>
    <col min="13058" max="13058" width="9.69140625" style="3" customWidth="1"/>
    <col min="13059" max="13059" width="10.69140625" style="3" customWidth="1"/>
    <col min="13060" max="13060" width="8.69140625" style="3" customWidth="1"/>
    <col min="13061" max="13061" width="10.84375" style="3" customWidth="1"/>
    <col min="13062" max="13062" width="11.3828125" style="3" bestFit="1" customWidth="1"/>
    <col min="13063" max="13063" width="14.3046875" style="3" customWidth="1"/>
    <col min="13064" max="13064" width="13" style="3" customWidth="1"/>
    <col min="13065" max="13066" width="14.15234375" style="3" bestFit="1" customWidth="1"/>
    <col min="13067" max="13067" width="9.23046875" style="3"/>
    <col min="13068" max="13068" width="8.3046875" style="3" customWidth="1"/>
    <col min="13069" max="13069" width="9.3046875" style="3" customWidth="1"/>
    <col min="13070" max="13070" width="8.69140625" style="3" customWidth="1"/>
    <col min="13071" max="13071" width="13.15234375" style="3" customWidth="1"/>
    <col min="13072" max="13072" width="10.69140625" style="3" customWidth="1"/>
    <col min="13073" max="13073" width="9.69140625" style="3" customWidth="1"/>
    <col min="13074" max="13074" width="11.69140625" style="3" bestFit="1" customWidth="1"/>
    <col min="13075" max="13076" width="14.15234375" style="3" bestFit="1" customWidth="1"/>
    <col min="13077" max="13077" width="9.23046875" style="3"/>
    <col min="13078" max="13078" width="11" style="3" bestFit="1" customWidth="1"/>
    <col min="13079" max="13079" width="9.53515625" style="3" bestFit="1" customWidth="1"/>
    <col min="13080" max="13081" width="9.23046875" style="3"/>
    <col min="13082" max="13082" width="10.84375" style="3" customWidth="1"/>
    <col min="13083" max="13083" width="9.53515625" style="3" bestFit="1" customWidth="1"/>
    <col min="13084" max="13084" width="11.69140625" style="3" bestFit="1" customWidth="1"/>
    <col min="13085" max="13086" width="14.15234375" style="3" bestFit="1" customWidth="1"/>
    <col min="13087" max="13303" width="9.23046875" style="3"/>
    <col min="13304" max="13304" width="6.69140625" style="3" customWidth="1"/>
    <col min="13305" max="13305" width="12.3828125" style="3" customWidth="1"/>
    <col min="13306" max="13306" width="8.69140625" style="3" customWidth="1"/>
    <col min="13307" max="13307" width="14.84375" style="3" customWidth="1"/>
    <col min="13308" max="13308" width="11.3828125" style="3" customWidth="1"/>
    <col min="13309" max="13309" width="13.53515625" style="3" customWidth="1"/>
    <col min="13310" max="13310" width="11.53515625" style="3" customWidth="1"/>
    <col min="13311" max="13311" width="14.84375" style="3" customWidth="1"/>
    <col min="13312" max="13312" width="15.53515625" style="3" customWidth="1"/>
    <col min="13313" max="13313" width="10.69140625" style="3" customWidth="1"/>
    <col min="13314" max="13314" width="9.69140625" style="3" customWidth="1"/>
    <col min="13315" max="13315" width="10.69140625" style="3" customWidth="1"/>
    <col min="13316" max="13316" width="8.69140625" style="3" customWidth="1"/>
    <col min="13317" max="13317" width="10.84375" style="3" customWidth="1"/>
    <col min="13318" max="13318" width="11.3828125" style="3" bestFit="1" customWidth="1"/>
    <col min="13319" max="13319" width="14.3046875" style="3" customWidth="1"/>
    <col min="13320" max="13320" width="13" style="3" customWidth="1"/>
    <col min="13321" max="13322" width="14.15234375" style="3" bestFit="1" customWidth="1"/>
    <col min="13323" max="13323" width="9.23046875" style="3"/>
    <col min="13324" max="13324" width="8.3046875" style="3" customWidth="1"/>
    <col min="13325" max="13325" width="9.3046875" style="3" customWidth="1"/>
    <col min="13326" max="13326" width="8.69140625" style="3" customWidth="1"/>
    <col min="13327" max="13327" width="13.15234375" style="3" customWidth="1"/>
    <col min="13328" max="13328" width="10.69140625" style="3" customWidth="1"/>
    <col min="13329" max="13329" width="9.69140625" style="3" customWidth="1"/>
    <col min="13330" max="13330" width="11.69140625" style="3" bestFit="1" customWidth="1"/>
    <col min="13331" max="13332" width="14.15234375" style="3" bestFit="1" customWidth="1"/>
    <col min="13333" max="13333" width="9.23046875" style="3"/>
    <col min="13334" max="13334" width="11" style="3" bestFit="1" customWidth="1"/>
    <col min="13335" max="13335" width="9.53515625" style="3" bestFit="1" customWidth="1"/>
    <col min="13336" max="13337" width="9.23046875" style="3"/>
    <col min="13338" max="13338" width="10.84375" style="3" customWidth="1"/>
    <col min="13339" max="13339" width="9.53515625" style="3" bestFit="1" customWidth="1"/>
    <col min="13340" max="13340" width="11.69140625" style="3" bestFit="1" customWidth="1"/>
    <col min="13341" max="13342" width="14.15234375" style="3" bestFit="1" customWidth="1"/>
    <col min="13343" max="13559" width="9.23046875" style="3"/>
    <col min="13560" max="13560" width="6.69140625" style="3" customWidth="1"/>
    <col min="13561" max="13561" width="12.3828125" style="3" customWidth="1"/>
    <col min="13562" max="13562" width="8.69140625" style="3" customWidth="1"/>
    <col min="13563" max="13563" width="14.84375" style="3" customWidth="1"/>
    <col min="13564" max="13564" width="11.3828125" style="3" customWidth="1"/>
    <col min="13565" max="13565" width="13.53515625" style="3" customWidth="1"/>
    <col min="13566" max="13566" width="11.53515625" style="3" customWidth="1"/>
    <col min="13567" max="13567" width="14.84375" style="3" customWidth="1"/>
    <col min="13568" max="13568" width="15.53515625" style="3" customWidth="1"/>
    <col min="13569" max="13569" width="10.69140625" style="3" customWidth="1"/>
    <col min="13570" max="13570" width="9.69140625" style="3" customWidth="1"/>
    <col min="13571" max="13571" width="10.69140625" style="3" customWidth="1"/>
    <col min="13572" max="13572" width="8.69140625" style="3" customWidth="1"/>
    <col min="13573" max="13573" width="10.84375" style="3" customWidth="1"/>
    <col min="13574" max="13574" width="11.3828125" style="3" bestFit="1" customWidth="1"/>
    <col min="13575" max="13575" width="14.3046875" style="3" customWidth="1"/>
    <col min="13576" max="13576" width="13" style="3" customWidth="1"/>
    <col min="13577" max="13578" width="14.15234375" style="3" bestFit="1" customWidth="1"/>
    <col min="13579" max="13579" width="9.23046875" style="3"/>
    <col min="13580" max="13580" width="8.3046875" style="3" customWidth="1"/>
    <col min="13581" max="13581" width="9.3046875" style="3" customWidth="1"/>
    <col min="13582" max="13582" width="8.69140625" style="3" customWidth="1"/>
    <col min="13583" max="13583" width="13.15234375" style="3" customWidth="1"/>
    <col min="13584" max="13584" width="10.69140625" style="3" customWidth="1"/>
    <col min="13585" max="13585" width="9.69140625" style="3" customWidth="1"/>
    <col min="13586" max="13586" width="11.69140625" style="3" bestFit="1" customWidth="1"/>
    <col min="13587" max="13588" width="14.15234375" style="3" bestFit="1" customWidth="1"/>
    <col min="13589" max="13589" width="9.23046875" style="3"/>
    <col min="13590" max="13590" width="11" style="3" bestFit="1" customWidth="1"/>
    <col min="13591" max="13591" width="9.53515625" style="3" bestFit="1" customWidth="1"/>
    <col min="13592" max="13593" width="9.23046875" style="3"/>
    <col min="13594" max="13594" width="10.84375" style="3" customWidth="1"/>
    <col min="13595" max="13595" width="9.53515625" style="3" bestFit="1" customWidth="1"/>
    <col min="13596" max="13596" width="11.69140625" style="3" bestFit="1" customWidth="1"/>
    <col min="13597" max="13598" width="14.15234375" style="3" bestFit="1" customWidth="1"/>
    <col min="13599" max="13815" width="9.23046875" style="3"/>
    <col min="13816" max="13816" width="6.69140625" style="3" customWidth="1"/>
    <col min="13817" max="13817" width="12.3828125" style="3" customWidth="1"/>
    <col min="13818" max="13818" width="8.69140625" style="3" customWidth="1"/>
    <col min="13819" max="13819" width="14.84375" style="3" customWidth="1"/>
    <col min="13820" max="13820" width="11.3828125" style="3" customWidth="1"/>
    <col min="13821" max="13821" width="13.53515625" style="3" customWidth="1"/>
    <col min="13822" max="13822" width="11.53515625" style="3" customWidth="1"/>
    <col min="13823" max="13823" width="14.84375" style="3" customWidth="1"/>
    <col min="13824" max="13824" width="15.53515625" style="3" customWidth="1"/>
    <col min="13825" max="13825" width="10.69140625" style="3" customWidth="1"/>
    <col min="13826" max="13826" width="9.69140625" style="3" customWidth="1"/>
    <col min="13827" max="13827" width="10.69140625" style="3" customWidth="1"/>
    <col min="13828" max="13828" width="8.69140625" style="3" customWidth="1"/>
    <col min="13829" max="13829" width="10.84375" style="3" customWidth="1"/>
    <col min="13830" max="13830" width="11.3828125" style="3" bestFit="1" customWidth="1"/>
    <col min="13831" max="13831" width="14.3046875" style="3" customWidth="1"/>
    <col min="13832" max="13832" width="13" style="3" customWidth="1"/>
    <col min="13833" max="13834" width="14.15234375" style="3" bestFit="1" customWidth="1"/>
    <col min="13835" max="13835" width="9.23046875" style="3"/>
    <col min="13836" max="13836" width="8.3046875" style="3" customWidth="1"/>
    <col min="13837" max="13837" width="9.3046875" style="3" customWidth="1"/>
    <col min="13838" max="13838" width="8.69140625" style="3" customWidth="1"/>
    <col min="13839" max="13839" width="13.15234375" style="3" customWidth="1"/>
    <col min="13840" max="13840" width="10.69140625" style="3" customWidth="1"/>
    <col min="13841" max="13841" width="9.69140625" style="3" customWidth="1"/>
    <col min="13842" max="13842" width="11.69140625" style="3" bestFit="1" customWidth="1"/>
    <col min="13843" max="13844" width="14.15234375" style="3" bestFit="1" customWidth="1"/>
    <col min="13845" max="13845" width="9.23046875" style="3"/>
    <col min="13846" max="13846" width="11" style="3" bestFit="1" customWidth="1"/>
    <col min="13847" max="13847" width="9.53515625" style="3" bestFit="1" customWidth="1"/>
    <col min="13848" max="13849" width="9.23046875" style="3"/>
    <col min="13850" max="13850" width="10.84375" style="3" customWidth="1"/>
    <col min="13851" max="13851" width="9.53515625" style="3" bestFit="1" customWidth="1"/>
    <col min="13852" max="13852" width="11.69140625" style="3" bestFit="1" customWidth="1"/>
    <col min="13853" max="13854" width="14.15234375" style="3" bestFit="1" customWidth="1"/>
    <col min="13855" max="14071" width="9.23046875" style="3"/>
    <col min="14072" max="14072" width="6.69140625" style="3" customWidth="1"/>
    <col min="14073" max="14073" width="12.3828125" style="3" customWidth="1"/>
    <col min="14074" max="14074" width="8.69140625" style="3" customWidth="1"/>
    <col min="14075" max="14075" width="14.84375" style="3" customWidth="1"/>
    <col min="14076" max="14076" width="11.3828125" style="3" customWidth="1"/>
    <col min="14077" max="14077" width="13.53515625" style="3" customWidth="1"/>
    <col min="14078" max="14078" width="11.53515625" style="3" customWidth="1"/>
    <col min="14079" max="14079" width="14.84375" style="3" customWidth="1"/>
    <col min="14080" max="14080" width="15.53515625" style="3" customWidth="1"/>
    <col min="14081" max="14081" width="10.69140625" style="3" customWidth="1"/>
    <col min="14082" max="14082" width="9.69140625" style="3" customWidth="1"/>
    <col min="14083" max="14083" width="10.69140625" style="3" customWidth="1"/>
    <col min="14084" max="14084" width="8.69140625" style="3" customWidth="1"/>
    <col min="14085" max="14085" width="10.84375" style="3" customWidth="1"/>
    <col min="14086" max="14086" width="11.3828125" style="3" bestFit="1" customWidth="1"/>
    <col min="14087" max="14087" width="14.3046875" style="3" customWidth="1"/>
    <col min="14088" max="14088" width="13" style="3" customWidth="1"/>
    <col min="14089" max="14090" width="14.15234375" style="3" bestFit="1" customWidth="1"/>
    <col min="14091" max="14091" width="9.23046875" style="3"/>
    <col min="14092" max="14092" width="8.3046875" style="3" customWidth="1"/>
    <col min="14093" max="14093" width="9.3046875" style="3" customWidth="1"/>
    <col min="14094" max="14094" width="8.69140625" style="3" customWidth="1"/>
    <col min="14095" max="14095" width="13.15234375" style="3" customWidth="1"/>
    <col min="14096" max="14096" width="10.69140625" style="3" customWidth="1"/>
    <col min="14097" max="14097" width="9.69140625" style="3" customWidth="1"/>
    <col min="14098" max="14098" width="11.69140625" style="3" bestFit="1" customWidth="1"/>
    <col min="14099" max="14100" width="14.15234375" style="3" bestFit="1" customWidth="1"/>
    <col min="14101" max="14101" width="9.23046875" style="3"/>
    <col min="14102" max="14102" width="11" style="3" bestFit="1" customWidth="1"/>
    <col min="14103" max="14103" width="9.53515625" style="3" bestFit="1" customWidth="1"/>
    <col min="14104" max="14105" width="9.23046875" style="3"/>
    <col min="14106" max="14106" width="10.84375" style="3" customWidth="1"/>
    <col min="14107" max="14107" width="9.53515625" style="3" bestFit="1" customWidth="1"/>
    <col min="14108" max="14108" width="11.69140625" style="3" bestFit="1" customWidth="1"/>
    <col min="14109" max="14110" width="14.15234375" style="3" bestFit="1" customWidth="1"/>
    <col min="14111" max="14327" width="9.23046875" style="3"/>
    <col min="14328" max="14328" width="6.69140625" style="3" customWidth="1"/>
    <col min="14329" max="14329" width="12.3828125" style="3" customWidth="1"/>
    <col min="14330" max="14330" width="8.69140625" style="3" customWidth="1"/>
    <col min="14331" max="14331" width="14.84375" style="3" customWidth="1"/>
    <col min="14332" max="14332" width="11.3828125" style="3" customWidth="1"/>
    <col min="14333" max="14333" width="13.53515625" style="3" customWidth="1"/>
    <col min="14334" max="14334" width="11.53515625" style="3" customWidth="1"/>
    <col min="14335" max="14335" width="14.84375" style="3" customWidth="1"/>
    <col min="14336" max="14336" width="15.53515625" style="3" customWidth="1"/>
    <col min="14337" max="14337" width="10.69140625" style="3" customWidth="1"/>
    <col min="14338" max="14338" width="9.69140625" style="3" customWidth="1"/>
    <col min="14339" max="14339" width="10.69140625" style="3" customWidth="1"/>
    <col min="14340" max="14340" width="8.69140625" style="3" customWidth="1"/>
    <col min="14341" max="14341" width="10.84375" style="3" customWidth="1"/>
    <col min="14342" max="14342" width="11.3828125" style="3" bestFit="1" customWidth="1"/>
    <col min="14343" max="14343" width="14.3046875" style="3" customWidth="1"/>
    <col min="14344" max="14344" width="13" style="3" customWidth="1"/>
    <col min="14345" max="14346" width="14.15234375" style="3" bestFit="1" customWidth="1"/>
    <col min="14347" max="14347" width="9.23046875" style="3"/>
    <col min="14348" max="14348" width="8.3046875" style="3" customWidth="1"/>
    <col min="14349" max="14349" width="9.3046875" style="3" customWidth="1"/>
    <col min="14350" max="14350" width="8.69140625" style="3" customWidth="1"/>
    <col min="14351" max="14351" width="13.15234375" style="3" customWidth="1"/>
    <col min="14352" max="14352" width="10.69140625" style="3" customWidth="1"/>
    <col min="14353" max="14353" width="9.69140625" style="3" customWidth="1"/>
    <col min="14354" max="14354" width="11.69140625" style="3" bestFit="1" customWidth="1"/>
    <col min="14355" max="14356" width="14.15234375" style="3" bestFit="1" customWidth="1"/>
    <col min="14357" max="14357" width="9.23046875" style="3"/>
    <col min="14358" max="14358" width="11" style="3" bestFit="1" customWidth="1"/>
    <col min="14359" max="14359" width="9.53515625" style="3" bestFit="1" customWidth="1"/>
    <col min="14360" max="14361" width="9.23046875" style="3"/>
    <col min="14362" max="14362" width="10.84375" style="3" customWidth="1"/>
    <col min="14363" max="14363" width="9.53515625" style="3" bestFit="1" customWidth="1"/>
    <col min="14364" max="14364" width="11.69140625" style="3" bestFit="1" customWidth="1"/>
    <col min="14365" max="14366" width="14.15234375" style="3" bestFit="1" customWidth="1"/>
    <col min="14367" max="14583" width="9.23046875" style="3"/>
    <col min="14584" max="14584" width="6.69140625" style="3" customWidth="1"/>
    <col min="14585" max="14585" width="12.3828125" style="3" customWidth="1"/>
    <col min="14586" max="14586" width="8.69140625" style="3" customWidth="1"/>
    <col min="14587" max="14587" width="14.84375" style="3" customWidth="1"/>
    <col min="14588" max="14588" width="11.3828125" style="3" customWidth="1"/>
    <col min="14589" max="14589" width="13.53515625" style="3" customWidth="1"/>
    <col min="14590" max="14590" width="11.53515625" style="3" customWidth="1"/>
    <col min="14591" max="14591" width="14.84375" style="3" customWidth="1"/>
    <col min="14592" max="14592" width="15.53515625" style="3" customWidth="1"/>
    <col min="14593" max="14593" width="10.69140625" style="3" customWidth="1"/>
    <col min="14594" max="14594" width="9.69140625" style="3" customWidth="1"/>
    <col min="14595" max="14595" width="10.69140625" style="3" customWidth="1"/>
    <col min="14596" max="14596" width="8.69140625" style="3" customWidth="1"/>
    <col min="14597" max="14597" width="10.84375" style="3" customWidth="1"/>
    <col min="14598" max="14598" width="11.3828125" style="3" bestFit="1" customWidth="1"/>
    <col min="14599" max="14599" width="14.3046875" style="3" customWidth="1"/>
    <col min="14600" max="14600" width="13" style="3" customWidth="1"/>
    <col min="14601" max="14602" width="14.15234375" style="3" bestFit="1" customWidth="1"/>
    <col min="14603" max="14603" width="9.23046875" style="3"/>
    <col min="14604" max="14604" width="8.3046875" style="3" customWidth="1"/>
    <col min="14605" max="14605" width="9.3046875" style="3" customWidth="1"/>
    <col min="14606" max="14606" width="8.69140625" style="3" customWidth="1"/>
    <col min="14607" max="14607" width="13.15234375" style="3" customWidth="1"/>
    <col min="14608" max="14608" width="10.69140625" style="3" customWidth="1"/>
    <col min="14609" max="14609" width="9.69140625" style="3" customWidth="1"/>
    <col min="14610" max="14610" width="11.69140625" style="3" bestFit="1" customWidth="1"/>
    <col min="14611" max="14612" width="14.15234375" style="3" bestFit="1" customWidth="1"/>
    <col min="14613" max="14613" width="9.23046875" style="3"/>
    <col min="14614" max="14614" width="11" style="3" bestFit="1" customWidth="1"/>
    <col min="14615" max="14615" width="9.53515625" style="3" bestFit="1" customWidth="1"/>
    <col min="14616" max="14617" width="9.23046875" style="3"/>
    <col min="14618" max="14618" width="10.84375" style="3" customWidth="1"/>
    <col min="14619" max="14619" width="9.53515625" style="3" bestFit="1" customWidth="1"/>
    <col min="14620" max="14620" width="11.69140625" style="3" bestFit="1" customWidth="1"/>
    <col min="14621" max="14622" width="14.15234375" style="3" bestFit="1" customWidth="1"/>
    <col min="14623" max="14839" width="9.23046875" style="3"/>
    <col min="14840" max="14840" width="6.69140625" style="3" customWidth="1"/>
    <col min="14841" max="14841" width="12.3828125" style="3" customWidth="1"/>
    <col min="14842" max="14842" width="8.69140625" style="3" customWidth="1"/>
    <col min="14843" max="14843" width="14.84375" style="3" customWidth="1"/>
    <col min="14844" max="14844" width="11.3828125" style="3" customWidth="1"/>
    <col min="14845" max="14845" width="13.53515625" style="3" customWidth="1"/>
    <col min="14846" max="14846" width="11.53515625" style="3" customWidth="1"/>
    <col min="14847" max="14847" width="14.84375" style="3" customWidth="1"/>
    <col min="14848" max="14848" width="15.53515625" style="3" customWidth="1"/>
    <col min="14849" max="14849" width="10.69140625" style="3" customWidth="1"/>
    <col min="14850" max="14850" width="9.69140625" style="3" customWidth="1"/>
    <col min="14851" max="14851" width="10.69140625" style="3" customWidth="1"/>
    <col min="14852" max="14852" width="8.69140625" style="3" customWidth="1"/>
    <col min="14853" max="14853" width="10.84375" style="3" customWidth="1"/>
    <col min="14854" max="14854" width="11.3828125" style="3" bestFit="1" customWidth="1"/>
    <col min="14855" max="14855" width="14.3046875" style="3" customWidth="1"/>
    <col min="14856" max="14856" width="13" style="3" customWidth="1"/>
    <col min="14857" max="14858" width="14.15234375" style="3" bestFit="1" customWidth="1"/>
    <col min="14859" max="14859" width="9.23046875" style="3"/>
    <col min="14860" max="14860" width="8.3046875" style="3" customWidth="1"/>
    <col min="14861" max="14861" width="9.3046875" style="3" customWidth="1"/>
    <col min="14862" max="14862" width="8.69140625" style="3" customWidth="1"/>
    <col min="14863" max="14863" width="13.15234375" style="3" customWidth="1"/>
    <col min="14864" max="14864" width="10.69140625" style="3" customWidth="1"/>
    <col min="14865" max="14865" width="9.69140625" style="3" customWidth="1"/>
    <col min="14866" max="14866" width="11.69140625" style="3" bestFit="1" customWidth="1"/>
    <col min="14867" max="14868" width="14.15234375" style="3" bestFit="1" customWidth="1"/>
    <col min="14869" max="14869" width="9.23046875" style="3"/>
    <col min="14870" max="14870" width="11" style="3" bestFit="1" customWidth="1"/>
    <col min="14871" max="14871" width="9.53515625" style="3" bestFit="1" customWidth="1"/>
    <col min="14872" max="14873" width="9.23046875" style="3"/>
    <col min="14874" max="14874" width="10.84375" style="3" customWidth="1"/>
    <col min="14875" max="14875" width="9.53515625" style="3" bestFit="1" customWidth="1"/>
    <col min="14876" max="14876" width="11.69140625" style="3" bestFit="1" customWidth="1"/>
    <col min="14877" max="14878" width="14.15234375" style="3" bestFit="1" customWidth="1"/>
    <col min="14879" max="15095" width="9.23046875" style="3"/>
    <col min="15096" max="15096" width="6.69140625" style="3" customWidth="1"/>
    <col min="15097" max="15097" width="12.3828125" style="3" customWidth="1"/>
    <col min="15098" max="15098" width="8.69140625" style="3" customWidth="1"/>
    <col min="15099" max="15099" width="14.84375" style="3" customWidth="1"/>
    <col min="15100" max="15100" width="11.3828125" style="3" customWidth="1"/>
    <col min="15101" max="15101" width="13.53515625" style="3" customWidth="1"/>
    <col min="15102" max="15102" width="11.53515625" style="3" customWidth="1"/>
    <col min="15103" max="15103" width="14.84375" style="3" customWidth="1"/>
    <col min="15104" max="15104" width="15.53515625" style="3" customWidth="1"/>
    <col min="15105" max="15105" width="10.69140625" style="3" customWidth="1"/>
    <col min="15106" max="15106" width="9.69140625" style="3" customWidth="1"/>
    <col min="15107" max="15107" width="10.69140625" style="3" customWidth="1"/>
    <col min="15108" max="15108" width="8.69140625" style="3" customWidth="1"/>
    <col min="15109" max="15109" width="10.84375" style="3" customWidth="1"/>
    <col min="15110" max="15110" width="11.3828125" style="3" bestFit="1" customWidth="1"/>
    <col min="15111" max="15111" width="14.3046875" style="3" customWidth="1"/>
    <col min="15112" max="15112" width="13" style="3" customWidth="1"/>
    <col min="15113" max="15114" width="14.15234375" style="3" bestFit="1" customWidth="1"/>
    <col min="15115" max="15115" width="9.23046875" style="3"/>
    <col min="15116" max="15116" width="8.3046875" style="3" customWidth="1"/>
    <col min="15117" max="15117" width="9.3046875" style="3" customWidth="1"/>
    <col min="15118" max="15118" width="8.69140625" style="3" customWidth="1"/>
    <col min="15119" max="15119" width="13.15234375" style="3" customWidth="1"/>
    <col min="15120" max="15120" width="10.69140625" style="3" customWidth="1"/>
    <col min="15121" max="15121" width="9.69140625" style="3" customWidth="1"/>
    <col min="15122" max="15122" width="11.69140625" style="3" bestFit="1" customWidth="1"/>
    <col min="15123" max="15124" width="14.15234375" style="3" bestFit="1" customWidth="1"/>
    <col min="15125" max="15125" width="9.23046875" style="3"/>
    <col min="15126" max="15126" width="11" style="3" bestFit="1" customWidth="1"/>
    <col min="15127" max="15127" width="9.53515625" style="3" bestFit="1" customWidth="1"/>
    <col min="15128" max="15129" width="9.23046875" style="3"/>
    <col min="15130" max="15130" width="10.84375" style="3" customWidth="1"/>
    <col min="15131" max="15131" width="9.53515625" style="3" bestFit="1" customWidth="1"/>
    <col min="15132" max="15132" width="11.69140625" style="3" bestFit="1" customWidth="1"/>
    <col min="15133" max="15134" width="14.15234375" style="3" bestFit="1" customWidth="1"/>
    <col min="15135" max="15351" width="9.23046875" style="3"/>
    <col min="15352" max="15352" width="6.69140625" style="3" customWidth="1"/>
    <col min="15353" max="15353" width="12.3828125" style="3" customWidth="1"/>
    <col min="15354" max="15354" width="8.69140625" style="3" customWidth="1"/>
    <col min="15355" max="15355" width="14.84375" style="3" customWidth="1"/>
    <col min="15356" max="15356" width="11.3828125" style="3" customWidth="1"/>
    <col min="15357" max="15357" width="13.53515625" style="3" customWidth="1"/>
    <col min="15358" max="15358" width="11.53515625" style="3" customWidth="1"/>
    <col min="15359" max="15359" width="14.84375" style="3" customWidth="1"/>
    <col min="15360" max="15360" width="15.53515625" style="3" customWidth="1"/>
    <col min="15361" max="15361" width="10.69140625" style="3" customWidth="1"/>
    <col min="15362" max="15362" width="9.69140625" style="3" customWidth="1"/>
    <col min="15363" max="15363" width="10.69140625" style="3" customWidth="1"/>
    <col min="15364" max="15364" width="8.69140625" style="3" customWidth="1"/>
    <col min="15365" max="15365" width="10.84375" style="3" customWidth="1"/>
    <col min="15366" max="15366" width="11.3828125" style="3" bestFit="1" customWidth="1"/>
    <col min="15367" max="15367" width="14.3046875" style="3" customWidth="1"/>
    <col min="15368" max="15368" width="13" style="3" customWidth="1"/>
    <col min="15369" max="15370" width="14.15234375" style="3" bestFit="1" customWidth="1"/>
    <col min="15371" max="15371" width="9.23046875" style="3"/>
    <col min="15372" max="15372" width="8.3046875" style="3" customWidth="1"/>
    <col min="15373" max="15373" width="9.3046875" style="3" customWidth="1"/>
    <col min="15374" max="15374" width="8.69140625" style="3" customWidth="1"/>
    <col min="15375" max="15375" width="13.15234375" style="3" customWidth="1"/>
    <col min="15376" max="15376" width="10.69140625" style="3" customWidth="1"/>
    <col min="15377" max="15377" width="9.69140625" style="3" customWidth="1"/>
    <col min="15378" max="15378" width="11.69140625" style="3" bestFit="1" customWidth="1"/>
    <col min="15379" max="15380" width="14.15234375" style="3" bestFit="1" customWidth="1"/>
    <col min="15381" max="15381" width="9.23046875" style="3"/>
    <col min="15382" max="15382" width="11" style="3" bestFit="1" customWidth="1"/>
    <col min="15383" max="15383" width="9.53515625" style="3" bestFit="1" customWidth="1"/>
    <col min="15384" max="15385" width="9.23046875" style="3"/>
    <col min="15386" max="15386" width="10.84375" style="3" customWidth="1"/>
    <col min="15387" max="15387" width="9.53515625" style="3" bestFit="1" customWidth="1"/>
    <col min="15388" max="15388" width="11.69140625" style="3" bestFit="1" customWidth="1"/>
    <col min="15389" max="15390" width="14.15234375" style="3" bestFit="1" customWidth="1"/>
    <col min="15391" max="15607" width="9.23046875" style="3"/>
    <col min="15608" max="15608" width="6.69140625" style="3" customWidth="1"/>
    <col min="15609" max="15609" width="12.3828125" style="3" customWidth="1"/>
    <col min="15610" max="15610" width="8.69140625" style="3" customWidth="1"/>
    <col min="15611" max="15611" width="14.84375" style="3" customWidth="1"/>
    <col min="15612" max="15612" width="11.3828125" style="3" customWidth="1"/>
    <col min="15613" max="15613" width="13.53515625" style="3" customWidth="1"/>
    <col min="15614" max="15614" width="11.53515625" style="3" customWidth="1"/>
    <col min="15615" max="15615" width="14.84375" style="3" customWidth="1"/>
    <col min="15616" max="15616" width="15.53515625" style="3" customWidth="1"/>
    <col min="15617" max="15617" width="10.69140625" style="3" customWidth="1"/>
    <col min="15618" max="15618" width="9.69140625" style="3" customWidth="1"/>
    <col min="15619" max="15619" width="10.69140625" style="3" customWidth="1"/>
    <col min="15620" max="15620" width="8.69140625" style="3" customWidth="1"/>
    <col min="15621" max="15621" width="10.84375" style="3" customWidth="1"/>
    <col min="15622" max="15622" width="11.3828125" style="3" bestFit="1" customWidth="1"/>
    <col min="15623" max="15623" width="14.3046875" style="3" customWidth="1"/>
    <col min="15624" max="15624" width="13" style="3" customWidth="1"/>
    <col min="15625" max="15626" width="14.15234375" style="3" bestFit="1" customWidth="1"/>
    <col min="15627" max="15627" width="9.23046875" style="3"/>
    <col min="15628" max="15628" width="8.3046875" style="3" customWidth="1"/>
    <col min="15629" max="15629" width="9.3046875" style="3" customWidth="1"/>
    <col min="15630" max="15630" width="8.69140625" style="3" customWidth="1"/>
    <col min="15631" max="15631" width="13.15234375" style="3" customWidth="1"/>
    <col min="15632" max="15632" width="10.69140625" style="3" customWidth="1"/>
    <col min="15633" max="15633" width="9.69140625" style="3" customWidth="1"/>
    <col min="15634" max="15634" width="11.69140625" style="3" bestFit="1" customWidth="1"/>
    <col min="15635" max="15636" width="14.15234375" style="3" bestFit="1" customWidth="1"/>
    <col min="15637" max="15637" width="9.23046875" style="3"/>
    <col min="15638" max="15638" width="11" style="3" bestFit="1" customWidth="1"/>
    <col min="15639" max="15639" width="9.53515625" style="3" bestFit="1" customWidth="1"/>
    <col min="15640" max="15641" width="9.23046875" style="3"/>
    <col min="15642" max="15642" width="10.84375" style="3" customWidth="1"/>
    <col min="15643" max="15643" width="9.53515625" style="3" bestFit="1" customWidth="1"/>
    <col min="15644" max="15644" width="11.69140625" style="3" bestFit="1" customWidth="1"/>
    <col min="15645" max="15646" width="14.15234375" style="3" bestFit="1" customWidth="1"/>
    <col min="15647" max="15863" width="9.23046875" style="3"/>
    <col min="15864" max="15864" width="6.69140625" style="3" customWidth="1"/>
    <col min="15865" max="15865" width="12.3828125" style="3" customWidth="1"/>
    <col min="15866" max="15866" width="8.69140625" style="3" customWidth="1"/>
    <col min="15867" max="15867" width="14.84375" style="3" customWidth="1"/>
    <col min="15868" max="15868" width="11.3828125" style="3" customWidth="1"/>
    <col min="15869" max="15869" width="13.53515625" style="3" customWidth="1"/>
    <col min="15870" max="15870" width="11.53515625" style="3" customWidth="1"/>
    <col min="15871" max="15871" width="14.84375" style="3" customWidth="1"/>
    <col min="15872" max="15872" width="15.53515625" style="3" customWidth="1"/>
    <col min="15873" max="15873" width="10.69140625" style="3" customWidth="1"/>
    <col min="15874" max="15874" width="9.69140625" style="3" customWidth="1"/>
    <col min="15875" max="15875" width="10.69140625" style="3" customWidth="1"/>
    <col min="15876" max="15876" width="8.69140625" style="3" customWidth="1"/>
    <col min="15877" max="15877" width="10.84375" style="3" customWidth="1"/>
    <col min="15878" max="15878" width="11.3828125" style="3" bestFit="1" customWidth="1"/>
    <col min="15879" max="15879" width="14.3046875" style="3" customWidth="1"/>
    <col min="15880" max="15880" width="13" style="3" customWidth="1"/>
    <col min="15881" max="15882" width="14.15234375" style="3" bestFit="1" customWidth="1"/>
    <col min="15883" max="15883" width="9.23046875" style="3"/>
    <col min="15884" max="15884" width="8.3046875" style="3" customWidth="1"/>
    <col min="15885" max="15885" width="9.3046875" style="3" customWidth="1"/>
    <col min="15886" max="15886" width="8.69140625" style="3" customWidth="1"/>
    <col min="15887" max="15887" width="13.15234375" style="3" customWidth="1"/>
    <col min="15888" max="15888" width="10.69140625" style="3" customWidth="1"/>
    <col min="15889" max="15889" width="9.69140625" style="3" customWidth="1"/>
    <col min="15890" max="15890" width="11.69140625" style="3" bestFit="1" customWidth="1"/>
    <col min="15891" max="15892" width="14.15234375" style="3" bestFit="1" customWidth="1"/>
    <col min="15893" max="15893" width="9.23046875" style="3"/>
    <col min="15894" max="15894" width="11" style="3" bestFit="1" customWidth="1"/>
    <col min="15895" max="15895" width="9.53515625" style="3" bestFit="1" customWidth="1"/>
    <col min="15896" max="15897" width="9.23046875" style="3"/>
    <col min="15898" max="15898" width="10.84375" style="3" customWidth="1"/>
    <col min="15899" max="15899" width="9.53515625" style="3" bestFit="1" customWidth="1"/>
    <col min="15900" max="15900" width="11.69140625" style="3" bestFit="1" customWidth="1"/>
    <col min="15901" max="15902" width="14.15234375" style="3" bestFit="1" customWidth="1"/>
    <col min="15903" max="16119" width="9.23046875" style="3"/>
    <col min="16120" max="16120" width="6.69140625" style="3" customWidth="1"/>
    <col min="16121" max="16121" width="12.3828125" style="3" customWidth="1"/>
    <col min="16122" max="16122" width="8.69140625" style="3" customWidth="1"/>
    <col min="16123" max="16123" width="14.84375" style="3" customWidth="1"/>
    <col min="16124" max="16124" width="11.3828125" style="3" customWidth="1"/>
    <col min="16125" max="16125" width="13.53515625" style="3" customWidth="1"/>
    <col min="16126" max="16126" width="11.53515625" style="3" customWidth="1"/>
    <col min="16127" max="16127" width="14.84375" style="3" customWidth="1"/>
    <col min="16128" max="16128" width="15.53515625" style="3" customWidth="1"/>
    <col min="16129" max="16129" width="10.69140625" style="3" customWidth="1"/>
    <col min="16130" max="16130" width="9.69140625" style="3" customWidth="1"/>
    <col min="16131" max="16131" width="10.69140625" style="3" customWidth="1"/>
    <col min="16132" max="16132" width="8.69140625" style="3" customWidth="1"/>
    <col min="16133" max="16133" width="10.84375" style="3" customWidth="1"/>
    <col min="16134" max="16134" width="11.3828125" style="3" bestFit="1" customWidth="1"/>
    <col min="16135" max="16135" width="14.3046875" style="3" customWidth="1"/>
    <col min="16136" max="16136" width="13" style="3" customWidth="1"/>
    <col min="16137" max="16138" width="14.15234375" style="3" bestFit="1" customWidth="1"/>
    <col min="16139" max="16139" width="9.23046875" style="3"/>
    <col min="16140" max="16140" width="8.3046875" style="3" customWidth="1"/>
    <col min="16141" max="16141" width="9.3046875" style="3" customWidth="1"/>
    <col min="16142" max="16142" width="8.69140625" style="3" customWidth="1"/>
    <col min="16143" max="16143" width="13.15234375" style="3" customWidth="1"/>
    <col min="16144" max="16144" width="10.69140625" style="3" customWidth="1"/>
    <col min="16145" max="16145" width="9.69140625" style="3" customWidth="1"/>
    <col min="16146" max="16146" width="11.69140625" style="3" bestFit="1" customWidth="1"/>
    <col min="16147" max="16148" width="14.15234375" style="3" bestFit="1" customWidth="1"/>
    <col min="16149" max="16149" width="9.23046875" style="3"/>
    <col min="16150" max="16150" width="11" style="3" bestFit="1" customWidth="1"/>
    <col min="16151" max="16151" width="9.53515625" style="3" bestFit="1" customWidth="1"/>
    <col min="16152" max="16153" width="9.23046875" style="3"/>
    <col min="16154" max="16154" width="10.84375" style="3" customWidth="1"/>
    <col min="16155" max="16155" width="9.53515625" style="3" bestFit="1" customWidth="1"/>
    <col min="16156" max="16156" width="11.69140625" style="3" bestFit="1" customWidth="1"/>
    <col min="16157" max="16158" width="14.15234375" style="3" bestFit="1" customWidth="1"/>
    <col min="16159" max="16384" width="9.23046875" style="3"/>
  </cols>
  <sheetData>
    <row r="1" spans="1:31" ht="15.4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1" t="s">
        <v>1</v>
      </c>
      <c r="L1" s="1"/>
      <c r="M1" s="1"/>
      <c r="N1" s="1"/>
      <c r="O1" s="1"/>
      <c r="P1" s="1"/>
      <c r="Q1" s="1"/>
      <c r="R1" s="1"/>
      <c r="S1" s="1"/>
      <c r="T1" s="2"/>
      <c r="V1" s="1" t="s">
        <v>2</v>
      </c>
      <c r="W1" s="1"/>
      <c r="X1" s="1"/>
      <c r="Y1" s="1"/>
      <c r="Z1" s="1"/>
      <c r="AA1" s="1"/>
      <c r="AB1" s="1"/>
      <c r="AC1" s="1"/>
      <c r="AD1" s="1"/>
    </row>
    <row r="2" spans="1:31" ht="15.45" x14ac:dyDescent="0.4">
      <c r="A2" s="1" t="s">
        <v>52</v>
      </c>
      <c r="B2" s="1"/>
      <c r="C2" s="1"/>
      <c r="D2" s="1"/>
      <c r="E2" s="1"/>
      <c r="F2" s="1"/>
      <c r="G2" s="1"/>
      <c r="H2" s="1"/>
      <c r="I2" s="1"/>
      <c r="J2" s="2"/>
      <c r="K2" s="1" t="s">
        <v>3</v>
      </c>
      <c r="L2" s="1"/>
      <c r="M2" s="1"/>
      <c r="N2" s="1"/>
      <c r="O2" s="1"/>
      <c r="P2" s="1"/>
      <c r="Q2" s="1"/>
      <c r="R2" s="1"/>
      <c r="S2" s="1"/>
      <c r="T2" s="2"/>
      <c r="V2" s="1" t="s">
        <v>4</v>
      </c>
      <c r="W2" s="1"/>
      <c r="X2" s="1"/>
      <c r="Y2" s="1"/>
      <c r="Z2" s="1"/>
      <c r="AA2" s="1"/>
      <c r="AB2" s="1"/>
      <c r="AC2" s="1"/>
      <c r="AD2" s="1"/>
    </row>
    <row r="3" spans="1:31" ht="15" x14ac:dyDescent="0.35">
      <c r="A3" s="4"/>
      <c r="B3" s="5"/>
      <c r="C3" s="6"/>
      <c r="D3" s="6"/>
      <c r="E3" s="4"/>
      <c r="F3" s="5"/>
      <c r="G3" s="4"/>
      <c r="H3" s="5"/>
      <c r="I3" s="7"/>
      <c r="J3" s="7"/>
      <c r="K3" s="4"/>
      <c r="L3" s="5"/>
      <c r="M3" s="6"/>
      <c r="N3" s="6"/>
      <c r="O3" s="4"/>
      <c r="P3" s="5"/>
      <c r="Q3" s="4"/>
      <c r="R3" s="5"/>
      <c r="S3" s="7"/>
      <c r="T3" s="7"/>
      <c r="V3" s="4"/>
      <c r="W3" s="5"/>
      <c r="X3" s="6"/>
      <c r="Y3" s="6"/>
      <c r="Z3" s="4"/>
      <c r="AA3" s="5"/>
      <c r="AB3" s="4"/>
      <c r="AC3" s="5"/>
      <c r="AD3" s="7"/>
    </row>
    <row r="4" spans="1:31" ht="15.45" x14ac:dyDescent="0.4">
      <c r="A4" s="4"/>
      <c r="B4" s="5"/>
      <c r="C4" s="6"/>
      <c r="D4" s="6"/>
      <c r="E4" s="4"/>
      <c r="F4" s="5"/>
      <c r="G4" s="4"/>
      <c r="H4" s="5"/>
      <c r="I4" s="7"/>
      <c r="J4" s="7"/>
      <c r="K4" s="4"/>
      <c r="L4" s="5"/>
      <c r="M4" s="6"/>
      <c r="N4" s="6"/>
      <c r="O4" s="4"/>
      <c r="P4" s="5"/>
      <c r="Q4" s="4"/>
      <c r="R4" s="5"/>
      <c r="S4" s="7"/>
      <c r="T4" s="7"/>
      <c r="V4" s="9">
        <f>'[1]Rates With Proposed Increase WC'!K3</f>
        <v>9.685071162610015E-2</v>
      </c>
      <c r="W4" s="10" t="s">
        <v>6</v>
      </c>
      <c r="X4" s="7"/>
      <c r="Y4" s="7"/>
      <c r="Z4" s="7"/>
      <c r="AA4" s="7"/>
      <c r="AB4" s="7"/>
    </row>
    <row r="5" spans="1:31" ht="15" x14ac:dyDescent="0.35">
      <c r="A5" s="7" t="s">
        <v>7</v>
      </c>
      <c r="B5" s="7"/>
      <c r="C5" s="7"/>
      <c r="D5" s="7"/>
      <c r="E5" s="7"/>
      <c r="F5" s="7"/>
      <c r="G5" s="11"/>
      <c r="H5" s="7"/>
      <c r="I5" s="7"/>
      <c r="J5" s="7"/>
      <c r="K5" s="7" t="s">
        <v>7</v>
      </c>
      <c r="L5" s="7"/>
      <c r="M5" s="7"/>
      <c r="N5" s="7"/>
      <c r="O5" s="7"/>
      <c r="P5" s="7"/>
      <c r="Q5" s="11"/>
      <c r="R5" s="7"/>
      <c r="S5" s="7"/>
      <c r="T5" s="7"/>
    </row>
    <row r="6" spans="1:31" ht="15.45" x14ac:dyDescent="0.4">
      <c r="A6" s="15" t="s">
        <v>10</v>
      </c>
      <c r="B6" s="15"/>
      <c r="C6" s="16"/>
      <c r="D6" s="17" t="s">
        <v>11</v>
      </c>
      <c r="E6" s="17" t="s">
        <v>12</v>
      </c>
      <c r="F6" s="15" t="s">
        <v>13</v>
      </c>
      <c r="G6" s="15"/>
      <c r="H6" s="18"/>
      <c r="I6" s="7"/>
      <c r="J6" s="7"/>
      <c r="K6" s="15" t="s">
        <v>10</v>
      </c>
      <c r="L6" s="15"/>
      <c r="M6" s="16"/>
      <c r="N6" s="17" t="s">
        <v>11</v>
      </c>
      <c r="O6" s="17" t="s">
        <v>12</v>
      </c>
      <c r="P6" s="15" t="s">
        <v>13</v>
      </c>
      <c r="Q6" s="15"/>
      <c r="R6" s="18"/>
      <c r="S6" s="7"/>
      <c r="T6" s="7"/>
      <c r="V6" s="8" t="s">
        <v>14</v>
      </c>
      <c r="W6" s="5"/>
      <c r="X6" s="6"/>
      <c r="Y6" s="6"/>
      <c r="Z6" s="4"/>
      <c r="AA6" s="5"/>
      <c r="AB6" s="4"/>
      <c r="AC6" s="5"/>
      <c r="AD6" s="7"/>
    </row>
    <row r="7" spans="1:31" ht="15" x14ac:dyDescent="0.35">
      <c r="A7" s="24" t="str">
        <f>A14</f>
        <v>5/8" x 3/4" METERS</v>
      </c>
      <c r="B7" s="25"/>
      <c r="C7" s="23"/>
      <c r="D7" s="11">
        <f>C24</f>
        <v>16886</v>
      </c>
      <c r="E7" s="26">
        <f>D24</f>
        <v>61038.5</v>
      </c>
      <c r="F7" s="27">
        <f>I33</f>
        <v>790318.76100000017</v>
      </c>
      <c r="G7" s="27"/>
      <c r="H7" s="28"/>
      <c r="I7" s="7"/>
      <c r="J7" s="7"/>
      <c r="K7" s="24" t="str">
        <f>K14</f>
        <v>5/8" x 3/4" METERS</v>
      </c>
      <c r="L7" s="25"/>
      <c r="M7" s="23"/>
      <c r="N7" s="11">
        <f>M24</f>
        <v>16886</v>
      </c>
      <c r="O7" s="26">
        <f>N24</f>
        <v>61038.5</v>
      </c>
      <c r="P7" s="27">
        <f>S33</f>
        <v>856893.02999999991</v>
      </c>
      <c r="Q7" s="27"/>
      <c r="R7" s="28"/>
      <c r="S7" s="7"/>
      <c r="T7" s="23"/>
      <c r="V7" s="29" t="s">
        <v>21</v>
      </c>
      <c r="W7" s="29"/>
      <c r="X7" s="7"/>
      <c r="Y7" s="18" t="s">
        <v>11</v>
      </c>
      <c r="Z7" s="18" t="s">
        <v>12</v>
      </c>
      <c r="AA7" s="29" t="s">
        <v>22</v>
      </c>
      <c r="AB7" s="29"/>
      <c r="AC7" s="18" t="s">
        <v>13</v>
      </c>
      <c r="AD7" s="7"/>
    </row>
    <row r="8" spans="1:31" ht="15.45" x14ac:dyDescent="0.4">
      <c r="A8" s="24" t="str">
        <f>A35</f>
        <v>1" METERS</v>
      </c>
      <c r="B8" s="25"/>
      <c r="C8" s="23"/>
      <c r="D8" s="11">
        <f>C43</f>
        <v>144</v>
      </c>
      <c r="E8" s="26">
        <f>D43</f>
        <v>2686.6</v>
      </c>
      <c r="F8" s="27">
        <f>I51</f>
        <v>25680.585000000003</v>
      </c>
      <c r="G8" s="27"/>
      <c r="H8" s="28"/>
      <c r="I8" s="7"/>
      <c r="J8" s="7"/>
      <c r="K8" s="24" t="str">
        <f>K35</f>
        <v>1" METERS</v>
      </c>
      <c r="L8" s="25"/>
      <c r="M8" s="23"/>
      <c r="N8" s="11">
        <f>M43</f>
        <v>144</v>
      </c>
      <c r="O8" s="26">
        <f>N43</f>
        <v>2686.6</v>
      </c>
      <c r="P8" s="27">
        <f>S51</f>
        <v>27841.379999999997</v>
      </c>
      <c r="Q8" s="27"/>
      <c r="R8" s="28"/>
      <c r="S8" s="7"/>
      <c r="T8" s="35"/>
      <c r="V8" s="7" t="s">
        <v>26</v>
      </c>
      <c r="W8" s="11" t="e">
        <f>#REF!</f>
        <v>#REF!</v>
      </c>
      <c r="X8" s="7" t="s">
        <v>27</v>
      </c>
      <c r="Y8" s="11" t="e">
        <f>#REF!</f>
        <v>#REF!</v>
      </c>
      <c r="Z8" s="26" t="s">
        <v>28</v>
      </c>
      <c r="AA8" s="36">
        <f>'[1]Rates With Proposed Increase WC'!B7*(1+V$4)</f>
        <v>30.722788432647068</v>
      </c>
      <c r="AB8" s="11" t="s">
        <v>29</v>
      </c>
      <c r="AC8" s="28" t="e">
        <f>+Y8*AA8</f>
        <v>#REF!</v>
      </c>
      <c r="AD8" s="7"/>
    </row>
    <row r="9" spans="1:31" ht="15.45" x14ac:dyDescent="0.4">
      <c r="A9" s="24" t="str">
        <f>A53</f>
        <v>2" METERS</v>
      </c>
      <c r="B9" s="25"/>
      <c r="C9" s="23"/>
      <c r="D9" s="11">
        <f>C60</f>
        <v>108</v>
      </c>
      <c r="E9" s="26">
        <f>D60</f>
        <v>6587.9000000000005</v>
      </c>
      <c r="F9" s="27">
        <f>I66</f>
        <v>59424.306000000011</v>
      </c>
      <c r="G9" s="27"/>
      <c r="H9" s="28"/>
      <c r="I9" s="7"/>
      <c r="J9" s="7"/>
      <c r="K9" s="24" t="str">
        <f>K53</f>
        <v>2" METERS</v>
      </c>
      <c r="L9" s="25"/>
      <c r="M9" s="23"/>
      <c r="N9" s="11">
        <f>M60</f>
        <v>108</v>
      </c>
      <c r="O9" s="26">
        <f>N60</f>
        <v>6587.9000000000005</v>
      </c>
      <c r="P9" s="27">
        <f>S66</f>
        <v>64420.572</v>
      </c>
      <c r="Q9" s="27"/>
      <c r="R9" s="28"/>
      <c r="S9" s="7"/>
      <c r="T9" s="7"/>
      <c r="V9" s="7" t="s">
        <v>19</v>
      </c>
      <c r="W9" s="11" t="e">
        <f>#REF!</f>
        <v>#REF!</v>
      </c>
      <c r="X9" s="7" t="s">
        <v>27</v>
      </c>
      <c r="Y9" s="7"/>
      <c r="Z9" s="26" t="e">
        <f>#REF!</f>
        <v>#REF!</v>
      </c>
      <c r="AA9" s="41">
        <f>'[1]Rates With Proposed Increase WC'!B8*(1+V$4)</f>
        <v>1.1451121429376486E-2</v>
      </c>
      <c r="AB9" s="42" t="s">
        <v>30</v>
      </c>
      <c r="AC9" s="28" t="e">
        <f>+Z9*AA9*1000</f>
        <v>#REF!</v>
      </c>
      <c r="AD9" s="7"/>
    </row>
    <row r="10" spans="1:31" ht="15.45" x14ac:dyDescent="0.4">
      <c r="A10" s="24" t="str">
        <f>A68</f>
        <v>3" METERS</v>
      </c>
      <c r="B10" s="25"/>
      <c r="C10" s="23"/>
      <c r="D10" s="11">
        <f>C75</f>
        <v>12</v>
      </c>
      <c r="E10" s="26">
        <f>D75</f>
        <v>487.2</v>
      </c>
      <c r="F10" s="27">
        <f>I81</f>
        <v>4360.9740000000002</v>
      </c>
      <c r="G10" s="27"/>
      <c r="H10" s="28"/>
      <c r="I10" s="7"/>
      <c r="J10" s="7"/>
      <c r="K10" s="24" t="str">
        <f>K68</f>
        <v>3" METERS</v>
      </c>
      <c r="L10" s="25"/>
      <c r="M10" s="23"/>
      <c r="N10" s="11">
        <f>M75</f>
        <v>12</v>
      </c>
      <c r="O10" s="26">
        <f>N75</f>
        <v>487.2</v>
      </c>
      <c r="P10" s="27">
        <f>S81</f>
        <v>4728.1080000000002</v>
      </c>
      <c r="Q10" s="27"/>
      <c r="R10" s="28"/>
      <c r="S10" s="7"/>
      <c r="T10" s="7"/>
      <c r="V10" s="7" t="s">
        <v>19</v>
      </c>
      <c r="W10" s="11" t="e">
        <f>#REF!</f>
        <v>#REF!</v>
      </c>
      <c r="X10" s="7" t="s">
        <v>27</v>
      </c>
      <c r="Y10" s="7"/>
      <c r="Z10" s="26" t="e">
        <f>#REF!</f>
        <v>#REF!</v>
      </c>
      <c r="AA10" s="41">
        <f>'[1]Rates With Proposed Increase WC'!B9*(1+V$4)</f>
        <v>1.0705262945470737E-2</v>
      </c>
      <c r="AB10" s="42" t="s">
        <v>30</v>
      </c>
      <c r="AC10" s="28" t="e">
        <f t="shared" ref="AC10:AC12" si="0">+Z10*AA10*1000</f>
        <v>#REF!</v>
      </c>
      <c r="AD10" s="7"/>
    </row>
    <row r="11" spans="1:31" ht="15.45" x14ac:dyDescent="0.4">
      <c r="A11" s="43" t="str">
        <f>A83</f>
        <v>6" METERS</v>
      </c>
      <c r="B11" s="44"/>
      <c r="C11" s="45"/>
      <c r="D11" s="48">
        <f>C90</f>
        <v>12</v>
      </c>
      <c r="E11" s="46">
        <f>D90</f>
        <v>49446.6</v>
      </c>
      <c r="F11" s="47">
        <f>I96</f>
        <v>388910.43599999999</v>
      </c>
      <c r="G11" s="47"/>
      <c r="H11" s="28"/>
      <c r="I11" s="7"/>
      <c r="J11" s="7"/>
      <c r="K11" s="43" t="str">
        <f>K83</f>
        <v>6" METERS</v>
      </c>
      <c r="L11" s="44"/>
      <c r="M11" s="45"/>
      <c r="N11" s="48">
        <f>M90</f>
        <v>12</v>
      </c>
      <c r="O11" s="46">
        <f>N90</f>
        <v>49446.6</v>
      </c>
      <c r="P11" s="47">
        <f>S96</f>
        <v>421570.03199999995</v>
      </c>
      <c r="Q11" s="47"/>
      <c r="R11" s="28"/>
      <c r="S11" s="7"/>
      <c r="T11" s="7"/>
      <c r="V11" s="7" t="s">
        <v>19</v>
      </c>
      <c r="W11" s="11" t="e">
        <f>#REF!</f>
        <v>#REF!</v>
      </c>
      <c r="X11" s="7" t="s">
        <v>27</v>
      </c>
      <c r="Y11" s="7"/>
      <c r="Z11" s="26" t="e">
        <f>#REF!</f>
        <v>#REF!</v>
      </c>
      <c r="AA11" s="41">
        <f>'[1]Rates With Proposed Increase WC'!B10*(1+V$4)</f>
        <v>9.7071287978909866E-3</v>
      </c>
      <c r="AB11" s="42" t="s">
        <v>30</v>
      </c>
      <c r="AC11" s="28" t="e">
        <f t="shared" si="0"/>
        <v>#REF!</v>
      </c>
      <c r="AD11" s="7"/>
    </row>
    <row r="12" spans="1:31" ht="15.45" x14ac:dyDescent="0.4">
      <c r="A12" s="7"/>
      <c r="B12" s="7"/>
      <c r="C12" s="7"/>
      <c r="D12" s="11">
        <f>SUM(D7:D11)</f>
        <v>17162</v>
      </c>
      <c r="E12" s="26">
        <f>SUM(E7:E11)</f>
        <v>120246.79999999999</v>
      </c>
      <c r="F12" s="27">
        <f>SUM(F7:G11)</f>
        <v>1268695.0620000002</v>
      </c>
      <c r="G12" s="27"/>
      <c r="H12" s="7"/>
      <c r="I12" s="28"/>
      <c r="J12" s="28"/>
      <c r="K12" s="7"/>
      <c r="L12" s="7"/>
      <c r="M12" s="7"/>
      <c r="N12" s="11">
        <f>SUM(N7:N11)</f>
        <v>17162</v>
      </c>
      <c r="O12" s="26">
        <f>SUM(O7:O11)</f>
        <v>120246.79999999999</v>
      </c>
      <c r="P12" s="27">
        <f>SUM(P7:Q11)</f>
        <v>1375453.122</v>
      </c>
      <c r="Q12" s="27"/>
      <c r="R12" s="7"/>
      <c r="S12" s="28"/>
      <c r="T12" s="7"/>
      <c r="V12" s="16" t="s">
        <v>31</v>
      </c>
      <c r="W12" s="48" t="e">
        <f>#REF!</f>
        <v>#REF!</v>
      </c>
      <c r="X12" s="16" t="s">
        <v>27</v>
      </c>
      <c r="Y12" s="16"/>
      <c r="Z12" s="46" t="e">
        <f>#REF!</f>
        <v>#REF!</v>
      </c>
      <c r="AA12" s="52">
        <f>'[1]Rates With Proposed Increase WC'!B11*(1+V$4)</f>
        <v>8.6212465933811471E-3</v>
      </c>
      <c r="AB12" s="50" t="s">
        <v>30</v>
      </c>
      <c r="AC12" s="51" t="e">
        <f t="shared" si="0"/>
        <v>#REF!</v>
      </c>
      <c r="AD12" s="16"/>
    </row>
    <row r="13" spans="1:31" ht="15" x14ac:dyDescent="0.35">
      <c r="A13" s="4"/>
      <c r="B13" s="5"/>
      <c r="C13" s="6"/>
      <c r="D13" s="6"/>
      <c r="E13" s="4"/>
      <c r="F13" s="5"/>
      <c r="G13" s="4"/>
      <c r="H13" s="5"/>
      <c r="I13" s="7"/>
      <c r="J13" s="7"/>
      <c r="K13" s="4"/>
      <c r="L13" s="5"/>
      <c r="M13" s="6"/>
      <c r="N13" s="6"/>
      <c r="O13" s="4"/>
      <c r="P13" s="5"/>
      <c r="Q13" s="4"/>
      <c r="R13" s="5"/>
      <c r="S13" s="7"/>
      <c r="T13" s="57"/>
      <c r="V13" s="7"/>
      <c r="W13" s="7"/>
      <c r="X13" s="7"/>
      <c r="Y13" s="7"/>
      <c r="Z13" s="7" t="s">
        <v>32</v>
      </c>
      <c r="AA13" s="7"/>
      <c r="AB13" s="7"/>
      <c r="AC13" s="42"/>
      <c r="AD13" s="28" t="e">
        <f>SUM(AC8:AC12)</f>
        <v>#REF!</v>
      </c>
    </row>
    <row r="14" spans="1:31" ht="15.45" x14ac:dyDescent="0.4">
      <c r="A14" s="8" t="s">
        <v>5</v>
      </c>
      <c r="B14" s="5"/>
      <c r="C14" s="6"/>
      <c r="D14" s="6"/>
      <c r="E14" s="4"/>
      <c r="F14" s="5"/>
      <c r="G14" s="4"/>
      <c r="H14" s="5"/>
      <c r="I14" s="7"/>
      <c r="J14" s="7"/>
      <c r="K14" s="8" t="s">
        <v>5</v>
      </c>
      <c r="L14" s="5"/>
      <c r="M14" s="6"/>
      <c r="N14" s="6"/>
      <c r="O14" s="4"/>
      <c r="P14" s="5"/>
      <c r="Q14" s="4"/>
      <c r="R14" s="5"/>
      <c r="S14" s="7"/>
      <c r="T14" s="57"/>
      <c r="U14" s="7"/>
      <c r="AE14" s="7"/>
    </row>
    <row r="15" spans="1:31" ht="15.45" x14ac:dyDescent="0.4">
      <c r="A15" s="7" t="s">
        <v>34</v>
      </c>
      <c r="B15" s="7"/>
      <c r="C15" s="7"/>
      <c r="D15" s="7"/>
      <c r="E15" s="7"/>
      <c r="F15" s="7"/>
      <c r="G15" s="7"/>
      <c r="H15" s="7"/>
      <c r="I15" s="7"/>
      <c r="J15" s="7"/>
      <c r="K15" s="7" t="s">
        <v>34</v>
      </c>
      <c r="L15" s="7"/>
      <c r="M15" s="7"/>
      <c r="N15" s="7"/>
      <c r="O15" s="7"/>
      <c r="P15" s="7"/>
      <c r="Q15" s="7"/>
      <c r="R15" s="7"/>
      <c r="S15" s="7"/>
      <c r="T15" s="57"/>
      <c r="V15" s="8" t="s">
        <v>35</v>
      </c>
      <c r="W15" s="5"/>
      <c r="X15" s="6"/>
      <c r="Y15" s="6"/>
      <c r="Z15" s="4"/>
      <c r="AA15" s="5"/>
      <c r="AB15" s="4"/>
      <c r="AC15" s="5"/>
      <c r="AD15" s="7"/>
      <c r="AE15" s="42"/>
    </row>
    <row r="16" spans="1:31" ht="15" x14ac:dyDescent="0.35">
      <c r="A16" s="12" t="s">
        <v>8</v>
      </c>
      <c r="B16" s="13"/>
      <c r="C16" s="13"/>
      <c r="D16" s="14" t="s">
        <v>9</v>
      </c>
      <c r="E16" s="13"/>
      <c r="F16" s="13"/>
      <c r="G16" s="13"/>
      <c r="H16" s="13"/>
      <c r="I16" s="13"/>
      <c r="J16" s="7"/>
      <c r="K16" s="12" t="s">
        <v>8</v>
      </c>
      <c r="L16" s="13"/>
      <c r="M16" s="13"/>
      <c r="N16" s="14" t="s">
        <v>9</v>
      </c>
      <c r="O16" s="13"/>
      <c r="P16" s="13"/>
      <c r="Q16" s="13"/>
      <c r="R16" s="13"/>
      <c r="S16" s="13"/>
      <c r="T16" s="7"/>
      <c r="V16" s="29" t="s">
        <v>21</v>
      </c>
      <c r="W16" s="29"/>
      <c r="X16" s="7"/>
      <c r="Y16" s="18" t="s">
        <v>11</v>
      </c>
      <c r="Z16" s="18" t="s">
        <v>12</v>
      </c>
      <c r="AA16" s="29" t="s">
        <v>22</v>
      </c>
      <c r="AB16" s="29"/>
      <c r="AC16" s="18" t="s">
        <v>13</v>
      </c>
      <c r="AD16" s="7"/>
    </row>
    <row r="17" spans="1:30" ht="15.45" x14ac:dyDescent="0.4">
      <c r="A17" s="19" t="s">
        <v>15</v>
      </c>
      <c r="B17" s="20"/>
      <c r="C17" s="21" t="s">
        <v>16</v>
      </c>
      <c r="D17" s="21" t="s">
        <v>15</v>
      </c>
      <c r="E17" s="22" t="s">
        <v>17</v>
      </c>
      <c r="F17" s="22" t="s">
        <v>18</v>
      </c>
      <c r="G17" s="22" t="s">
        <v>18</v>
      </c>
      <c r="H17" s="22" t="s">
        <v>19</v>
      </c>
      <c r="I17" s="22" t="s">
        <v>20</v>
      </c>
      <c r="J17" s="23"/>
      <c r="K17" s="19" t="s">
        <v>15</v>
      </c>
      <c r="L17" s="20"/>
      <c r="M17" s="21" t="s">
        <v>16</v>
      </c>
      <c r="N17" s="21" t="s">
        <v>15</v>
      </c>
      <c r="O17" s="22" t="s">
        <v>17</v>
      </c>
      <c r="P17" s="22" t="s">
        <v>18</v>
      </c>
      <c r="Q17" s="22" t="s">
        <v>18</v>
      </c>
      <c r="R17" s="22" t="s">
        <v>19</v>
      </c>
      <c r="S17" s="22" t="s">
        <v>20</v>
      </c>
      <c r="T17" s="7"/>
      <c r="V17" s="7" t="s">
        <v>26</v>
      </c>
      <c r="W17" s="11">
        <v>2000</v>
      </c>
      <c r="X17" s="7" t="s">
        <v>27</v>
      </c>
      <c r="Y17" s="11" t="e">
        <f>#REF!</f>
        <v>#REF!</v>
      </c>
      <c r="Z17" s="26" t="s">
        <v>28</v>
      </c>
      <c r="AA17" s="36">
        <f>'[1]Rates With Proposed Increase WC'!B7*(1+V$4)</f>
        <v>30.722788432647068</v>
      </c>
      <c r="AB17" s="11" t="s">
        <v>29</v>
      </c>
      <c r="AC17" s="28" t="e">
        <f>+Y17*AA17</f>
        <v>#REF!</v>
      </c>
      <c r="AD17" s="7"/>
    </row>
    <row r="18" spans="1:30" ht="15.9" thickBot="1" x14ac:dyDescent="0.45">
      <c r="A18" s="30" t="s">
        <v>23</v>
      </c>
      <c r="B18" s="31"/>
      <c r="C18" s="32" t="s">
        <v>24</v>
      </c>
      <c r="D18" s="33" t="s">
        <v>25</v>
      </c>
      <c r="E18" s="34">
        <f>(B19)</f>
        <v>2000</v>
      </c>
      <c r="F18" s="34">
        <f>(B20)</f>
        <v>1500</v>
      </c>
      <c r="G18" s="34">
        <f>(B21)</f>
        <v>1500</v>
      </c>
      <c r="H18" s="34">
        <v>2500</v>
      </c>
      <c r="I18" s="34">
        <f>(B23)</f>
        <v>7500</v>
      </c>
      <c r="J18" s="35"/>
      <c r="K18" s="30" t="s">
        <v>23</v>
      </c>
      <c r="L18" s="31"/>
      <c r="M18" s="32" t="s">
        <v>24</v>
      </c>
      <c r="N18" s="33" t="s">
        <v>25</v>
      </c>
      <c r="O18" s="34">
        <f>(L19)</f>
        <v>2000</v>
      </c>
      <c r="P18" s="34">
        <f>(L20)</f>
        <v>1500</v>
      </c>
      <c r="Q18" s="34">
        <f>(L21)</f>
        <v>1500</v>
      </c>
      <c r="R18" s="34">
        <v>2500</v>
      </c>
      <c r="S18" s="34">
        <f>(L23)</f>
        <v>7500</v>
      </c>
      <c r="T18" s="23"/>
      <c r="V18" s="7" t="s">
        <v>19</v>
      </c>
      <c r="W18" s="11">
        <v>1500</v>
      </c>
      <c r="X18" s="7" t="s">
        <v>27</v>
      </c>
      <c r="Y18" s="7"/>
      <c r="Z18" s="26" t="e">
        <f>#REF!</f>
        <v>#REF!</v>
      </c>
      <c r="AA18" s="41">
        <f>'[1]Rates With Proposed Increase WC'!B8*(1+V$4)</f>
        <v>1.1451121429376486E-2</v>
      </c>
      <c r="AB18" s="42" t="s">
        <v>30</v>
      </c>
      <c r="AC18" s="28" t="e">
        <f>+Z18*AA18*1000</f>
        <v>#REF!</v>
      </c>
      <c r="AD18" s="7"/>
    </row>
    <row r="19" spans="1:30" ht="15.9" thickTop="1" x14ac:dyDescent="0.4">
      <c r="A19" s="37" t="s">
        <v>26</v>
      </c>
      <c r="B19" s="38">
        <v>2000</v>
      </c>
      <c r="C19" s="38">
        <v>6841</v>
      </c>
      <c r="D19" s="39">
        <v>6555.8</v>
      </c>
      <c r="E19" s="39">
        <f>D19</f>
        <v>6555.8</v>
      </c>
      <c r="F19" s="40"/>
      <c r="G19" s="40"/>
      <c r="H19" s="40"/>
      <c r="I19" s="40"/>
      <c r="J19" s="7"/>
      <c r="K19" s="37" t="s">
        <v>26</v>
      </c>
      <c r="L19" s="38">
        <v>2000</v>
      </c>
      <c r="M19" s="38">
        <f>C19</f>
        <v>6841</v>
      </c>
      <c r="N19" s="39">
        <f>D19</f>
        <v>6555.8</v>
      </c>
      <c r="O19" s="39">
        <f>N19</f>
        <v>6555.8</v>
      </c>
      <c r="P19" s="40"/>
      <c r="Q19" s="40"/>
      <c r="R19" s="40"/>
      <c r="S19" s="40"/>
      <c r="T19" s="35"/>
      <c r="V19" s="7" t="s">
        <v>19</v>
      </c>
      <c r="W19" s="11">
        <v>1500</v>
      </c>
      <c r="X19" s="7" t="s">
        <v>27</v>
      </c>
      <c r="Y19" s="7"/>
      <c r="Z19" s="26" t="e">
        <f>#REF!</f>
        <v>#REF!</v>
      </c>
      <c r="AA19" s="41">
        <f>'[1]Rates With Proposed Increase WC'!B9*(1+V$4)</f>
        <v>1.0705262945470737E-2</v>
      </c>
      <c r="AB19" s="42" t="s">
        <v>30</v>
      </c>
      <c r="AC19" s="28" t="e">
        <f t="shared" ref="AC19:AC21" si="1">+Z19*AA19*1000</f>
        <v>#REF!</v>
      </c>
      <c r="AD19" s="7"/>
    </row>
    <row r="20" spans="1:30" ht="15.45" x14ac:dyDescent="0.4">
      <c r="A20" s="37" t="s">
        <v>19</v>
      </c>
      <c r="B20" s="38">
        <v>1500</v>
      </c>
      <c r="C20" s="38">
        <v>4534</v>
      </c>
      <c r="D20" s="39">
        <v>12485.3</v>
      </c>
      <c r="E20" s="39">
        <f>($C20*E$18)/1000</f>
        <v>9068</v>
      </c>
      <c r="F20" s="39">
        <f>(D20-E20)</f>
        <v>3417.2999999999993</v>
      </c>
      <c r="G20" s="40"/>
      <c r="H20" s="40"/>
      <c r="I20" s="40"/>
      <c r="J20" s="7"/>
      <c r="K20" s="37" t="s">
        <v>19</v>
      </c>
      <c r="L20" s="38">
        <v>1500</v>
      </c>
      <c r="M20" s="38">
        <f t="shared" ref="M20:N23" si="2">C20</f>
        <v>4534</v>
      </c>
      <c r="N20" s="39">
        <f t="shared" si="2"/>
        <v>12485.3</v>
      </c>
      <c r="O20" s="39">
        <f>($M20*O$18)/1000</f>
        <v>9068</v>
      </c>
      <c r="P20" s="39">
        <f>(N20-O20)</f>
        <v>3417.2999999999993</v>
      </c>
      <c r="Q20" s="40"/>
      <c r="R20" s="40"/>
      <c r="S20" s="40"/>
      <c r="T20" s="7"/>
      <c r="V20" s="7" t="s">
        <v>19</v>
      </c>
      <c r="W20" s="11">
        <v>2500</v>
      </c>
      <c r="X20" s="7" t="s">
        <v>27</v>
      </c>
      <c r="Y20" s="7"/>
      <c r="Z20" s="26" t="e">
        <f>#REF!</f>
        <v>#REF!</v>
      </c>
      <c r="AA20" s="41">
        <f>'[1]Rates With Proposed Increase WC'!B10*(1+V$4)</f>
        <v>9.7071287978909866E-3</v>
      </c>
      <c r="AB20" s="42" t="s">
        <v>30</v>
      </c>
      <c r="AC20" s="28" t="e">
        <f t="shared" si="1"/>
        <v>#REF!</v>
      </c>
      <c r="AD20" s="7"/>
    </row>
    <row r="21" spans="1:30" ht="15.45" x14ac:dyDescent="0.4">
      <c r="A21" s="37" t="s">
        <v>19</v>
      </c>
      <c r="B21" s="38">
        <v>1500</v>
      </c>
      <c r="C21" s="38">
        <v>2516</v>
      </c>
      <c r="D21" s="39">
        <v>10602.6</v>
      </c>
      <c r="E21" s="39">
        <f>($C21*E$18)/1000</f>
        <v>5032</v>
      </c>
      <c r="F21" s="39">
        <f>($C21*F$18)/1000</f>
        <v>3774</v>
      </c>
      <c r="G21" s="39">
        <f>D21-E21-F21</f>
        <v>1796.6000000000004</v>
      </c>
      <c r="H21" s="40"/>
      <c r="I21" s="40"/>
      <c r="J21" s="7"/>
      <c r="K21" s="37" t="s">
        <v>19</v>
      </c>
      <c r="L21" s="38">
        <v>1500</v>
      </c>
      <c r="M21" s="38">
        <f t="shared" si="2"/>
        <v>2516</v>
      </c>
      <c r="N21" s="39">
        <f t="shared" si="2"/>
        <v>10602.6</v>
      </c>
      <c r="O21" s="39">
        <f>($M21*O$18)/1000</f>
        <v>5032</v>
      </c>
      <c r="P21" s="39">
        <f>($M21*P$18)/1000</f>
        <v>3774</v>
      </c>
      <c r="Q21" s="39">
        <f>N21-O21-P21</f>
        <v>1796.6000000000004</v>
      </c>
      <c r="R21" s="40"/>
      <c r="S21" s="40"/>
      <c r="T21" s="7"/>
      <c r="V21" s="16" t="s">
        <v>31</v>
      </c>
      <c r="W21" s="48">
        <v>7500</v>
      </c>
      <c r="X21" s="16" t="s">
        <v>27</v>
      </c>
      <c r="Y21" s="16"/>
      <c r="Z21" s="46" t="e">
        <f>#REF!</f>
        <v>#REF!</v>
      </c>
      <c r="AA21" s="49">
        <f>'[1]Rates With Proposed Increase WC'!B11*(1+V$4)</f>
        <v>8.6212465933811471E-3</v>
      </c>
      <c r="AB21" s="50" t="s">
        <v>30</v>
      </c>
      <c r="AC21" s="51" t="e">
        <f t="shared" si="1"/>
        <v>#REF!</v>
      </c>
      <c r="AD21" s="16"/>
    </row>
    <row r="22" spans="1:30" ht="15" x14ac:dyDescent="0.35">
      <c r="A22" s="37" t="s">
        <v>19</v>
      </c>
      <c r="B22" s="38">
        <v>2500</v>
      </c>
      <c r="C22" s="38">
        <v>1786</v>
      </c>
      <c r="D22" s="39">
        <v>10879</v>
      </c>
      <c r="E22" s="39">
        <f>($C22*E$18)/1000</f>
        <v>3572</v>
      </c>
      <c r="F22" s="39">
        <f>($C22*F$18)/1000</f>
        <v>2679</v>
      </c>
      <c r="G22" s="39">
        <f>($C22*G$18)/1000</f>
        <v>2679</v>
      </c>
      <c r="H22" s="39">
        <f>D22-E22-F22-G22</f>
        <v>1949</v>
      </c>
      <c r="I22" s="40"/>
      <c r="J22" s="7"/>
      <c r="K22" s="37" t="s">
        <v>19</v>
      </c>
      <c r="L22" s="38">
        <v>2500</v>
      </c>
      <c r="M22" s="38">
        <f t="shared" si="2"/>
        <v>1786</v>
      </c>
      <c r="N22" s="39">
        <f t="shared" si="2"/>
        <v>10879</v>
      </c>
      <c r="O22" s="39">
        <f>($M22*O$18)/1000</f>
        <v>3572</v>
      </c>
      <c r="P22" s="39">
        <f>($M22*P$18)/1000</f>
        <v>2679</v>
      </c>
      <c r="Q22" s="39">
        <f>($M22*Q$18)/1000</f>
        <v>2679</v>
      </c>
      <c r="R22" s="39">
        <f>N22-O22-P22-Q22</f>
        <v>1949</v>
      </c>
      <c r="S22" s="40"/>
      <c r="T22" s="7"/>
      <c r="V22" s="7"/>
      <c r="W22" s="7"/>
      <c r="X22" s="7"/>
      <c r="Y22" s="7"/>
      <c r="Z22" s="7" t="s">
        <v>32</v>
      </c>
      <c r="AA22" s="7"/>
      <c r="AB22" s="7"/>
      <c r="AC22" s="42"/>
      <c r="AD22" s="28" t="e">
        <f>SUM(AC17:AC21)</f>
        <v>#REF!</v>
      </c>
    </row>
    <row r="23" spans="1:30" ht="15.45" thickBot="1" x14ac:dyDescent="0.4">
      <c r="A23" s="53" t="s">
        <v>31</v>
      </c>
      <c r="B23" s="54">
        <v>7500</v>
      </c>
      <c r="C23" s="63">
        <v>1209</v>
      </c>
      <c r="D23" s="55">
        <v>20515.8</v>
      </c>
      <c r="E23" s="56">
        <f>($C23*E$18)/1000</f>
        <v>2418</v>
      </c>
      <c r="F23" s="55">
        <f>($C23*F$18)/1000</f>
        <v>1813.5</v>
      </c>
      <c r="G23" s="55">
        <f>($C23*G$18)/1000</f>
        <v>1813.5</v>
      </c>
      <c r="H23" s="55">
        <f>($C23*H$18)/1000</f>
        <v>3022.5</v>
      </c>
      <c r="I23" s="55">
        <f>D23-E23-F23-G23-H23</f>
        <v>11448.3</v>
      </c>
      <c r="J23" s="57"/>
      <c r="K23" s="53" t="s">
        <v>31</v>
      </c>
      <c r="L23" s="54">
        <v>7500</v>
      </c>
      <c r="M23" s="63">
        <f t="shared" si="2"/>
        <v>1209</v>
      </c>
      <c r="N23" s="55">
        <f t="shared" si="2"/>
        <v>20515.8</v>
      </c>
      <c r="O23" s="56">
        <f>($M23*O$18)/1000</f>
        <v>2418</v>
      </c>
      <c r="P23" s="55">
        <f>($M23*P$18)/1000</f>
        <v>1813.5</v>
      </c>
      <c r="Q23" s="55">
        <f>($M23*Q$18)/1000</f>
        <v>1813.5</v>
      </c>
      <c r="R23" s="55">
        <f>($M23*R$18)/1000</f>
        <v>3022.5</v>
      </c>
      <c r="S23" s="55">
        <f>N23-O23-P23-Q23-R23</f>
        <v>11448.3</v>
      </c>
      <c r="T23" s="7"/>
      <c r="V23" s="7"/>
    </row>
    <row r="24" spans="1:30" ht="15.9" thickTop="1" x14ac:dyDescent="0.4">
      <c r="A24" s="59" t="s">
        <v>33</v>
      </c>
      <c r="B24" s="60"/>
      <c r="C24" s="61">
        <f t="shared" ref="C24:I24" si="3">SUM(C19:C23)</f>
        <v>16886</v>
      </c>
      <c r="D24" s="62">
        <f t="shared" si="3"/>
        <v>61038.5</v>
      </c>
      <c r="E24" s="62">
        <f t="shared" si="3"/>
        <v>26645.8</v>
      </c>
      <c r="F24" s="62">
        <f t="shared" si="3"/>
        <v>11683.8</v>
      </c>
      <c r="G24" s="62">
        <f t="shared" si="3"/>
        <v>6289.1</v>
      </c>
      <c r="H24" s="62">
        <f t="shared" si="3"/>
        <v>4971.5</v>
      </c>
      <c r="I24" s="62">
        <f t="shared" si="3"/>
        <v>11448.3</v>
      </c>
      <c r="J24" s="57"/>
      <c r="K24" s="59" t="s">
        <v>33</v>
      </c>
      <c r="L24" s="60"/>
      <c r="M24" s="61">
        <f t="shared" ref="M24:S24" si="4">SUM(M19:M23)</f>
        <v>16886</v>
      </c>
      <c r="N24" s="62">
        <f t="shared" si="4"/>
        <v>61038.5</v>
      </c>
      <c r="O24" s="62">
        <f t="shared" si="4"/>
        <v>26645.8</v>
      </c>
      <c r="P24" s="62">
        <f t="shared" si="4"/>
        <v>11683.8</v>
      </c>
      <c r="Q24" s="62">
        <f t="shared" si="4"/>
        <v>6289.1</v>
      </c>
      <c r="R24" s="62">
        <f t="shared" si="4"/>
        <v>4971.5</v>
      </c>
      <c r="S24" s="62">
        <f t="shared" si="4"/>
        <v>11448.3</v>
      </c>
      <c r="T24" s="57"/>
      <c r="V24" s="8" t="s">
        <v>36</v>
      </c>
      <c r="W24" s="8"/>
      <c r="X24" s="5"/>
      <c r="Y24" s="6"/>
      <c r="Z24" s="6"/>
      <c r="AA24" s="4"/>
      <c r="AB24" s="5"/>
      <c r="AC24" s="4"/>
      <c r="AD24" s="5"/>
    </row>
    <row r="25" spans="1:30" ht="15" x14ac:dyDescent="0.35">
      <c r="A25" s="6"/>
      <c r="B25" s="7"/>
      <c r="C25" s="35"/>
      <c r="D25" s="57"/>
      <c r="E25" s="57"/>
      <c r="F25" s="57"/>
      <c r="G25" s="57"/>
      <c r="H25" s="57"/>
      <c r="I25" s="57"/>
      <c r="J25" s="57"/>
      <c r="K25" s="6"/>
      <c r="L25" s="7"/>
      <c r="M25" s="35"/>
      <c r="N25" s="57"/>
      <c r="O25" s="57"/>
      <c r="P25" s="57"/>
      <c r="Q25" s="57"/>
      <c r="R25" s="57"/>
      <c r="S25" s="57"/>
      <c r="T25" s="57"/>
      <c r="V25" s="29" t="s">
        <v>21</v>
      </c>
      <c r="W25" s="29"/>
      <c r="X25" s="7"/>
      <c r="Y25" s="18" t="s">
        <v>11</v>
      </c>
      <c r="Z25" s="18" t="s">
        <v>12</v>
      </c>
      <c r="AA25" s="29" t="s">
        <v>22</v>
      </c>
      <c r="AB25" s="29"/>
      <c r="AC25" s="18" t="s">
        <v>13</v>
      </c>
      <c r="AD25" s="7"/>
    </row>
    <row r="26" spans="1:30" ht="15.45" x14ac:dyDescent="0.4">
      <c r="A26" s="7" t="s">
        <v>37</v>
      </c>
      <c r="B26" s="7"/>
      <c r="C26" s="7"/>
      <c r="D26" s="7"/>
      <c r="E26" s="7"/>
      <c r="F26" s="7"/>
      <c r="G26" s="11"/>
      <c r="H26" s="7"/>
      <c r="I26" s="7"/>
      <c r="J26" s="7"/>
      <c r="K26" s="7" t="s">
        <v>37</v>
      </c>
      <c r="L26" s="7"/>
      <c r="M26" s="7"/>
      <c r="N26" s="7"/>
      <c r="O26" s="7"/>
      <c r="P26" s="7"/>
      <c r="Q26" s="11"/>
      <c r="R26" s="7"/>
      <c r="S26" s="7"/>
      <c r="T26" s="7"/>
      <c r="V26" s="7" t="s">
        <v>26</v>
      </c>
      <c r="W26" s="11">
        <v>5000</v>
      </c>
      <c r="X26" s="7" t="s">
        <v>27</v>
      </c>
      <c r="Y26" s="11" t="e">
        <f>#REF!</f>
        <v>#REF!</v>
      </c>
      <c r="Z26" s="26" t="s">
        <v>28</v>
      </c>
      <c r="AA26" s="36">
        <f>'[1]Rates With Proposed Increase WC'!B15*(V$4+1)</f>
        <v>63.979302009150423</v>
      </c>
      <c r="AB26" s="11" t="s">
        <v>29</v>
      </c>
      <c r="AC26" s="28" t="e">
        <f>+Y26*AA26</f>
        <v>#REF!</v>
      </c>
      <c r="AD26" s="7"/>
    </row>
    <row r="27" spans="1:30" ht="15.45" x14ac:dyDescent="0.4">
      <c r="A27" s="29" t="s">
        <v>10</v>
      </c>
      <c r="B27" s="29"/>
      <c r="C27" s="7"/>
      <c r="D27" s="7" t="s">
        <v>11</v>
      </c>
      <c r="E27" s="7" t="s">
        <v>12</v>
      </c>
      <c r="F27" s="29" t="s">
        <v>22</v>
      </c>
      <c r="G27" s="29"/>
      <c r="H27" s="18" t="s">
        <v>13</v>
      </c>
      <c r="I27" s="7"/>
      <c r="J27" s="7"/>
      <c r="K27" s="29" t="s">
        <v>10</v>
      </c>
      <c r="L27" s="29"/>
      <c r="M27" s="7"/>
      <c r="N27" s="7" t="s">
        <v>11</v>
      </c>
      <c r="O27" s="7" t="s">
        <v>12</v>
      </c>
      <c r="P27" s="29" t="s">
        <v>22</v>
      </c>
      <c r="Q27" s="29"/>
      <c r="R27" s="18" t="s">
        <v>13</v>
      </c>
      <c r="S27" s="7"/>
      <c r="T27" s="7"/>
      <c r="V27" s="7" t="s">
        <v>19</v>
      </c>
      <c r="W27" s="11">
        <v>2500</v>
      </c>
      <c r="X27" s="7" t="s">
        <v>27</v>
      </c>
      <c r="Y27" s="7"/>
      <c r="Z27" s="26" t="e">
        <f>#REF!</f>
        <v>#REF!</v>
      </c>
      <c r="AA27" s="41">
        <f>'[1]Rates With Proposed Increase WC'!B16*(V$4+1)</f>
        <v>9.7071287978909866E-3</v>
      </c>
      <c r="AB27" s="42" t="s">
        <v>30</v>
      </c>
      <c r="AC27" s="28" t="e">
        <f>+Z27*AA27*1000</f>
        <v>#REF!</v>
      </c>
      <c r="AD27" s="7"/>
    </row>
    <row r="28" spans="1:30" ht="15.45" x14ac:dyDescent="0.4">
      <c r="A28" s="7" t="s">
        <v>26</v>
      </c>
      <c r="B28" s="11">
        <v>2000</v>
      </c>
      <c r="C28" s="23" t="s">
        <v>27</v>
      </c>
      <c r="D28" s="11">
        <f>C24</f>
        <v>16886</v>
      </c>
      <c r="E28" s="26" t="s">
        <v>28</v>
      </c>
      <c r="F28" s="28">
        <v>28.01</v>
      </c>
      <c r="G28" s="11" t="s">
        <v>29</v>
      </c>
      <c r="H28" s="28">
        <f>+D28*F28</f>
        <v>472976.86000000004</v>
      </c>
      <c r="I28" s="7"/>
      <c r="J28" s="7"/>
      <c r="K28" s="7" t="s">
        <v>26</v>
      </c>
      <c r="L28" s="11">
        <v>2000</v>
      </c>
      <c r="M28" s="23" t="s">
        <v>27</v>
      </c>
      <c r="N28" s="11">
        <f>M24</f>
        <v>16886</v>
      </c>
      <c r="O28" s="26" t="s">
        <v>28</v>
      </c>
      <c r="P28" s="28">
        <v>30.37</v>
      </c>
      <c r="Q28" s="11" t="s">
        <v>29</v>
      </c>
      <c r="R28" s="28">
        <f>+N28*P28</f>
        <v>512827.82</v>
      </c>
      <c r="S28" s="7"/>
      <c r="T28" s="7"/>
      <c r="V28" s="16" t="s">
        <v>31</v>
      </c>
      <c r="W28" s="48">
        <v>7500</v>
      </c>
      <c r="X28" s="16" t="s">
        <v>27</v>
      </c>
      <c r="Y28" s="16"/>
      <c r="Z28" s="46" t="e">
        <f>#REF!</f>
        <v>#REF!</v>
      </c>
      <c r="AA28" s="49">
        <f>'[1]Rates With Proposed Increase WC'!B17*(V$4+1)</f>
        <v>8.6212465933811471E-3</v>
      </c>
      <c r="AB28" s="50" t="s">
        <v>30</v>
      </c>
      <c r="AC28" s="51" t="e">
        <f>+Z28*AA28*1000</f>
        <v>#REF!</v>
      </c>
      <c r="AD28" s="16"/>
    </row>
    <row r="29" spans="1:30" ht="15" x14ac:dyDescent="0.35">
      <c r="A29" s="7" t="s">
        <v>19</v>
      </c>
      <c r="B29" s="11">
        <v>1500</v>
      </c>
      <c r="C29" s="23" t="s">
        <v>27</v>
      </c>
      <c r="D29" s="7"/>
      <c r="E29" s="26">
        <f>F24</f>
        <v>11683.8</v>
      </c>
      <c r="F29" s="58">
        <v>1.044E-2</v>
      </c>
      <c r="G29" s="42" t="s">
        <v>30</v>
      </c>
      <c r="H29" s="28">
        <f>+E29*F29*1000</f>
        <v>121978.87199999999</v>
      </c>
      <c r="I29" s="7"/>
      <c r="J29" s="7"/>
      <c r="K29" s="7" t="s">
        <v>19</v>
      </c>
      <c r="L29" s="11">
        <v>1500</v>
      </c>
      <c r="M29" s="23" t="s">
        <v>27</v>
      </c>
      <c r="N29" s="7"/>
      <c r="O29" s="26">
        <f>P24</f>
        <v>11683.8</v>
      </c>
      <c r="P29" s="58">
        <v>1.132E-2</v>
      </c>
      <c r="Q29" s="42" t="s">
        <v>30</v>
      </c>
      <c r="R29" s="28">
        <f>+O29*P29*1000</f>
        <v>132260.61600000001</v>
      </c>
      <c r="S29" s="7"/>
      <c r="T29" s="7"/>
      <c r="V29" s="7"/>
      <c r="W29" s="7"/>
      <c r="X29" s="7"/>
      <c r="Y29" s="7" t="s">
        <v>32</v>
      </c>
      <c r="Z29" s="7"/>
      <c r="AA29" s="7"/>
      <c r="AB29" s="42"/>
      <c r="AC29" s="7"/>
      <c r="AD29" s="28" t="e">
        <f>SUM(AC26:AC28)</f>
        <v>#REF!</v>
      </c>
    </row>
    <row r="30" spans="1:30" ht="15" x14ac:dyDescent="0.35">
      <c r="A30" s="7" t="s">
        <v>19</v>
      </c>
      <c r="B30" s="11">
        <v>1500</v>
      </c>
      <c r="C30" s="23" t="s">
        <v>27</v>
      </c>
      <c r="D30" s="7"/>
      <c r="E30" s="26">
        <f>G24</f>
        <v>6289.1</v>
      </c>
      <c r="F30" s="58">
        <v>9.7599999999999996E-3</v>
      </c>
      <c r="G30" s="42" t="s">
        <v>30</v>
      </c>
      <c r="H30" s="28">
        <f t="shared" ref="H30:H32" si="5">+E30*F30*1000</f>
        <v>61381.616000000002</v>
      </c>
      <c r="I30" s="7"/>
      <c r="J30" s="7"/>
      <c r="K30" s="7" t="s">
        <v>19</v>
      </c>
      <c r="L30" s="11">
        <v>1500</v>
      </c>
      <c r="M30" s="23" t="s">
        <v>27</v>
      </c>
      <c r="N30" s="7"/>
      <c r="O30" s="26">
        <f>Q24</f>
        <v>6289.1</v>
      </c>
      <c r="P30" s="58">
        <v>1.0580000000000001E-2</v>
      </c>
      <c r="Q30" s="42" t="s">
        <v>30</v>
      </c>
      <c r="R30" s="28">
        <f t="shared" ref="R30:R32" si="6">+O30*P30*1000</f>
        <v>66538.678</v>
      </c>
      <c r="S30" s="7"/>
      <c r="T30" s="7"/>
      <c r="V30" s="7"/>
    </row>
    <row r="31" spans="1:30" ht="15.45" x14ac:dyDescent="0.4">
      <c r="A31" s="7" t="s">
        <v>19</v>
      </c>
      <c r="B31" s="11">
        <f>B22</f>
        <v>2500</v>
      </c>
      <c r="C31" s="23" t="s">
        <v>27</v>
      </c>
      <c r="D31" s="7"/>
      <c r="E31" s="26">
        <f>H24</f>
        <v>4971.5</v>
      </c>
      <c r="F31" s="58">
        <v>8.8500000000000002E-3</v>
      </c>
      <c r="G31" s="42" t="s">
        <v>30</v>
      </c>
      <c r="H31" s="28">
        <f t="shared" si="5"/>
        <v>43997.775000000001</v>
      </c>
      <c r="I31" s="7"/>
      <c r="J31" s="7"/>
      <c r="K31" s="7" t="s">
        <v>19</v>
      </c>
      <c r="L31" s="11">
        <f>L22</f>
        <v>2500</v>
      </c>
      <c r="M31" s="23" t="s">
        <v>27</v>
      </c>
      <c r="N31" s="7"/>
      <c r="O31" s="26">
        <f>R24</f>
        <v>4971.5</v>
      </c>
      <c r="P31" s="58">
        <v>9.5999999999999992E-3</v>
      </c>
      <c r="Q31" s="42" t="s">
        <v>30</v>
      </c>
      <c r="R31" s="28">
        <f t="shared" si="6"/>
        <v>47726.400000000001</v>
      </c>
      <c r="S31" s="7"/>
      <c r="T31" s="7"/>
      <c r="V31" s="8" t="s">
        <v>38</v>
      </c>
      <c r="W31" s="8"/>
      <c r="X31" s="5"/>
      <c r="Y31" s="6"/>
      <c r="Z31" s="6"/>
      <c r="AA31" s="4"/>
      <c r="AB31" s="5"/>
      <c r="AC31" s="4"/>
      <c r="AD31" s="5"/>
    </row>
    <row r="32" spans="1:30" ht="15" x14ac:dyDescent="0.35">
      <c r="A32" s="16" t="s">
        <v>31</v>
      </c>
      <c r="B32" s="48">
        <v>7500</v>
      </c>
      <c r="C32" s="45" t="s">
        <v>27</v>
      </c>
      <c r="D32" s="16"/>
      <c r="E32" s="46">
        <f>I24</f>
        <v>11448.3</v>
      </c>
      <c r="F32" s="65">
        <v>7.8600000000000007E-3</v>
      </c>
      <c r="G32" s="50" t="s">
        <v>30</v>
      </c>
      <c r="H32" s="51">
        <f t="shared" si="5"/>
        <v>89983.638000000006</v>
      </c>
      <c r="I32" s="16"/>
      <c r="J32" s="7"/>
      <c r="K32" s="16" t="s">
        <v>31</v>
      </c>
      <c r="L32" s="48">
        <v>7500</v>
      </c>
      <c r="M32" s="45" t="s">
        <v>27</v>
      </c>
      <c r="N32" s="16"/>
      <c r="O32" s="46">
        <f>S24</f>
        <v>11448.3</v>
      </c>
      <c r="P32" s="65">
        <v>8.5199999999999998E-3</v>
      </c>
      <c r="Q32" s="50" t="s">
        <v>30</v>
      </c>
      <c r="R32" s="51">
        <f t="shared" si="6"/>
        <v>97539.515999999989</v>
      </c>
      <c r="S32" s="16"/>
      <c r="T32" s="7"/>
      <c r="V32" s="29" t="s">
        <v>21</v>
      </c>
      <c r="W32" s="29"/>
      <c r="X32" s="7"/>
      <c r="Y32" s="18" t="s">
        <v>11</v>
      </c>
      <c r="Z32" s="18" t="s">
        <v>12</v>
      </c>
      <c r="AA32" s="29" t="s">
        <v>22</v>
      </c>
      <c r="AB32" s="29"/>
      <c r="AC32" s="18" t="s">
        <v>13</v>
      </c>
      <c r="AD32" s="7"/>
    </row>
    <row r="33" spans="1:30" ht="15.45" x14ac:dyDescent="0.4">
      <c r="A33" s="7"/>
      <c r="B33" s="7"/>
      <c r="C33" s="7"/>
      <c r="D33" s="7" t="s">
        <v>32</v>
      </c>
      <c r="E33" s="7"/>
      <c r="F33" s="7"/>
      <c r="G33" s="42"/>
      <c r="H33" s="7"/>
      <c r="I33" s="28">
        <f>SUM(H28:H32)</f>
        <v>790318.76100000017</v>
      </c>
      <c r="J33" s="28"/>
      <c r="K33" s="7"/>
      <c r="L33" s="7"/>
      <c r="M33" s="7"/>
      <c r="N33" s="7" t="s">
        <v>32</v>
      </c>
      <c r="O33" s="7"/>
      <c r="P33" s="7"/>
      <c r="Q33" s="42"/>
      <c r="R33" s="7"/>
      <c r="S33" s="28">
        <f>SUM(R28:R32)</f>
        <v>856893.02999999991</v>
      </c>
      <c r="T33" s="7"/>
      <c r="V33" s="7" t="s">
        <v>26</v>
      </c>
      <c r="W33" s="11">
        <v>5000</v>
      </c>
      <c r="X33" s="7" t="s">
        <v>27</v>
      </c>
      <c r="Y33" s="11" t="e">
        <f>#REF!</f>
        <v>#REF!</v>
      </c>
      <c r="Z33" s="26" t="s">
        <v>28</v>
      </c>
      <c r="AA33" s="36">
        <f>'[1]Rates With Proposed Increase WC'!B15*(V$4+1)</f>
        <v>63.979302009150423</v>
      </c>
      <c r="AB33" s="11" t="s">
        <v>29</v>
      </c>
      <c r="AC33" s="28" t="e">
        <f>+Y33*AA33</f>
        <v>#REF!</v>
      </c>
      <c r="AD33" s="7"/>
    </row>
    <row r="34" spans="1:30" ht="15.45" x14ac:dyDescent="0.4">
      <c r="A34" s="7"/>
      <c r="B34" s="7"/>
      <c r="C34" s="7"/>
      <c r="D34" s="7"/>
      <c r="E34" s="7"/>
      <c r="F34" s="7"/>
      <c r="G34" s="42"/>
      <c r="H34" s="7"/>
      <c r="I34" s="42"/>
      <c r="J34" s="42"/>
      <c r="K34" s="7"/>
      <c r="L34" s="7"/>
      <c r="M34" s="7"/>
      <c r="N34" s="7"/>
      <c r="O34" s="7"/>
      <c r="P34" s="7"/>
      <c r="Q34" s="42"/>
      <c r="R34" s="7"/>
      <c r="S34" s="42"/>
      <c r="T34" s="28"/>
      <c r="V34" s="7" t="s">
        <v>19</v>
      </c>
      <c r="W34" s="11">
        <v>2500</v>
      </c>
      <c r="X34" s="7" t="s">
        <v>27</v>
      </c>
      <c r="Y34" s="7"/>
      <c r="Z34" s="26" t="e">
        <f>#REF!</f>
        <v>#REF!</v>
      </c>
      <c r="AA34" s="41">
        <f>'[1]Rates With Proposed Increase WC'!B16*(V$4+1)</f>
        <v>9.7071287978909866E-3</v>
      </c>
      <c r="AB34" s="42" t="s">
        <v>30</v>
      </c>
      <c r="AC34" s="28" t="e">
        <f>+Z34*AA34*1000</f>
        <v>#REF!</v>
      </c>
      <c r="AD34" s="7"/>
    </row>
    <row r="35" spans="1:30" ht="15.45" x14ac:dyDescent="0.4">
      <c r="A35" s="8" t="s">
        <v>39</v>
      </c>
      <c r="B35" s="5"/>
      <c r="C35" s="6"/>
      <c r="D35" s="6"/>
      <c r="E35" s="4"/>
      <c r="F35" s="5"/>
      <c r="G35" s="4"/>
      <c r="H35" s="5"/>
      <c r="I35" s="7"/>
      <c r="J35" s="7"/>
      <c r="K35" s="8" t="s">
        <v>39</v>
      </c>
      <c r="L35" s="5"/>
      <c r="M35" s="6"/>
      <c r="N35" s="6"/>
      <c r="O35" s="4"/>
      <c r="P35" s="5"/>
      <c r="Q35" s="4"/>
      <c r="R35" s="5"/>
      <c r="S35" s="7"/>
      <c r="T35" s="42"/>
      <c r="V35" s="16" t="s">
        <v>31</v>
      </c>
      <c r="W35" s="48">
        <v>7500</v>
      </c>
      <c r="X35" s="16" t="s">
        <v>27</v>
      </c>
      <c r="Y35" s="16"/>
      <c r="Z35" s="46" t="e">
        <f>#REF!</f>
        <v>#REF!</v>
      </c>
      <c r="AA35" s="49">
        <f>'[1]Rates With Proposed Increase WC'!B17*(V$4+1)</f>
        <v>8.6212465933811471E-3</v>
      </c>
      <c r="AB35" s="50" t="s">
        <v>30</v>
      </c>
      <c r="AC35" s="51" t="e">
        <f>+Z35*AA35*1000</f>
        <v>#REF!</v>
      </c>
      <c r="AD35" s="16"/>
    </row>
    <row r="36" spans="1:30" ht="15" x14ac:dyDescent="0.35">
      <c r="A36" s="7" t="s">
        <v>34</v>
      </c>
      <c r="B36" s="7"/>
      <c r="C36" s="7"/>
      <c r="D36" s="7"/>
      <c r="E36" s="7"/>
      <c r="F36" s="7"/>
      <c r="G36" s="7"/>
      <c r="H36" s="7"/>
      <c r="I36" s="7"/>
      <c r="J36" s="7"/>
      <c r="K36" s="7" t="s">
        <v>34</v>
      </c>
      <c r="L36" s="7"/>
      <c r="M36" s="7"/>
      <c r="N36" s="7"/>
      <c r="O36" s="7"/>
      <c r="P36" s="7"/>
      <c r="Q36" s="7"/>
      <c r="R36" s="7"/>
      <c r="S36" s="7"/>
      <c r="T36" s="7"/>
      <c r="V36" s="7"/>
      <c r="W36" s="7"/>
      <c r="X36" s="7"/>
      <c r="Y36" s="7" t="s">
        <v>32</v>
      </c>
      <c r="Z36" s="7"/>
      <c r="AA36" s="7"/>
      <c r="AB36" s="42"/>
      <c r="AC36" s="7"/>
      <c r="AD36" s="28" t="e">
        <f>SUM(AC33:AC35)</f>
        <v>#REF!</v>
      </c>
    </row>
    <row r="37" spans="1:30" ht="15" x14ac:dyDescent="0.35">
      <c r="A37" s="12" t="s">
        <v>8</v>
      </c>
      <c r="B37" s="13"/>
      <c r="C37" s="13"/>
      <c r="D37" s="14" t="s">
        <v>9</v>
      </c>
      <c r="E37" s="13"/>
      <c r="F37" s="13"/>
      <c r="G37" s="13"/>
      <c r="H37" s="7"/>
      <c r="I37" s="7"/>
      <c r="J37" s="7"/>
      <c r="K37" s="12" t="s">
        <v>8</v>
      </c>
      <c r="L37" s="13"/>
      <c r="M37" s="13"/>
      <c r="N37" s="14" t="s">
        <v>9</v>
      </c>
      <c r="O37" s="13"/>
      <c r="P37" s="13"/>
      <c r="Q37" s="13"/>
      <c r="R37" s="7"/>
      <c r="S37" s="7"/>
      <c r="T37" s="7"/>
      <c r="V37" s="7"/>
      <c r="W37" s="7"/>
      <c r="X37" s="7"/>
      <c r="Y37" s="7"/>
      <c r="Z37" s="7"/>
      <c r="AA37" s="7"/>
      <c r="AB37" s="11"/>
      <c r="AC37" s="11"/>
      <c r="AD37" s="7"/>
    </row>
    <row r="38" spans="1:30" ht="15.45" x14ac:dyDescent="0.4">
      <c r="A38" s="19" t="s">
        <v>15</v>
      </c>
      <c r="B38" s="20"/>
      <c r="C38" s="21" t="s">
        <v>16</v>
      </c>
      <c r="D38" s="21" t="s">
        <v>15</v>
      </c>
      <c r="E38" s="22" t="s">
        <v>17</v>
      </c>
      <c r="F38" s="22" t="s">
        <v>18</v>
      </c>
      <c r="G38" s="22" t="s">
        <v>20</v>
      </c>
      <c r="H38" s="7"/>
      <c r="I38" s="7"/>
      <c r="J38" s="7"/>
      <c r="K38" s="19" t="s">
        <v>15</v>
      </c>
      <c r="L38" s="20"/>
      <c r="M38" s="21" t="s">
        <v>16</v>
      </c>
      <c r="N38" s="21" t="s">
        <v>15</v>
      </c>
      <c r="O38" s="22" t="s">
        <v>17</v>
      </c>
      <c r="P38" s="22" t="s">
        <v>18</v>
      </c>
      <c r="Q38" s="22" t="s">
        <v>20</v>
      </c>
      <c r="R38" s="7"/>
      <c r="S38" s="7"/>
      <c r="T38" s="7"/>
      <c r="V38" s="8" t="s">
        <v>40</v>
      </c>
      <c r="W38" s="35"/>
      <c r="X38" s="35"/>
      <c r="Y38" s="57"/>
      <c r="Z38" s="57"/>
      <c r="AA38" s="57"/>
      <c r="AB38" s="57"/>
      <c r="AC38" s="57"/>
      <c r="AD38" s="7"/>
    </row>
    <row r="39" spans="1:30" ht="15.45" thickBot="1" x14ac:dyDescent="0.4">
      <c r="A39" s="30" t="s">
        <v>23</v>
      </c>
      <c r="B39" s="31"/>
      <c r="C39" s="32" t="s">
        <v>24</v>
      </c>
      <c r="D39" s="32" t="s">
        <v>25</v>
      </c>
      <c r="E39" s="34">
        <f>(B40)</f>
        <v>5000</v>
      </c>
      <c r="F39" s="34">
        <f>(B41)</f>
        <v>2500</v>
      </c>
      <c r="G39" s="34">
        <f>(B42)</f>
        <v>7500</v>
      </c>
      <c r="H39" s="7"/>
      <c r="I39" s="7"/>
      <c r="J39" s="7"/>
      <c r="K39" s="30" t="s">
        <v>23</v>
      </c>
      <c r="L39" s="31"/>
      <c r="M39" s="32" t="s">
        <v>24</v>
      </c>
      <c r="N39" s="32" t="s">
        <v>25</v>
      </c>
      <c r="O39" s="34">
        <f>(L40)</f>
        <v>5000</v>
      </c>
      <c r="P39" s="34">
        <f>(L41)</f>
        <v>2500</v>
      </c>
      <c r="Q39" s="34">
        <f>(L42)</f>
        <v>7500</v>
      </c>
      <c r="R39" s="7"/>
      <c r="S39" s="7"/>
      <c r="T39" s="7"/>
      <c r="V39" s="29" t="s">
        <v>21</v>
      </c>
      <c r="W39" s="29"/>
      <c r="X39" s="7"/>
      <c r="Y39" s="18" t="s">
        <v>11</v>
      </c>
      <c r="Z39" s="18" t="s">
        <v>12</v>
      </c>
      <c r="AA39" s="29" t="s">
        <v>22</v>
      </c>
      <c r="AB39" s="29"/>
      <c r="AC39" s="18" t="s">
        <v>13</v>
      </c>
      <c r="AD39" s="7"/>
    </row>
    <row r="40" spans="1:30" ht="15.9" thickTop="1" x14ac:dyDescent="0.4">
      <c r="A40" s="37" t="s">
        <v>26</v>
      </c>
      <c r="B40" s="38">
        <v>5000</v>
      </c>
      <c r="C40" s="38">
        <v>61</v>
      </c>
      <c r="D40" s="39">
        <v>95.6</v>
      </c>
      <c r="E40" s="39">
        <f>D40</f>
        <v>95.6</v>
      </c>
      <c r="F40" s="40"/>
      <c r="G40" s="40"/>
      <c r="H40" s="7"/>
      <c r="I40" s="7"/>
      <c r="J40" s="7"/>
      <c r="K40" s="37" t="s">
        <v>26</v>
      </c>
      <c r="L40" s="38">
        <v>5000</v>
      </c>
      <c r="M40" s="38">
        <f>C40</f>
        <v>61</v>
      </c>
      <c r="N40" s="39">
        <f>D40</f>
        <v>95.6</v>
      </c>
      <c r="O40" s="39">
        <f>N40</f>
        <v>95.6</v>
      </c>
      <c r="P40" s="40"/>
      <c r="Q40" s="40"/>
      <c r="R40" s="7"/>
      <c r="S40" s="7"/>
      <c r="T40" s="7"/>
      <c r="V40" s="7" t="s">
        <v>26</v>
      </c>
      <c r="W40" s="11">
        <v>20000</v>
      </c>
      <c r="X40" s="7" t="s">
        <v>27</v>
      </c>
      <c r="Y40" s="11" t="e">
        <f>#REF!</f>
        <v>#REF!</v>
      </c>
      <c r="Z40" s="26" t="s">
        <v>28</v>
      </c>
      <c r="AA40" s="36">
        <f>'[1]Rates With Proposed Increase WC'!B21*(V$4+1)</f>
        <v>196.07303321028166</v>
      </c>
      <c r="AB40" s="11" t="s">
        <v>29</v>
      </c>
      <c r="AC40" s="28" t="e">
        <f>+Y40*AA40</f>
        <v>#REF!</v>
      </c>
      <c r="AD40" s="7"/>
    </row>
    <row r="41" spans="1:30" ht="15.45" x14ac:dyDescent="0.4">
      <c r="A41" s="37" t="s">
        <v>19</v>
      </c>
      <c r="B41" s="38">
        <v>2500</v>
      </c>
      <c r="C41" s="38">
        <v>22</v>
      </c>
      <c r="D41" s="39">
        <v>137</v>
      </c>
      <c r="E41" s="39">
        <f>($C41*E39)/1000</f>
        <v>110</v>
      </c>
      <c r="F41" s="39">
        <f>D41-E41</f>
        <v>27</v>
      </c>
      <c r="G41" s="40"/>
      <c r="H41" s="7"/>
      <c r="I41" s="7"/>
      <c r="J41" s="7"/>
      <c r="K41" s="37" t="s">
        <v>19</v>
      </c>
      <c r="L41" s="38">
        <v>2500</v>
      </c>
      <c r="M41" s="38">
        <f t="shared" ref="M41:N42" si="7">C41</f>
        <v>22</v>
      </c>
      <c r="N41" s="39">
        <f t="shared" si="7"/>
        <v>137</v>
      </c>
      <c r="O41" s="39">
        <f>($M41*O39)/1000</f>
        <v>110</v>
      </c>
      <c r="P41" s="39">
        <f>N41-O41</f>
        <v>27</v>
      </c>
      <c r="Q41" s="40"/>
      <c r="R41" s="7"/>
      <c r="S41" s="7"/>
      <c r="T41" s="7"/>
      <c r="V41" s="16" t="s">
        <v>31</v>
      </c>
      <c r="W41" s="48">
        <v>20000</v>
      </c>
      <c r="X41" s="16" t="s">
        <v>27</v>
      </c>
      <c r="Y41" s="16"/>
      <c r="Z41" s="46" t="e">
        <f>#REF!</f>
        <v>#REF!</v>
      </c>
      <c r="AA41" s="49">
        <f>'[1]Rates With Proposed Increase WC'!B22*(V$4+1)</f>
        <v>8.6212465933811471E-3</v>
      </c>
      <c r="AB41" s="50" t="s">
        <v>30</v>
      </c>
      <c r="AC41" s="51" t="e">
        <f>+Z41*AA41*1000</f>
        <v>#REF!</v>
      </c>
      <c r="AD41" s="16"/>
    </row>
    <row r="42" spans="1:30" ht="15.45" thickBot="1" x14ac:dyDescent="0.4">
      <c r="A42" s="66" t="s">
        <v>31</v>
      </c>
      <c r="B42" s="34">
        <v>7500</v>
      </c>
      <c r="C42" s="63">
        <v>61</v>
      </c>
      <c r="D42" s="55">
        <v>2454</v>
      </c>
      <c r="E42" s="56">
        <f>($C42*E39)/1000</f>
        <v>305</v>
      </c>
      <c r="F42" s="67">
        <f>($C42*F39)/1000</f>
        <v>152.5</v>
      </c>
      <c r="G42" s="67">
        <f>D42-E42-F42</f>
        <v>1996.5</v>
      </c>
      <c r="H42" s="7"/>
      <c r="I42" s="7"/>
      <c r="J42" s="7"/>
      <c r="K42" s="66" t="s">
        <v>31</v>
      </c>
      <c r="L42" s="34">
        <v>7500</v>
      </c>
      <c r="M42" s="63">
        <f t="shared" si="7"/>
        <v>61</v>
      </c>
      <c r="N42" s="55">
        <f t="shared" si="7"/>
        <v>2454</v>
      </c>
      <c r="O42" s="56">
        <f>($M42*O39)/1000</f>
        <v>305</v>
      </c>
      <c r="P42" s="67">
        <f>($M42*P39)/1000</f>
        <v>152.5</v>
      </c>
      <c r="Q42" s="67">
        <f>N42-O42-P42</f>
        <v>1996.5</v>
      </c>
      <c r="R42" s="7"/>
      <c r="S42" s="7"/>
      <c r="T42" s="7"/>
      <c r="V42" s="7"/>
      <c r="W42" s="7"/>
      <c r="X42" s="7"/>
      <c r="Y42" s="7" t="s">
        <v>32</v>
      </c>
      <c r="Z42" s="7"/>
      <c r="AA42" s="7"/>
      <c r="AB42" s="42"/>
      <c r="AC42" s="7"/>
      <c r="AD42" s="28" t="e">
        <f>SUM(AC40:AC41)</f>
        <v>#REF!</v>
      </c>
    </row>
    <row r="43" spans="1:30" ht="15.45" thickTop="1" x14ac:dyDescent="0.35">
      <c r="A43" s="59" t="s">
        <v>33</v>
      </c>
      <c r="B43" s="60"/>
      <c r="C43" s="61">
        <f>SUM(C40:C42)</f>
        <v>144</v>
      </c>
      <c r="D43" s="62">
        <f>SUM(D40:D42)</f>
        <v>2686.6</v>
      </c>
      <c r="E43" s="62">
        <f>SUM(E40:E42)</f>
        <v>510.6</v>
      </c>
      <c r="F43" s="62">
        <f>SUM(F40:F42)</f>
        <v>179.5</v>
      </c>
      <c r="G43" s="62">
        <f>SUM(G40:G42)</f>
        <v>1996.5</v>
      </c>
      <c r="H43" s="7"/>
      <c r="I43" s="7"/>
      <c r="J43" s="7"/>
      <c r="K43" s="59" t="s">
        <v>33</v>
      </c>
      <c r="L43" s="60"/>
      <c r="M43" s="61">
        <f>SUM(M40:M42)</f>
        <v>144</v>
      </c>
      <c r="N43" s="62">
        <f>SUM(N40:N42)</f>
        <v>2686.6</v>
      </c>
      <c r="O43" s="62">
        <f>SUM(O40:O42)</f>
        <v>510.6</v>
      </c>
      <c r="P43" s="62">
        <f>SUM(P40:P42)</f>
        <v>179.5</v>
      </c>
      <c r="Q43" s="62">
        <f>SUM(Q40:Q42)</f>
        <v>1996.5</v>
      </c>
      <c r="R43" s="7"/>
      <c r="S43" s="7"/>
      <c r="T43" s="28"/>
      <c r="V43" s="7"/>
      <c r="W43" s="7"/>
      <c r="X43" s="7"/>
      <c r="Y43" s="7"/>
      <c r="Z43" s="7"/>
      <c r="AA43" s="7"/>
      <c r="AB43" s="11"/>
      <c r="AC43" s="11"/>
      <c r="AD43" s="7"/>
    </row>
    <row r="44" spans="1:30" ht="15.45" x14ac:dyDescent="0.4">
      <c r="A44" s="6"/>
      <c r="B44" s="7"/>
      <c r="C44" s="35"/>
      <c r="D44" s="57"/>
      <c r="E44" s="57"/>
      <c r="F44" s="57"/>
      <c r="G44" s="57"/>
      <c r="H44" s="7"/>
      <c r="I44" s="7"/>
      <c r="J44" s="7"/>
      <c r="K44" s="6"/>
      <c r="L44" s="7"/>
      <c r="M44" s="35"/>
      <c r="N44" s="57"/>
      <c r="O44" s="57"/>
      <c r="P44" s="57"/>
      <c r="Q44" s="57"/>
      <c r="R44" s="7"/>
      <c r="S44" s="7"/>
      <c r="T44" s="7"/>
      <c r="V44" s="8" t="s">
        <v>41</v>
      </c>
      <c r="W44" s="35"/>
      <c r="X44" s="35"/>
      <c r="Y44" s="57"/>
      <c r="Z44" s="57"/>
      <c r="AA44" s="57"/>
      <c r="AB44" s="57"/>
      <c r="AC44" s="57"/>
      <c r="AD44" s="7"/>
    </row>
    <row r="45" spans="1:30" ht="15" x14ac:dyDescent="0.3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V45" s="29" t="s">
        <v>21</v>
      </c>
      <c r="W45" s="29"/>
      <c r="X45" s="7"/>
      <c r="Y45" s="18" t="s">
        <v>11</v>
      </c>
      <c r="Z45" s="18" t="s">
        <v>12</v>
      </c>
      <c r="AA45" s="29" t="s">
        <v>22</v>
      </c>
      <c r="AB45" s="29"/>
      <c r="AC45" s="18" t="s">
        <v>13</v>
      </c>
      <c r="AD45" s="7"/>
    </row>
    <row r="46" spans="1:30" ht="15.45" x14ac:dyDescent="0.4">
      <c r="A46" s="7" t="s">
        <v>37</v>
      </c>
      <c r="B46" s="7"/>
      <c r="C46" s="7"/>
      <c r="D46" s="7"/>
      <c r="E46" s="7"/>
      <c r="F46" s="7"/>
      <c r="G46" s="11"/>
      <c r="H46" s="7"/>
      <c r="I46" s="7"/>
      <c r="J46" s="7"/>
      <c r="K46" s="7" t="s">
        <v>37</v>
      </c>
      <c r="L46" s="7"/>
      <c r="M46" s="7"/>
      <c r="N46" s="7"/>
      <c r="O46" s="7"/>
      <c r="P46" s="7"/>
      <c r="Q46" s="11"/>
      <c r="R46" s="7"/>
      <c r="S46" s="7"/>
      <c r="T46" s="7"/>
      <c r="V46" s="7" t="s">
        <v>26</v>
      </c>
      <c r="W46" s="11">
        <v>20000</v>
      </c>
      <c r="X46" s="7" t="s">
        <v>27</v>
      </c>
      <c r="Y46" s="11" t="e">
        <f>#REF!</f>
        <v>#REF!</v>
      </c>
      <c r="Z46" s="26" t="s">
        <v>28</v>
      </c>
      <c r="AA46" s="36">
        <f>'[1]Rates With Proposed Increase WC'!B21*(V$4+1)</f>
        <v>196.07303321028166</v>
      </c>
      <c r="AB46" s="11" t="s">
        <v>29</v>
      </c>
      <c r="AC46" s="28" t="e">
        <f>+Y46*AA46</f>
        <v>#REF!</v>
      </c>
      <c r="AD46" s="7"/>
    </row>
    <row r="47" spans="1:30" ht="15.45" x14ac:dyDescent="0.4">
      <c r="A47" s="29" t="s">
        <v>10</v>
      </c>
      <c r="B47" s="29"/>
      <c r="C47" s="7"/>
      <c r="D47" s="7" t="s">
        <v>11</v>
      </c>
      <c r="E47" s="7" t="s">
        <v>12</v>
      </c>
      <c r="F47" s="29" t="s">
        <v>22</v>
      </c>
      <c r="G47" s="29"/>
      <c r="H47" s="18" t="s">
        <v>13</v>
      </c>
      <c r="I47" s="7"/>
      <c r="J47" s="7"/>
      <c r="K47" s="29" t="s">
        <v>10</v>
      </c>
      <c r="L47" s="29"/>
      <c r="M47" s="7"/>
      <c r="N47" s="7" t="s">
        <v>11</v>
      </c>
      <c r="O47" s="7" t="s">
        <v>12</v>
      </c>
      <c r="P47" s="29" t="s">
        <v>22</v>
      </c>
      <c r="Q47" s="29"/>
      <c r="R47" s="18" t="s">
        <v>13</v>
      </c>
      <c r="S47" s="7"/>
      <c r="T47" s="7"/>
      <c r="V47" s="16" t="s">
        <v>31</v>
      </c>
      <c r="W47" s="48">
        <v>20000</v>
      </c>
      <c r="X47" s="16" t="s">
        <v>27</v>
      </c>
      <c r="Y47" s="16"/>
      <c r="Z47" s="46" t="e">
        <f>#REF!</f>
        <v>#REF!</v>
      </c>
      <c r="AA47" s="49">
        <f>'[1]Rates With Proposed Increase WC'!B22*(V$4+1)</f>
        <v>8.6212465933811471E-3</v>
      </c>
      <c r="AB47" s="50" t="s">
        <v>30</v>
      </c>
      <c r="AC47" s="51" t="e">
        <f>+Z47*AA47*1000</f>
        <v>#REF!</v>
      </c>
      <c r="AD47" s="16"/>
    </row>
    <row r="48" spans="1:30" ht="15" x14ac:dyDescent="0.35">
      <c r="A48" s="7" t="s">
        <v>26</v>
      </c>
      <c r="B48" s="11">
        <f>B40</f>
        <v>5000</v>
      </c>
      <c r="C48" s="7" t="s">
        <v>27</v>
      </c>
      <c r="D48" s="11">
        <f>C43</f>
        <v>144</v>
      </c>
      <c r="E48" s="26" t="s">
        <v>28</v>
      </c>
      <c r="F48" s="28">
        <v>58.33</v>
      </c>
      <c r="G48" s="28" t="str">
        <f>G28</f>
        <v>Min. Bill</v>
      </c>
      <c r="H48" s="28">
        <f>+D48*F48</f>
        <v>8399.52</v>
      </c>
      <c r="I48" s="7"/>
      <c r="J48" s="7"/>
      <c r="K48" s="7" t="s">
        <v>26</v>
      </c>
      <c r="L48" s="11">
        <f>L40</f>
        <v>5000</v>
      </c>
      <c r="M48" s="7" t="s">
        <v>27</v>
      </c>
      <c r="N48" s="11">
        <f>M43</f>
        <v>144</v>
      </c>
      <c r="O48" s="26" t="s">
        <v>28</v>
      </c>
      <c r="P48" s="28">
        <v>63.25</v>
      </c>
      <c r="Q48" s="28" t="str">
        <f t="shared" ref="Q48:Q50" si="8">AB26</f>
        <v>Min. Bill</v>
      </c>
      <c r="R48" s="28">
        <f>+N48*P48</f>
        <v>9108</v>
      </c>
      <c r="S48" s="7"/>
      <c r="T48" s="7"/>
      <c r="V48" s="7"/>
      <c r="W48" s="7"/>
      <c r="X48" s="7"/>
      <c r="Y48" s="7" t="s">
        <v>32</v>
      </c>
      <c r="Z48" s="7"/>
      <c r="AA48" s="7"/>
      <c r="AB48" s="42"/>
      <c r="AC48" s="7"/>
      <c r="AD48" s="28" t="e">
        <f>SUM(AC46:AC47)</f>
        <v>#REF!</v>
      </c>
    </row>
    <row r="49" spans="1:30" ht="15" x14ac:dyDescent="0.35">
      <c r="A49" s="7" t="s">
        <v>19</v>
      </c>
      <c r="B49" s="11">
        <f>B41</f>
        <v>2500</v>
      </c>
      <c r="C49" s="7" t="s">
        <v>27</v>
      </c>
      <c r="D49" s="7"/>
      <c r="E49" s="26">
        <f>F43</f>
        <v>179.5</v>
      </c>
      <c r="F49" s="58">
        <f>F31</f>
        <v>8.8500000000000002E-3</v>
      </c>
      <c r="G49" s="28" t="str">
        <f t="shared" ref="G49:G50" si="9">G29</f>
        <v>/Gallon</v>
      </c>
      <c r="H49" s="28">
        <f>+E49*F49*1000</f>
        <v>1588.575</v>
      </c>
      <c r="I49" s="7"/>
      <c r="J49" s="7"/>
      <c r="K49" s="7" t="s">
        <v>19</v>
      </c>
      <c r="L49" s="11">
        <f>L41</f>
        <v>2500</v>
      </c>
      <c r="M49" s="7" t="s">
        <v>27</v>
      </c>
      <c r="N49" s="7"/>
      <c r="O49" s="26">
        <f>P43</f>
        <v>179.5</v>
      </c>
      <c r="P49" s="58">
        <f>P31</f>
        <v>9.5999999999999992E-3</v>
      </c>
      <c r="Q49" s="28" t="str">
        <f t="shared" si="8"/>
        <v>/Gallon</v>
      </c>
      <c r="R49" s="28">
        <f>+O49*P49*1000</f>
        <v>1723.1999999999998</v>
      </c>
      <c r="S49" s="7"/>
      <c r="T49" s="7"/>
    </row>
    <row r="50" spans="1:30" ht="15.45" x14ac:dyDescent="0.4">
      <c r="A50" s="16" t="s">
        <v>31</v>
      </c>
      <c r="B50" s="48">
        <f>B42</f>
        <v>7500</v>
      </c>
      <c r="C50" s="16" t="s">
        <v>27</v>
      </c>
      <c r="D50" s="16"/>
      <c r="E50" s="46">
        <f>G43</f>
        <v>1996.5</v>
      </c>
      <c r="F50" s="65">
        <f>F32</f>
        <v>7.8600000000000007E-3</v>
      </c>
      <c r="G50" s="51" t="str">
        <f t="shared" si="9"/>
        <v>/Gallon</v>
      </c>
      <c r="H50" s="51">
        <f>+E50*F50*1000</f>
        <v>15692.490000000002</v>
      </c>
      <c r="I50" s="16"/>
      <c r="J50" s="7"/>
      <c r="K50" s="16" t="s">
        <v>31</v>
      </c>
      <c r="L50" s="48">
        <f>L42</f>
        <v>7500</v>
      </c>
      <c r="M50" s="16" t="s">
        <v>27</v>
      </c>
      <c r="N50" s="16"/>
      <c r="O50" s="46">
        <f>Q43</f>
        <v>1996.5</v>
      </c>
      <c r="P50" s="65">
        <f>P32</f>
        <v>8.5199999999999998E-3</v>
      </c>
      <c r="Q50" s="51" t="str">
        <f t="shared" si="8"/>
        <v>/Gallon</v>
      </c>
      <c r="R50" s="51">
        <f>+O50*P50*1000</f>
        <v>17010.179999999997</v>
      </c>
      <c r="S50" s="16"/>
      <c r="T50" s="7"/>
      <c r="V50" s="8" t="s">
        <v>42</v>
      </c>
    </row>
    <row r="51" spans="1:30" ht="15" x14ac:dyDescent="0.35">
      <c r="A51" s="7"/>
      <c r="B51" s="7"/>
      <c r="C51" s="7"/>
      <c r="D51" s="7" t="s">
        <v>32</v>
      </c>
      <c r="E51" s="7"/>
      <c r="F51" s="7"/>
      <c r="G51" s="42"/>
      <c r="H51" s="7"/>
      <c r="I51" s="28">
        <f>SUM(H48:H50)</f>
        <v>25680.585000000003</v>
      </c>
      <c r="J51" s="28"/>
      <c r="K51" s="7"/>
      <c r="L51" s="7"/>
      <c r="M51" s="7"/>
      <c r="N51" s="7" t="s">
        <v>32</v>
      </c>
      <c r="O51" s="7"/>
      <c r="P51" s="7"/>
      <c r="Q51" s="42"/>
      <c r="R51" s="7"/>
      <c r="S51" s="28">
        <f>SUM(R48:R50)</f>
        <v>27841.379999999997</v>
      </c>
      <c r="T51" s="7"/>
      <c r="V51" s="29" t="s">
        <v>21</v>
      </c>
      <c r="W51" s="29"/>
      <c r="X51" s="7"/>
      <c r="Y51" s="18" t="s">
        <v>11</v>
      </c>
      <c r="Z51" s="18" t="s">
        <v>12</v>
      </c>
      <c r="AA51" s="29" t="s">
        <v>22</v>
      </c>
      <c r="AB51" s="29"/>
      <c r="AC51" s="18" t="s">
        <v>13</v>
      </c>
      <c r="AD51" s="7"/>
    </row>
    <row r="52" spans="1:30" ht="15.45" x14ac:dyDescent="0.4">
      <c r="T52" s="7"/>
      <c r="V52" s="7" t="s">
        <v>26</v>
      </c>
      <c r="W52" s="11">
        <v>30000</v>
      </c>
      <c r="X52" s="7" t="s">
        <v>27</v>
      </c>
      <c r="Y52" s="11" t="e">
        <f>#REF!</f>
        <v>#REF!</v>
      </c>
      <c r="Z52" s="26" t="s">
        <v>28</v>
      </c>
      <c r="AA52" s="36">
        <f>'[1]Rates With Proposed Increase WC'!B26*(V$4+1)</f>
        <v>282.29646765120941</v>
      </c>
      <c r="AB52" s="11" t="s">
        <v>29</v>
      </c>
      <c r="AC52" s="28" t="e">
        <f>+Y52*AA52</f>
        <v>#REF!</v>
      </c>
      <c r="AD52" s="7"/>
    </row>
    <row r="53" spans="1:30" ht="15.45" x14ac:dyDescent="0.4">
      <c r="A53" s="8" t="s">
        <v>43</v>
      </c>
      <c r="B53" s="5"/>
      <c r="C53" s="6"/>
      <c r="D53" s="6"/>
      <c r="E53" s="4"/>
      <c r="F53" s="5"/>
      <c r="G53" s="4"/>
      <c r="H53" s="5"/>
      <c r="I53" s="7"/>
      <c r="J53" s="7"/>
      <c r="K53" s="8" t="s">
        <v>43</v>
      </c>
      <c r="L53" s="5"/>
      <c r="M53" s="6"/>
      <c r="N53" s="6"/>
      <c r="O53" s="4"/>
      <c r="P53" s="5"/>
      <c r="Q53" s="4"/>
      <c r="R53" s="5"/>
      <c r="S53" s="7"/>
      <c r="T53" s="7"/>
      <c r="V53" s="16" t="s">
        <v>31</v>
      </c>
      <c r="W53" s="48">
        <v>30000</v>
      </c>
      <c r="X53" s="16" t="s">
        <v>27</v>
      </c>
      <c r="Y53" s="16"/>
      <c r="Z53" s="46" t="e">
        <f>#REF!</f>
        <v>#REF!</v>
      </c>
      <c r="AA53" s="49">
        <f>'[1]Rates With Proposed Increase WC'!B27*(V$4+1)</f>
        <v>8.6212465933811471E-3</v>
      </c>
      <c r="AB53" s="50" t="s">
        <v>30</v>
      </c>
      <c r="AC53" s="51" t="e">
        <f>+Z53*AA53*1000</f>
        <v>#REF!</v>
      </c>
      <c r="AD53" s="16"/>
    </row>
    <row r="54" spans="1:30" ht="15" x14ac:dyDescent="0.35">
      <c r="A54" s="7" t="s">
        <v>34</v>
      </c>
      <c r="B54" s="7"/>
      <c r="C54" s="7"/>
      <c r="D54" s="7"/>
      <c r="E54" s="7"/>
      <c r="F54" s="7"/>
      <c r="G54" s="7"/>
      <c r="H54" s="7"/>
      <c r="I54" s="7"/>
      <c r="J54" s="7"/>
      <c r="K54" s="7" t="s">
        <v>34</v>
      </c>
      <c r="L54" s="7"/>
      <c r="M54" s="7"/>
      <c r="N54" s="7"/>
      <c r="O54" s="7"/>
      <c r="P54" s="7"/>
      <c r="Q54" s="7"/>
      <c r="R54" s="7"/>
      <c r="S54" s="7"/>
      <c r="T54" s="7"/>
      <c r="V54" s="7"/>
      <c r="W54" s="7"/>
      <c r="X54" s="7"/>
      <c r="Y54" s="7" t="s">
        <v>32</v>
      </c>
      <c r="Z54" s="7"/>
      <c r="AA54" s="7"/>
      <c r="AB54" s="42"/>
      <c r="AC54" s="7"/>
      <c r="AD54" s="28" t="e">
        <f>SUM(AC52:AC53)</f>
        <v>#REF!</v>
      </c>
    </row>
    <row r="55" spans="1:30" ht="15" x14ac:dyDescent="0.35">
      <c r="A55" s="12" t="s">
        <v>8</v>
      </c>
      <c r="B55" s="13"/>
      <c r="C55" s="13"/>
      <c r="D55" s="14" t="s">
        <v>9</v>
      </c>
      <c r="E55" s="13"/>
      <c r="F55" s="13"/>
      <c r="G55" s="7"/>
      <c r="H55" s="7"/>
      <c r="I55" s="7"/>
      <c r="J55" s="7"/>
      <c r="K55" s="12" t="s">
        <v>8</v>
      </c>
      <c r="L55" s="13"/>
      <c r="M55" s="13"/>
      <c r="N55" s="14" t="s">
        <v>9</v>
      </c>
      <c r="O55" s="13"/>
      <c r="P55" s="13"/>
      <c r="Q55" s="7"/>
      <c r="R55" s="7"/>
      <c r="S55" s="7"/>
      <c r="T55" s="7"/>
    </row>
    <row r="56" spans="1:30" ht="15.45" x14ac:dyDescent="0.4">
      <c r="A56" s="19" t="s">
        <v>15</v>
      </c>
      <c r="B56" s="20"/>
      <c r="C56" s="21" t="s">
        <v>16</v>
      </c>
      <c r="D56" s="21" t="s">
        <v>15</v>
      </c>
      <c r="E56" s="22" t="s">
        <v>17</v>
      </c>
      <c r="F56" s="22" t="s">
        <v>20</v>
      </c>
      <c r="G56" s="7"/>
      <c r="H56" s="7"/>
      <c r="I56" s="7"/>
      <c r="J56" s="7"/>
      <c r="K56" s="19" t="s">
        <v>15</v>
      </c>
      <c r="L56" s="20"/>
      <c r="M56" s="21" t="s">
        <v>16</v>
      </c>
      <c r="N56" s="21" t="s">
        <v>15</v>
      </c>
      <c r="O56" s="22" t="s">
        <v>17</v>
      </c>
      <c r="P56" s="22" t="s">
        <v>20</v>
      </c>
      <c r="Q56" s="7"/>
      <c r="R56" s="7"/>
      <c r="S56" s="7"/>
      <c r="T56" s="7"/>
      <c r="V56" s="8" t="s">
        <v>44</v>
      </c>
    </row>
    <row r="57" spans="1:30" ht="15.45" thickBot="1" x14ac:dyDescent="0.4">
      <c r="A57" s="30" t="s">
        <v>23</v>
      </c>
      <c r="B57" s="31"/>
      <c r="C57" s="32" t="s">
        <v>24</v>
      </c>
      <c r="D57" s="32" t="s">
        <v>25</v>
      </c>
      <c r="E57" s="34">
        <v>20000</v>
      </c>
      <c r="F57" s="34">
        <v>20000</v>
      </c>
      <c r="G57" s="7"/>
      <c r="H57" s="7"/>
      <c r="I57" s="7"/>
      <c r="J57" s="7"/>
      <c r="K57" s="30" t="s">
        <v>23</v>
      </c>
      <c r="L57" s="31"/>
      <c r="M57" s="32" t="s">
        <v>24</v>
      </c>
      <c r="N57" s="32" t="s">
        <v>25</v>
      </c>
      <c r="O57" s="34">
        <v>20000</v>
      </c>
      <c r="P57" s="34">
        <v>20000</v>
      </c>
      <c r="Q57" s="7"/>
      <c r="R57" s="7"/>
      <c r="S57" s="7"/>
      <c r="T57" s="7"/>
      <c r="V57" s="29" t="s">
        <v>21</v>
      </c>
      <c r="W57" s="29"/>
      <c r="X57" s="7"/>
      <c r="Y57" s="18" t="s">
        <v>11</v>
      </c>
      <c r="Z57" s="18" t="s">
        <v>12</v>
      </c>
      <c r="AA57" s="29" t="s">
        <v>22</v>
      </c>
      <c r="AB57" s="29"/>
      <c r="AC57" s="18" t="s">
        <v>13</v>
      </c>
      <c r="AD57" s="7"/>
    </row>
    <row r="58" spans="1:30" ht="15.9" thickTop="1" x14ac:dyDescent="0.4">
      <c r="A58" s="37" t="s">
        <v>26</v>
      </c>
      <c r="B58" s="38">
        <v>20000</v>
      </c>
      <c r="C58" s="38">
        <v>53</v>
      </c>
      <c r="D58" s="39">
        <v>383.8</v>
      </c>
      <c r="E58" s="39">
        <f>D58</f>
        <v>383.8</v>
      </c>
      <c r="F58" s="40"/>
      <c r="G58" s="7"/>
      <c r="H58" s="7"/>
      <c r="I58" s="7"/>
      <c r="J58" s="7"/>
      <c r="K58" s="37" t="s">
        <v>26</v>
      </c>
      <c r="L58" s="38">
        <v>20000</v>
      </c>
      <c r="M58" s="38">
        <f>C58</f>
        <v>53</v>
      </c>
      <c r="N58" s="39">
        <f>D58</f>
        <v>383.8</v>
      </c>
      <c r="O58" s="39">
        <f>N58</f>
        <v>383.8</v>
      </c>
      <c r="P58" s="40"/>
      <c r="Q58" s="7"/>
      <c r="R58" s="7"/>
      <c r="S58" s="7"/>
      <c r="T58" s="7"/>
      <c r="V58" s="7" t="s">
        <v>26</v>
      </c>
      <c r="W58" s="11">
        <v>100000</v>
      </c>
      <c r="X58" s="7" t="s">
        <v>27</v>
      </c>
      <c r="Y58" s="11" t="e">
        <f>#REF!</f>
        <v>#REF!</v>
      </c>
      <c r="Z58" s="26" t="s">
        <v>28</v>
      </c>
      <c r="AA58" s="36">
        <f>'[1]Rates With Proposed Increase WC'!B31*(V$4+1)</f>
        <v>885.90438276616851</v>
      </c>
      <c r="AB58" s="11" t="s">
        <v>29</v>
      </c>
      <c r="AC58" s="28" t="e">
        <f>+Y58*AA58</f>
        <v>#REF!</v>
      </c>
      <c r="AD58" s="7"/>
    </row>
    <row r="59" spans="1:30" ht="15.9" thickBot="1" x14ac:dyDescent="0.45">
      <c r="A59" s="66" t="s">
        <v>31</v>
      </c>
      <c r="B59" s="34">
        <v>20000</v>
      </c>
      <c r="C59" s="63">
        <v>55</v>
      </c>
      <c r="D59" s="55">
        <v>6204.1</v>
      </c>
      <c r="E59" s="56">
        <f>($C59*E57)/1000</f>
        <v>1100</v>
      </c>
      <c r="F59" s="67">
        <f>D59-E59</f>
        <v>5104.1000000000004</v>
      </c>
      <c r="G59" s="7"/>
      <c r="H59" s="7"/>
      <c r="I59" s="7"/>
      <c r="J59" s="7"/>
      <c r="K59" s="66" t="s">
        <v>31</v>
      </c>
      <c r="L59" s="34">
        <v>20000</v>
      </c>
      <c r="M59" s="63">
        <f>C59</f>
        <v>55</v>
      </c>
      <c r="N59" s="55">
        <f>D59</f>
        <v>6204.1</v>
      </c>
      <c r="O59" s="56">
        <f>($M59*O57)/1000</f>
        <v>1100</v>
      </c>
      <c r="P59" s="67">
        <f>N59-O59</f>
        <v>5104.1000000000004</v>
      </c>
      <c r="Q59" s="7"/>
      <c r="R59" s="7"/>
      <c r="S59" s="7"/>
      <c r="T59" s="7"/>
      <c r="V59" s="16" t="s">
        <v>31</v>
      </c>
      <c r="W59" s="48">
        <v>100000</v>
      </c>
      <c r="X59" s="16" t="s">
        <v>27</v>
      </c>
      <c r="Y59" s="16"/>
      <c r="Z59" s="46" t="e">
        <f>#REF!</f>
        <v>#REF!</v>
      </c>
      <c r="AA59" s="49">
        <f>'[1]Rates With Proposed Increase WC'!B32*(V$4+1)</f>
        <v>8.6212465933811471E-3</v>
      </c>
      <c r="AB59" s="50" t="s">
        <v>30</v>
      </c>
      <c r="AC59" s="51" t="e">
        <f>+Z59*AA59*1000</f>
        <v>#REF!</v>
      </c>
      <c r="AD59" s="16"/>
    </row>
    <row r="60" spans="1:30" ht="15.45" thickTop="1" x14ac:dyDescent="0.35">
      <c r="A60" s="59" t="s">
        <v>33</v>
      </c>
      <c r="B60" s="60"/>
      <c r="C60" s="61">
        <f>SUM(C58:C59)</f>
        <v>108</v>
      </c>
      <c r="D60" s="62">
        <f>SUM(D58:D59)</f>
        <v>6587.9000000000005</v>
      </c>
      <c r="E60" s="62">
        <f>SUM(E58:E59)</f>
        <v>1483.8</v>
      </c>
      <c r="F60" s="62">
        <f>SUM(F58:F59)</f>
        <v>5104.1000000000004</v>
      </c>
      <c r="G60" s="7"/>
      <c r="H60" s="7"/>
      <c r="I60" s="7"/>
      <c r="J60" s="7"/>
      <c r="K60" s="59" t="s">
        <v>33</v>
      </c>
      <c r="L60" s="60"/>
      <c r="M60" s="61">
        <f>SUM(M58:M59)</f>
        <v>108</v>
      </c>
      <c r="N60" s="62">
        <f>SUM(N58:N59)</f>
        <v>6587.9000000000005</v>
      </c>
      <c r="O60" s="62">
        <f>SUM(O58:O59)</f>
        <v>1483.8</v>
      </c>
      <c r="P60" s="62">
        <f>SUM(P58:P59)</f>
        <v>5104.1000000000004</v>
      </c>
      <c r="Q60" s="7"/>
      <c r="R60" s="7"/>
      <c r="S60" s="7"/>
      <c r="T60" s="7"/>
      <c r="V60" s="7"/>
      <c r="W60" s="7"/>
      <c r="X60" s="7"/>
      <c r="Y60" s="7" t="s">
        <v>32</v>
      </c>
      <c r="Z60" s="7"/>
      <c r="AA60" s="58"/>
      <c r="AB60" s="42"/>
      <c r="AC60" s="7"/>
      <c r="AD60" s="28" t="e">
        <f>SUM(AC58:AC59)</f>
        <v>#REF!</v>
      </c>
    </row>
    <row r="61" spans="1:30" ht="15" x14ac:dyDescent="0.35">
      <c r="A61" s="7"/>
      <c r="B61" s="7"/>
      <c r="C61" s="7"/>
      <c r="D61" s="7"/>
      <c r="E61" s="7"/>
      <c r="F61" s="7"/>
      <c r="G61" s="7"/>
      <c r="H61" s="7"/>
      <c r="I61" s="68"/>
      <c r="J61" s="68"/>
      <c r="K61" s="7"/>
      <c r="L61" s="7"/>
      <c r="M61" s="7"/>
      <c r="N61" s="7"/>
      <c r="O61" s="7"/>
      <c r="P61" s="7"/>
      <c r="Q61" s="7"/>
      <c r="R61" s="7"/>
      <c r="S61" s="68"/>
      <c r="T61" s="7"/>
    </row>
    <row r="62" spans="1:30" ht="15.45" x14ac:dyDescent="0.4">
      <c r="A62" s="7" t="s">
        <v>37</v>
      </c>
      <c r="B62" s="7"/>
      <c r="C62" s="7"/>
      <c r="D62" s="7"/>
      <c r="E62" s="7"/>
      <c r="F62" s="7"/>
      <c r="G62" s="11"/>
      <c r="H62" s="7"/>
      <c r="I62" s="7"/>
      <c r="J62" s="7"/>
      <c r="K62" s="7" t="s">
        <v>37</v>
      </c>
      <c r="L62" s="7"/>
      <c r="M62" s="7"/>
      <c r="N62" s="7"/>
      <c r="O62" s="7"/>
      <c r="P62" s="7"/>
      <c r="Q62" s="11"/>
      <c r="R62" s="7"/>
      <c r="S62" s="7"/>
      <c r="T62" s="7"/>
      <c r="W62" s="10" t="s">
        <v>45</v>
      </c>
      <c r="X62" s="7"/>
      <c r="Y62" s="7"/>
      <c r="Z62" s="7"/>
      <c r="AA62" s="7"/>
      <c r="AB62" s="7"/>
      <c r="AC62" s="7"/>
      <c r="AD62" s="69" t="e">
        <f>SUM(AD13:AD60)</f>
        <v>#REF!</v>
      </c>
    </row>
    <row r="63" spans="1:30" ht="15" x14ac:dyDescent="0.35">
      <c r="A63" s="29" t="s">
        <v>10</v>
      </c>
      <c r="B63" s="29"/>
      <c r="C63" s="7"/>
      <c r="D63" s="7" t="s">
        <v>11</v>
      </c>
      <c r="E63" s="7" t="s">
        <v>12</v>
      </c>
      <c r="F63" s="29" t="s">
        <v>22</v>
      </c>
      <c r="G63" s="29"/>
      <c r="H63" s="18" t="s">
        <v>13</v>
      </c>
      <c r="I63" s="7"/>
      <c r="J63" s="7"/>
      <c r="K63" s="29" t="s">
        <v>10</v>
      </c>
      <c r="L63" s="29"/>
      <c r="M63" s="7"/>
      <c r="N63" s="7" t="s">
        <v>11</v>
      </c>
      <c r="O63" s="7" t="s">
        <v>12</v>
      </c>
      <c r="P63" s="29" t="s">
        <v>22</v>
      </c>
      <c r="Q63" s="29"/>
      <c r="R63" s="18" t="s">
        <v>13</v>
      </c>
      <c r="S63" s="7"/>
      <c r="T63" s="7"/>
      <c r="V63" s="7"/>
      <c r="W63" s="16"/>
      <c r="X63" s="16" t="s">
        <v>46</v>
      </c>
      <c r="Y63" s="16"/>
      <c r="Z63" s="16"/>
      <c r="AA63" s="16"/>
      <c r="AB63" s="50"/>
      <c r="AC63" s="16"/>
      <c r="AD63" s="50" t="e">
        <f>#REF!</f>
        <v>#REF!</v>
      </c>
    </row>
    <row r="64" spans="1:30" ht="15" x14ac:dyDescent="0.35">
      <c r="A64" s="7" t="s">
        <v>26</v>
      </c>
      <c r="B64" s="11">
        <f>B58</f>
        <v>20000</v>
      </c>
      <c r="C64" s="7" t="s">
        <v>27</v>
      </c>
      <c r="D64" s="11">
        <f>C60</f>
        <v>108</v>
      </c>
      <c r="E64" s="26" t="s">
        <v>28</v>
      </c>
      <c r="F64" s="28">
        <v>178.76</v>
      </c>
      <c r="G64" s="28" t="str">
        <f>G48</f>
        <v>Min. Bill</v>
      </c>
      <c r="H64" s="28">
        <f>+D64*F64</f>
        <v>19306.079999999998</v>
      </c>
      <c r="I64" s="7"/>
      <c r="J64" s="7"/>
      <c r="K64" s="7" t="s">
        <v>26</v>
      </c>
      <c r="L64" s="11">
        <f>L58</f>
        <v>20000</v>
      </c>
      <c r="M64" s="7" t="s">
        <v>27</v>
      </c>
      <c r="N64" s="11">
        <f>M60</f>
        <v>108</v>
      </c>
      <c r="O64" s="26" t="s">
        <v>28</v>
      </c>
      <c r="P64" s="28">
        <v>193.83</v>
      </c>
      <c r="Q64" s="28" t="str">
        <f>AB40</f>
        <v>Min. Bill</v>
      </c>
      <c r="R64" s="28">
        <f>+N64*P64</f>
        <v>20933.640000000003</v>
      </c>
      <c r="S64" s="7"/>
      <c r="T64" s="7"/>
      <c r="V64" s="7"/>
      <c r="W64" s="7"/>
      <c r="X64" s="7"/>
      <c r="Y64" s="7"/>
      <c r="Z64" s="7"/>
      <c r="AA64" s="7"/>
      <c r="AB64" s="42"/>
      <c r="AC64" s="7"/>
      <c r="AD64" s="42"/>
    </row>
    <row r="65" spans="1:30" ht="15.45" x14ac:dyDescent="0.4">
      <c r="A65" s="16" t="s">
        <v>31</v>
      </c>
      <c r="B65" s="48">
        <f>B59</f>
        <v>20000</v>
      </c>
      <c r="C65" s="16" t="s">
        <v>27</v>
      </c>
      <c r="D65" s="16"/>
      <c r="E65" s="46">
        <f>F60</f>
        <v>5104.1000000000004</v>
      </c>
      <c r="F65" s="65">
        <f>F50</f>
        <v>7.8600000000000007E-3</v>
      </c>
      <c r="G65" s="51" t="str">
        <f>G49</f>
        <v>/Gallon</v>
      </c>
      <c r="H65" s="51">
        <f>+E65*F65*1000</f>
        <v>40118.22600000001</v>
      </c>
      <c r="I65" s="16"/>
      <c r="J65" s="7"/>
      <c r="K65" s="16" t="s">
        <v>31</v>
      </c>
      <c r="L65" s="48">
        <f>L59</f>
        <v>20000</v>
      </c>
      <c r="M65" s="16" t="s">
        <v>27</v>
      </c>
      <c r="N65" s="16"/>
      <c r="O65" s="46">
        <f>P60</f>
        <v>5104.1000000000004</v>
      </c>
      <c r="P65" s="65">
        <f>P50</f>
        <v>8.5199999999999998E-3</v>
      </c>
      <c r="Q65" s="51" t="str">
        <f>AB41</f>
        <v>/Gallon</v>
      </c>
      <c r="R65" s="51">
        <f>+O65*P65*1000</f>
        <v>43486.932000000001</v>
      </c>
      <c r="S65" s="16"/>
      <c r="T65" s="7"/>
      <c r="V65" s="70"/>
      <c r="W65" s="71" t="s">
        <v>47</v>
      </c>
      <c r="X65" s="6"/>
      <c r="Y65" s="6"/>
      <c r="Z65" s="72"/>
      <c r="AA65" s="64"/>
      <c r="AB65" s="72"/>
      <c r="AC65" s="64"/>
      <c r="AD65" s="42" t="e">
        <f>AD62-AD63</f>
        <v>#REF!</v>
      </c>
    </row>
    <row r="66" spans="1:30" ht="15" x14ac:dyDescent="0.35">
      <c r="A66" s="7"/>
      <c r="B66" s="7"/>
      <c r="C66" s="7"/>
      <c r="D66" s="7" t="s">
        <v>32</v>
      </c>
      <c r="E66" s="7"/>
      <c r="F66" s="7"/>
      <c r="G66" s="42"/>
      <c r="H66" s="7"/>
      <c r="I66" s="28">
        <f>SUM(H64:H65)</f>
        <v>59424.306000000011</v>
      </c>
      <c r="J66" s="28"/>
      <c r="K66" s="7"/>
      <c r="L66" s="7"/>
      <c r="M66" s="7"/>
      <c r="N66" s="7" t="s">
        <v>32</v>
      </c>
      <c r="O66" s="7"/>
      <c r="P66" s="7"/>
      <c r="Q66" s="42"/>
      <c r="R66" s="7"/>
      <c r="S66" s="28">
        <f>SUM(R64:R65)</f>
        <v>64420.572</v>
      </c>
      <c r="T66" s="7"/>
    </row>
    <row r="67" spans="1:30" ht="15" x14ac:dyDescent="0.3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</row>
    <row r="68" spans="1:30" ht="15.45" x14ac:dyDescent="0.4">
      <c r="A68" s="8" t="s">
        <v>48</v>
      </c>
      <c r="B68" s="5"/>
      <c r="C68" s="6"/>
      <c r="D68" s="6"/>
      <c r="E68" s="4"/>
      <c r="F68" s="5"/>
      <c r="G68" s="4"/>
      <c r="H68" s="5"/>
      <c r="I68" s="7"/>
      <c r="J68" s="7"/>
      <c r="K68" s="8" t="s">
        <v>48</v>
      </c>
      <c r="L68" s="5"/>
      <c r="M68" s="6"/>
      <c r="N68" s="6"/>
      <c r="O68" s="4"/>
      <c r="P68" s="5"/>
      <c r="Q68" s="4"/>
      <c r="R68" s="5"/>
      <c r="S68" s="7"/>
      <c r="T68" s="7"/>
    </row>
    <row r="69" spans="1:30" ht="15" x14ac:dyDescent="0.35">
      <c r="A69" s="7" t="s">
        <v>34</v>
      </c>
      <c r="B69" s="7"/>
      <c r="C69" s="7"/>
      <c r="D69" s="7"/>
      <c r="E69" s="7"/>
      <c r="F69" s="7"/>
      <c r="G69" s="7"/>
      <c r="H69" s="7"/>
      <c r="I69" s="7"/>
      <c r="J69" s="7"/>
      <c r="K69" s="7" t="s">
        <v>34</v>
      </c>
      <c r="L69" s="7"/>
      <c r="M69" s="7"/>
      <c r="N69" s="7"/>
      <c r="O69" s="7"/>
      <c r="P69" s="7"/>
      <c r="Q69" s="7"/>
      <c r="R69" s="7"/>
      <c r="S69" s="7"/>
      <c r="T69" s="11"/>
    </row>
    <row r="70" spans="1:30" ht="15" x14ac:dyDescent="0.35">
      <c r="A70" s="12" t="s">
        <v>8</v>
      </c>
      <c r="B70" s="13"/>
      <c r="C70" s="13"/>
      <c r="D70" s="14" t="s">
        <v>9</v>
      </c>
      <c r="E70" s="13"/>
      <c r="F70" s="13"/>
      <c r="G70" s="7"/>
      <c r="H70" s="7"/>
      <c r="I70" s="11"/>
      <c r="J70" s="11"/>
      <c r="K70" s="12" t="s">
        <v>8</v>
      </c>
      <c r="L70" s="13"/>
      <c r="M70" s="13"/>
      <c r="N70" s="14" t="s">
        <v>9</v>
      </c>
      <c r="O70" s="13"/>
      <c r="P70" s="13"/>
      <c r="Q70" s="7"/>
      <c r="R70" s="7"/>
      <c r="S70" s="11"/>
      <c r="T70" s="11"/>
    </row>
    <row r="71" spans="1:30" ht="15" x14ac:dyDescent="0.35">
      <c r="A71" s="19" t="s">
        <v>15</v>
      </c>
      <c r="B71" s="20"/>
      <c r="C71" s="21" t="s">
        <v>16</v>
      </c>
      <c r="D71" s="21" t="s">
        <v>15</v>
      </c>
      <c r="E71" s="22" t="s">
        <v>17</v>
      </c>
      <c r="F71" s="22" t="s">
        <v>20</v>
      </c>
      <c r="G71" s="7"/>
      <c r="H71" s="7"/>
      <c r="I71" s="11"/>
      <c r="J71" s="11"/>
      <c r="K71" s="19" t="s">
        <v>15</v>
      </c>
      <c r="L71" s="20"/>
      <c r="M71" s="21" t="s">
        <v>16</v>
      </c>
      <c r="N71" s="21" t="s">
        <v>15</v>
      </c>
      <c r="O71" s="22" t="s">
        <v>17</v>
      </c>
      <c r="P71" s="22" t="s">
        <v>20</v>
      </c>
      <c r="Q71" s="7"/>
      <c r="R71" s="7"/>
      <c r="S71" s="11"/>
      <c r="T71" s="11"/>
    </row>
    <row r="72" spans="1:30" ht="15.45" thickBot="1" x14ac:dyDescent="0.4">
      <c r="A72" s="30" t="s">
        <v>23</v>
      </c>
      <c r="B72" s="31"/>
      <c r="C72" s="32" t="s">
        <v>24</v>
      </c>
      <c r="D72" s="32" t="s">
        <v>25</v>
      </c>
      <c r="E72" s="34">
        <f>(B73)</f>
        <v>30000</v>
      </c>
      <c r="F72" s="34">
        <f>(B74)</f>
        <v>30000</v>
      </c>
      <c r="G72" s="7"/>
      <c r="H72" s="7"/>
      <c r="I72" s="11"/>
      <c r="J72" s="11"/>
      <c r="K72" s="30" t="s">
        <v>23</v>
      </c>
      <c r="L72" s="31"/>
      <c r="M72" s="32" t="s">
        <v>24</v>
      </c>
      <c r="N72" s="32" t="s">
        <v>25</v>
      </c>
      <c r="O72" s="34">
        <f>(L73)</f>
        <v>30000</v>
      </c>
      <c r="P72" s="34">
        <f>(L74)</f>
        <v>30000</v>
      </c>
      <c r="Q72" s="7"/>
      <c r="R72" s="7"/>
      <c r="S72" s="11"/>
      <c r="T72" s="11"/>
    </row>
    <row r="73" spans="1:30" ht="15.45" thickTop="1" x14ac:dyDescent="0.35">
      <c r="A73" s="37" t="s">
        <v>26</v>
      </c>
      <c r="B73" s="38">
        <v>30000</v>
      </c>
      <c r="C73" s="38">
        <v>3</v>
      </c>
      <c r="D73" s="39">
        <v>55.3</v>
      </c>
      <c r="E73" s="39">
        <f>D73</f>
        <v>55.3</v>
      </c>
      <c r="F73" s="40"/>
      <c r="G73" s="7"/>
      <c r="H73" s="7"/>
      <c r="I73" s="11"/>
      <c r="J73" s="11"/>
      <c r="K73" s="37" t="s">
        <v>26</v>
      </c>
      <c r="L73" s="38">
        <v>30000</v>
      </c>
      <c r="M73" s="38">
        <f>C73</f>
        <v>3</v>
      </c>
      <c r="N73" s="39">
        <f>D73</f>
        <v>55.3</v>
      </c>
      <c r="O73" s="39">
        <f>N73</f>
        <v>55.3</v>
      </c>
      <c r="P73" s="40"/>
      <c r="Q73" s="7"/>
      <c r="R73" s="7"/>
      <c r="S73" s="11"/>
      <c r="T73" s="11"/>
    </row>
    <row r="74" spans="1:30" ht="15.45" thickBot="1" x14ac:dyDescent="0.4">
      <c r="A74" s="66" t="s">
        <v>31</v>
      </c>
      <c r="B74" s="34">
        <v>30000</v>
      </c>
      <c r="C74" s="63">
        <v>9</v>
      </c>
      <c r="D74" s="55">
        <v>431.9</v>
      </c>
      <c r="E74" s="56">
        <f>($C74*E72)/1000</f>
        <v>270</v>
      </c>
      <c r="F74" s="67">
        <f>D74-E74</f>
        <v>161.89999999999998</v>
      </c>
      <c r="G74" s="7"/>
      <c r="H74" s="7"/>
      <c r="I74" s="11"/>
      <c r="J74" s="11"/>
      <c r="K74" s="66" t="s">
        <v>31</v>
      </c>
      <c r="L74" s="34">
        <v>30000</v>
      </c>
      <c r="M74" s="63">
        <f>C74</f>
        <v>9</v>
      </c>
      <c r="N74" s="55">
        <f>D74</f>
        <v>431.9</v>
      </c>
      <c r="O74" s="56">
        <f>($M74*O72)/1000</f>
        <v>270</v>
      </c>
      <c r="P74" s="67">
        <f>N74-O74</f>
        <v>161.89999999999998</v>
      </c>
      <c r="Q74" s="7"/>
      <c r="R74" s="7"/>
      <c r="S74" s="11"/>
      <c r="T74" s="7"/>
    </row>
    <row r="75" spans="1:30" ht="15.45" thickTop="1" x14ac:dyDescent="0.35">
      <c r="A75" s="59" t="s">
        <v>33</v>
      </c>
      <c r="B75" s="60"/>
      <c r="C75" s="61">
        <f>SUM(C73:C74)</f>
        <v>12</v>
      </c>
      <c r="D75" s="62">
        <f>SUM(D73:D74)</f>
        <v>487.2</v>
      </c>
      <c r="E75" s="62">
        <f>SUM(E73:E74)</f>
        <v>325.3</v>
      </c>
      <c r="F75" s="62">
        <f>SUM(F73:F74)</f>
        <v>161.89999999999998</v>
      </c>
      <c r="G75" s="7"/>
      <c r="H75" s="7"/>
      <c r="I75" s="11"/>
      <c r="J75" s="11"/>
      <c r="K75" s="59" t="s">
        <v>33</v>
      </c>
      <c r="L75" s="60"/>
      <c r="M75" s="61">
        <f>SUM(M73:M74)</f>
        <v>12</v>
      </c>
      <c r="N75" s="62">
        <f>SUM(N73:N74)</f>
        <v>487.2</v>
      </c>
      <c r="O75" s="62">
        <f>SUM(O73:O74)</f>
        <v>325.3</v>
      </c>
      <c r="P75" s="62">
        <f>SUM(P73:P74)</f>
        <v>161.89999999999998</v>
      </c>
      <c r="Q75" s="7"/>
      <c r="R75" s="7"/>
      <c r="S75" s="11"/>
      <c r="T75" s="7"/>
    </row>
    <row r="76" spans="1:30" ht="15" x14ac:dyDescent="0.3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18"/>
    </row>
    <row r="77" spans="1:30" ht="15" x14ac:dyDescent="0.35">
      <c r="A77" s="7" t="s">
        <v>37</v>
      </c>
      <c r="B77" s="7"/>
      <c r="C77" s="7"/>
      <c r="D77" s="7"/>
      <c r="E77" s="7"/>
      <c r="F77" s="7"/>
      <c r="G77" s="11"/>
      <c r="I77" s="7"/>
      <c r="J77" s="7"/>
      <c r="K77" s="7" t="s">
        <v>37</v>
      </c>
      <c r="L77" s="7"/>
      <c r="M77" s="7"/>
      <c r="N77" s="7"/>
      <c r="O77" s="7"/>
      <c r="P77" s="7"/>
      <c r="Q77" s="11"/>
      <c r="S77" s="7"/>
      <c r="T77" s="18"/>
    </row>
    <row r="78" spans="1:30" ht="15" x14ac:dyDescent="0.35">
      <c r="A78" s="29" t="s">
        <v>10</v>
      </c>
      <c r="B78" s="29"/>
      <c r="C78" s="7"/>
      <c r="D78" s="7" t="s">
        <v>11</v>
      </c>
      <c r="E78" s="7" t="s">
        <v>12</v>
      </c>
      <c r="F78" s="29" t="s">
        <v>22</v>
      </c>
      <c r="G78" s="29"/>
      <c r="H78" s="18" t="s">
        <v>13</v>
      </c>
      <c r="I78" s="7"/>
      <c r="J78" s="7"/>
      <c r="K78" s="29" t="s">
        <v>10</v>
      </c>
      <c r="L78" s="29"/>
      <c r="M78" s="7"/>
      <c r="N78" s="7" t="s">
        <v>11</v>
      </c>
      <c r="O78" s="7" t="s">
        <v>12</v>
      </c>
      <c r="P78" s="29" t="s">
        <v>22</v>
      </c>
      <c r="Q78" s="29"/>
      <c r="R78" s="18" t="s">
        <v>13</v>
      </c>
      <c r="S78" s="7"/>
      <c r="T78" s="7"/>
    </row>
    <row r="79" spans="1:30" ht="15" x14ac:dyDescent="0.35">
      <c r="A79" s="7" t="s">
        <v>26</v>
      </c>
      <c r="B79" s="11">
        <f>B73</f>
        <v>30000</v>
      </c>
      <c r="C79" s="7" t="s">
        <v>27</v>
      </c>
      <c r="D79" s="11">
        <f>C75</f>
        <v>12</v>
      </c>
      <c r="E79" s="26" t="s">
        <v>28</v>
      </c>
      <c r="F79" s="28">
        <v>257.37</v>
      </c>
      <c r="G79" s="28" t="str">
        <f>G64</f>
        <v>Min. Bill</v>
      </c>
      <c r="H79" s="28">
        <f>+D79*F79</f>
        <v>3088.44</v>
      </c>
      <c r="I79" s="7"/>
      <c r="J79" s="7"/>
      <c r="K79" s="7" t="s">
        <v>26</v>
      </c>
      <c r="L79" s="11">
        <f>L73</f>
        <v>30000</v>
      </c>
      <c r="M79" s="7" t="s">
        <v>27</v>
      </c>
      <c r="N79" s="11">
        <f>M75</f>
        <v>12</v>
      </c>
      <c r="O79" s="26" t="s">
        <v>28</v>
      </c>
      <c r="P79" s="28">
        <v>279.06</v>
      </c>
      <c r="Q79" s="28" t="str">
        <f>AB52</f>
        <v>Min. Bill</v>
      </c>
      <c r="R79" s="28">
        <f>+N79*P79</f>
        <v>3348.7200000000003</v>
      </c>
      <c r="S79" s="7"/>
      <c r="T79" s="7"/>
    </row>
    <row r="80" spans="1:30" ht="15" x14ac:dyDescent="0.35">
      <c r="A80" s="16" t="s">
        <v>31</v>
      </c>
      <c r="B80" s="48">
        <f>B74</f>
        <v>30000</v>
      </c>
      <c r="C80" s="16" t="s">
        <v>27</v>
      </c>
      <c r="D80" s="16"/>
      <c r="E80" s="46">
        <f>F75</f>
        <v>161.89999999999998</v>
      </c>
      <c r="F80" s="65">
        <f>F65</f>
        <v>7.8600000000000007E-3</v>
      </c>
      <c r="G80" s="51" t="str">
        <f>G65</f>
        <v>/Gallon</v>
      </c>
      <c r="H80" s="51">
        <f>+E80*F80*1000</f>
        <v>1272.5339999999999</v>
      </c>
      <c r="I80" s="16"/>
      <c r="J80" s="7"/>
      <c r="K80" s="16" t="s">
        <v>31</v>
      </c>
      <c r="L80" s="48">
        <f>L74</f>
        <v>30000</v>
      </c>
      <c r="M80" s="16" t="s">
        <v>27</v>
      </c>
      <c r="N80" s="16"/>
      <c r="O80" s="46">
        <f>P75</f>
        <v>161.89999999999998</v>
      </c>
      <c r="P80" s="65">
        <f>P65</f>
        <v>8.5199999999999998E-3</v>
      </c>
      <c r="Q80" s="51" t="str">
        <f>AB53</f>
        <v>/Gallon</v>
      </c>
      <c r="R80" s="51">
        <f>+O80*P80*1000</f>
        <v>1379.3879999999999</v>
      </c>
      <c r="S80" s="16"/>
      <c r="T80" s="11"/>
    </row>
    <row r="81" spans="1:20" ht="15" x14ac:dyDescent="0.35">
      <c r="A81" s="7"/>
      <c r="B81" s="7"/>
      <c r="C81" s="7"/>
      <c r="D81" s="7" t="s">
        <v>32</v>
      </c>
      <c r="E81" s="7"/>
      <c r="F81" s="7"/>
      <c r="G81" s="42"/>
      <c r="H81" s="7"/>
      <c r="I81" s="28">
        <f>SUM(H79:H80)</f>
        <v>4360.9740000000002</v>
      </c>
      <c r="J81" s="28"/>
      <c r="K81" s="7"/>
      <c r="L81" s="7"/>
      <c r="M81" s="7"/>
      <c r="N81" s="7" t="s">
        <v>32</v>
      </c>
      <c r="O81" s="7"/>
      <c r="P81" s="7"/>
      <c r="Q81" s="42"/>
      <c r="R81" s="7"/>
      <c r="S81" s="28">
        <f>SUM(R79:R80)</f>
        <v>4728.1080000000002</v>
      </c>
      <c r="T81" s="11"/>
    </row>
    <row r="82" spans="1:20" ht="15" x14ac:dyDescent="0.3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</row>
    <row r="83" spans="1:20" ht="15.45" x14ac:dyDescent="0.4">
      <c r="A83" s="8" t="s">
        <v>49</v>
      </c>
      <c r="B83" s="5"/>
      <c r="C83" s="6"/>
      <c r="D83" s="6"/>
      <c r="E83" s="4"/>
      <c r="F83" s="5"/>
      <c r="G83" s="4"/>
      <c r="H83" s="5"/>
      <c r="I83" s="7"/>
      <c r="J83" s="7"/>
      <c r="K83" s="8" t="s">
        <v>49</v>
      </c>
      <c r="L83" s="5"/>
      <c r="M83" s="6"/>
      <c r="N83" s="6"/>
      <c r="O83" s="4"/>
      <c r="P83" s="5"/>
      <c r="Q83" s="4"/>
      <c r="R83" s="5"/>
      <c r="S83" s="7"/>
      <c r="T83" s="11"/>
    </row>
    <row r="84" spans="1:20" ht="15" x14ac:dyDescent="0.35">
      <c r="A84" s="7" t="s">
        <v>34</v>
      </c>
      <c r="B84" s="7"/>
      <c r="C84" s="7"/>
      <c r="D84" s="7"/>
      <c r="E84" s="7"/>
      <c r="F84" s="7"/>
      <c r="G84" s="7"/>
      <c r="H84" s="7"/>
      <c r="I84" s="7"/>
      <c r="J84" s="7"/>
      <c r="K84" s="7" t="s">
        <v>34</v>
      </c>
      <c r="L84" s="7"/>
      <c r="M84" s="7"/>
      <c r="N84" s="7"/>
      <c r="O84" s="7"/>
      <c r="P84" s="7"/>
      <c r="Q84" s="7"/>
      <c r="R84" s="7"/>
      <c r="S84" s="7"/>
      <c r="T84" s="11"/>
    </row>
    <row r="85" spans="1:20" ht="15" x14ac:dyDescent="0.35">
      <c r="A85" s="12" t="s">
        <v>8</v>
      </c>
      <c r="B85" s="13"/>
      <c r="C85" s="13"/>
      <c r="D85" s="14" t="s">
        <v>9</v>
      </c>
      <c r="E85" s="13"/>
      <c r="F85" s="13"/>
      <c r="G85" s="7"/>
      <c r="H85" s="7"/>
      <c r="I85" s="11"/>
      <c r="J85" s="11"/>
      <c r="K85" s="12" t="s">
        <v>8</v>
      </c>
      <c r="L85" s="13"/>
      <c r="M85" s="13"/>
      <c r="N85" s="14" t="s">
        <v>9</v>
      </c>
      <c r="O85" s="13"/>
      <c r="P85" s="13"/>
      <c r="Q85" s="7"/>
      <c r="R85" s="7"/>
      <c r="S85" s="11"/>
      <c r="T85" s="11"/>
    </row>
    <row r="86" spans="1:20" ht="15" x14ac:dyDescent="0.35">
      <c r="A86" s="19" t="s">
        <v>15</v>
      </c>
      <c r="B86" s="20"/>
      <c r="C86" s="21" t="s">
        <v>16</v>
      </c>
      <c r="D86" s="21" t="s">
        <v>15</v>
      </c>
      <c r="E86" s="22" t="s">
        <v>17</v>
      </c>
      <c r="F86" s="22" t="s">
        <v>20</v>
      </c>
      <c r="G86" s="7"/>
      <c r="H86" s="7"/>
      <c r="I86" s="11"/>
      <c r="J86" s="11"/>
      <c r="K86" s="19" t="s">
        <v>15</v>
      </c>
      <c r="L86" s="20"/>
      <c r="M86" s="21" t="s">
        <v>16</v>
      </c>
      <c r="N86" s="21" t="s">
        <v>15</v>
      </c>
      <c r="O86" s="22" t="s">
        <v>17</v>
      </c>
      <c r="P86" s="22" t="s">
        <v>20</v>
      </c>
      <c r="Q86" s="7"/>
      <c r="R86" s="7"/>
      <c r="S86" s="11"/>
      <c r="T86" s="11"/>
    </row>
    <row r="87" spans="1:20" ht="15.45" thickBot="1" x14ac:dyDescent="0.4">
      <c r="A87" s="30" t="s">
        <v>23</v>
      </c>
      <c r="B87" s="31"/>
      <c r="C87" s="32" t="s">
        <v>24</v>
      </c>
      <c r="D87" s="32" t="s">
        <v>25</v>
      </c>
      <c r="E87" s="34">
        <f>(B88)</f>
        <v>100000</v>
      </c>
      <c r="F87" s="34">
        <f>(B89)</f>
        <v>100000</v>
      </c>
      <c r="G87" s="7"/>
      <c r="H87" s="7"/>
      <c r="I87" s="11"/>
      <c r="J87" s="11"/>
      <c r="K87" s="30" t="s">
        <v>23</v>
      </c>
      <c r="L87" s="31"/>
      <c r="M87" s="32" t="s">
        <v>24</v>
      </c>
      <c r="N87" s="32" t="s">
        <v>25</v>
      </c>
      <c r="O87" s="34">
        <f>(L88)</f>
        <v>100000</v>
      </c>
      <c r="P87" s="34">
        <f>(L89)</f>
        <v>100000</v>
      </c>
      <c r="Q87" s="7"/>
      <c r="R87" s="7"/>
      <c r="S87" s="11"/>
      <c r="T87" s="11"/>
    </row>
    <row r="88" spans="1:20" ht="15.45" thickTop="1" x14ac:dyDescent="0.35">
      <c r="A88" s="37" t="s">
        <v>26</v>
      </c>
      <c r="B88" s="38">
        <v>100000</v>
      </c>
      <c r="C88" s="75">
        <v>0</v>
      </c>
      <c r="D88" s="39">
        <v>0</v>
      </c>
      <c r="E88" s="39">
        <f>D88</f>
        <v>0</v>
      </c>
      <c r="F88" s="40"/>
      <c r="G88" s="7"/>
      <c r="H88" s="7"/>
      <c r="I88" s="11"/>
      <c r="J88" s="11"/>
      <c r="K88" s="37" t="s">
        <v>26</v>
      </c>
      <c r="L88" s="38">
        <v>100000</v>
      </c>
      <c r="M88" s="38">
        <f>C88</f>
        <v>0</v>
      </c>
      <c r="N88" s="38">
        <f>D88</f>
        <v>0</v>
      </c>
      <c r="O88" s="39">
        <f>N88</f>
        <v>0</v>
      </c>
      <c r="P88" s="40"/>
      <c r="Q88" s="7"/>
      <c r="R88" s="7"/>
      <c r="S88" s="11"/>
      <c r="T88" s="11"/>
    </row>
    <row r="89" spans="1:20" ht="15.45" thickBot="1" x14ac:dyDescent="0.4">
      <c r="A89" s="66" t="s">
        <v>31</v>
      </c>
      <c r="B89" s="34">
        <v>100000</v>
      </c>
      <c r="C89" s="34">
        <v>12</v>
      </c>
      <c r="D89" s="67">
        <v>49446.6</v>
      </c>
      <c r="E89" s="56">
        <f>($C89*E87)/1000</f>
        <v>1200</v>
      </c>
      <c r="F89" s="67">
        <f>D89-E89</f>
        <v>48246.6</v>
      </c>
      <c r="G89" s="7"/>
      <c r="H89" s="7"/>
      <c r="I89" s="11"/>
      <c r="J89" s="11"/>
      <c r="K89" s="66" t="s">
        <v>31</v>
      </c>
      <c r="L89" s="34">
        <v>100000</v>
      </c>
      <c r="M89" s="63">
        <f>C89</f>
        <v>12</v>
      </c>
      <c r="N89" s="55">
        <f>D89</f>
        <v>49446.6</v>
      </c>
      <c r="O89" s="56">
        <f>($M89*O87)/1000</f>
        <v>1200</v>
      </c>
      <c r="P89" s="67">
        <f>N89-O89</f>
        <v>48246.6</v>
      </c>
      <c r="Q89" s="7"/>
      <c r="R89" s="7"/>
      <c r="S89" s="11"/>
      <c r="T89" s="11"/>
    </row>
    <row r="90" spans="1:20" ht="15.45" thickTop="1" x14ac:dyDescent="0.35">
      <c r="A90" s="59" t="s">
        <v>33</v>
      </c>
      <c r="B90" s="60"/>
      <c r="C90" s="61">
        <f>SUM(C88:C89)</f>
        <v>12</v>
      </c>
      <c r="D90" s="62">
        <f>SUM(D88:D89)</f>
        <v>49446.6</v>
      </c>
      <c r="E90" s="62">
        <f>SUM(E88:E89)</f>
        <v>1200</v>
      </c>
      <c r="F90" s="62">
        <f>SUM(F88:F89)</f>
        <v>48246.6</v>
      </c>
      <c r="G90" s="7"/>
      <c r="H90" s="7"/>
      <c r="I90" s="11"/>
      <c r="J90" s="11"/>
      <c r="K90" s="59" t="s">
        <v>33</v>
      </c>
      <c r="L90" s="60"/>
      <c r="M90" s="61">
        <f>SUM(M88:M89)</f>
        <v>12</v>
      </c>
      <c r="N90" s="62">
        <f>SUM(N88:N89)</f>
        <v>49446.6</v>
      </c>
      <c r="O90" s="62">
        <f>SUM(O88:O89)</f>
        <v>1200</v>
      </c>
      <c r="P90" s="62">
        <f>SUM(P88:P89)</f>
        <v>48246.6</v>
      </c>
      <c r="Q90" s="7"/>
      <c r="R90" s="7"/>
      <c r="S90" s="11"/>
      <c r="T90" s="11"/>
    </row>
    <row r="91" spans="1:20" ht="15" x14ac:dyDescent="0.3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11"/>
    </row>
    <row r="92" spans="1:20" ht="15" x14ac:dyDescent="0.35">
      <c r="A92" s="7" t="s">
        <v>37</v>
      </c>
      <c r="B92" s="7"/>
      <c r="C92" s="7"/>
      <c r="D92" s="7"/>
      <c r="E92" s="7"/>
      <c r="F92" s="7"/>
      <c r="G92" s="11"/>
      <c r="H92" s="7"/>
      <c r="I92" s="7"/>
      <c r="J92" s="7"/>
      <c r="K92" s="7" t="s">
        <v>37</v>
      </c>
      <c r="L92" s="7"/>
      <c r="M92" s="7"/>
      <c r="N92" s="7"/>
      <c r="O92" s="7"/>
      <c r="P92" s="7"/>
      <c r="Q92" s="11"/>
      <c r="R92" s="7"/>
      <c r="S92" s="7"/>
      <c r="T92" s="11"/>
    </row>
    <row r="93" spans="1:20" ht="15" x14ac:dyDescent="0.35">
      <c r="A93" s="29" t="s">
        <v>10</v>
      </c>
      <c r="B93" s="29"/>
      <c r="C93" s="7"/>
      <c r="D93" s="7" t="s">
        <v>11</v>
      </c>
      <c r="E93" s="7" t="s">
        <v>12</v>
      </c>
      <c r="F93" s="29" t="s">
        <v>22</v>
      </c>
      <c r="G93" s="29"/>
      <c r="H93" s="18" t="s">
        <v>13</v>
      </c>
      <c r="I93" s="7"/>
      <c r="J93" s="7"/>
      <c r="K93" s="29" t="s">
        <v>10</v>
      </c>
      <c r="L93" s="29"/>
      <c r="M93" s="7"/>
      <c r="N93" s="7" t="s">
        <v>11</v>
      </c>
      <c r="O93" s="7" t="s">
        <v>12</v>
      </c>
      <c r="P93" s="29" t="s">
        <v>22</v>
      </c>
      <c r="Q93" s="29"/>
      <c r="R93" s="18" t="s">
        <v>13</v>
      </c>
      <c r="S93" s="7"/>
      <c r="T93" s="11"/>
    </row>
    <row r="94" spans="1:20" ht="15" x14ac:dyDescent="0.35">
      <c r="A94" s="7" t="s">
        <v>26</v>
      </c>
      <c r="B94" s="11">
        <f>B88</f>
        <v>100000</v>
      </c>
      <c r="C94" s="7" t="s">
        <v>27</v>
      </c>
      <c r="D94" s="11">
        <f>C90</f>
        <v>12</v>
      </c>
      <c r="E94" s="26" t="s">
        <v>28</v>
      </c>
      <c r="F94" s="28">
        <f>807.68</f>
        <v>807.68</v>
      </c>
      <c r="G94" s="28" t="str">
        <f>G79</f>
        <v>Min. Bill</v>
      </c>
      <c r="H94" s="28">
        <f>+D94*F94</f>
        <v>9692.16</v>
      </c>
      <c r="I94" s="7"/>
      <c r="J94" s="7"/>
      <c r="K94" s="7" t="s">
        <v>26</v>
      </c>
      <c r="L94" s="11">
        <f>L88</f>
        <v>100000</v>
      </c>
      <c r="M94" s="7" t="s">
        <v>27</v>
      </c>
      <c r="N94" s="11">
        <f>M90</f>
        <v>12</v>
      </c>
      <c r="O94" s="26" t="s">
        <v>28</v>
      </c>
      <c r="P94" s="28">
        <v>875.75</v>
      </c>
      <c r="Q94" s="28" t="str">
        <f>AB58</f>
        <v>Min. Bill</v>
      </c>
      <c r="R94" s="28">
        <f>+N94*P94</f>
        <v>10509</v>
      </c>
      <c r="S94" s="7"/>
      <c r="T94" s="11"/>
    </row>
    <row r="95" spans="1:20" ht="15" x14ac:dyDescent="0.35">
      <c r="A95" s="16" t="s">
        <v>31</v>
      </c>
      <c r="B95" s="48">
        <f>B89</f>
        <v>100000</v>
      </c>
      <c r="C95" s="16" t="s">
        <v>27</v>
      </c>
      <c r="D95" s="16"/>
      <c r="E95" s="46">
        <f>F90</f>
        <v>48246.6</v>
      </c>
      <c r="F95" s="65">
        <f>F80</f>
        <v>7.8600000000000007E-3</v>
      </c>
      <c r="G95" s="51" t="str">
        <f>G80</f>
        <v>/Gallon</v>
      </c>
      <c r="H95" s="51">
        <f>+E95*F95*1000</f>
        <v>379218.27600000001</v>
      </c>
      <c r="I95" s="16"/>
      <c r="J95" s="7"/>
      <c r="K95" s="16" t="s">
        <v>31</v>
      </c>
      <c r="L95" s="48">
        <f>L89</f>
        <v>100000</v>
      </c>
      <c r="M95" s="16" t="s">
        <v>27</v>
      </c>
      <c r="N95" s="16"/>
      <c r="O95" s="46">
        <f>P90</f>
        <v>48246.6</v>
      </c>
      <c r="P95" s="65">
        <f>P80</f>
        <v>8.5199999999999998E-3</v>
      </c>
      <c r="Q95" s="51" t="str">
        <f>AB59</f>
        <v>/Gallon</v>
      </c>
      <c r="R95" s="51">
        <f>+O95*P95*1000</f>
        <v>411061.03199999995</v>
      </c>
      <c r="S95" s="16"/>
      <c r="T95" s="11"/>
    </row>
    <row r="96" spans="1:20" ht="15" x14ac:dyDescent="0.35">
      <c r="A96" s="7"/>
      <c r="B96" s="7"/>
      <c r="C96" s="7"/>
      <c r="D96" s="7" t="s">
        <v>32</v>
      </c>
      <c r="E96" s="7"/>
      <c r="F96" s="7"/>
      <c r="G96" s="42"/>
      <c r="H96" s="7"/>
      <c r="I96" s="28">
        <f>SUM(H94:H95)</f>
        <v>388910.43599999999</v>
      </c>
      <c r="J96" s="28"/>
      <c r="K96" s="7"/>
      <c r="L96" s="7"/>
      <c r="M96" s="7"/>
      <c r="N96" s="7" t="s">
        <v>32</v>
      </c>
      <c r="O96" s="7"/>
      <c r="P96" s="7"/>
      <c r="Q96" s="42"/>
      <c r="R96" s="7"/>
      <c r="S96" s="28">
        <f>SUM(R94:R95)</f>
        <v>421570.03199999995</v>
      </c>
      <c r="T96" s="11"/>
    </row>
    <row r="97" spans="1:20" ht="15" x14ac:dyDescent="0.35">
      <c r="A97" s="7"/>
      <c r="B97" s="7"/>
      <c r="C97" s="7"/>
      <c r="D97" s="7"/>
      <c r="E97" s="7"/>
      <c r="F97" s="7"/>
      <c r="G97" s="42"/>
      <c r="H97" s="7"/>
      <c r="I97" s="42"/>
      <c r="J97" s="42"/>
      <c r="K97" s="7"/>
      <c r="L97" s="7"/>
      <c r="M97" s="7"/>
      <c r="N97" s="7"/>
      <c r="O97" s="7"/>
      <c r="P97" s="7"/>
      <c r="Q97" s="42"/>
      <c r="R97" s="7"/>
      <c r="S97" s="42"/>
      <c r="T97" s="11"/>
    </row>
    <row r="98" spans="1:20" ht="15" x14ac:dyDescent="0.35">
      <c r="A98" s="11"/>
      <c r="B98" s="7"/>
      <c r="C98" s="11"/>
      <c r="D98" s="7"/>
      <c r="E98" s="11"/>
      <c r="F98" s="7"/>
      <c r="G98" s="11"/>
      <c r="H98" s="7"/>
      <c r="I98" s="28"/>
      <c r="J98" s="28"/>
      <c r="K98" s="11"/>
      <c r="L98" s="7"/>
      <c r="M98" s="11"/>
      <c r="N98" s="7"/>
      <c r="O98" s="11"/>
      <c r="P98" s="7"/>
      <c r="Q98" s="11"/>
      <c r="R98" s="7"/>
      <c r="S98" s="28"/>
      <c r="T98" s="11"/>
    </row>
    <row r="99" spans="1:20" ht="15.45" x14ac:dyDescent="0.4">
      <c r="B99" s="73" t="s">
        <v>50</v>
      </c>
      <c r="C99" s="10"/>
      <c r="D99" s="10"/>
      <c r="E99" s="73"/>
      <c r="F99" s="10"/>
      <c r="G99" s="73"/>
      <c r="H99" s="10"/>
      <c r="I99" s="69">
        <f>SUM(I33:I97)</f>
        <v>1268695.0620000002</v>
      </c>
      <c r="J99" s="69"/>
      <c r="L99" s="73" t="s">
        <v>50</v>
      </c>
      <c r="M99" s="10"/>
      <c r="N99" s="10"/>
      <c r="O99" s="73"/>
      <c r="P99" s="10"/>
      <c r="Q99" s="73"/>
      <c r="R99" s="10"/>
      <c r="S99" s="69">
        <f>SUM(S33:S97)</f>
        <v>1375453.122</v>
      </c>
      <c r="T99" s="11"/>
    </row>
    <row r="100" spans="1:20" ht="15" x14ac:dyDescent="0.35">
      <c r="A100" s="42"/>
      <c r="B100" s="7"/>
      <c r="C100" s="7"/>
      <c r="D100" s="7"/>
      <c r="E100" s="7"/>
      <c r="F100" s="7"/>
      <c r="G100" s="42"/>
      <c r="H100" s="7"/>
      <c r="I100" s="42"/>
      <c r="J100" s="42"/>
      <c r="K100" s="42"/>
      <c r="L100" s="16"/>
      <c r="M100" s="16" t="s">
        <v>51</v>
      </c>
      <c r="N100" s="16"/>
      <c r="O100" s="16"/>
      <c r="P100" s="16"/>
      <c r="Q100" s="50"/>
      <c r="R100" s="16"/>
      <c r="S100" s="50">
        <f>I99</f>
        <v>1268695.0620000002</v>
      </c>
      <c r="T100" s="11"/>
    </row>
    <row r="101" spans="1:20" ht="15.45" x14ac:dyDescent="0.4">
      <c r="A101" s="7"/>
      <c r="B101" s="10"/>
      <c r="C101" s="7"/>
      <c r="D101" s="7"/>
      <c r="E101" s="7"/>
      <c r="F101" s="7"/>
      <c r="G101" s="42"/>
      <c r="H101" s="7"/>
      <c r="I101" s="69"/>
      <c r="J101" s="69"/>
      <c r="K101" s="7"/>
      <c r="L101" s="7"/>
      <c r="M101" s="7"/>
      <c r="N101" s="7"/>
      <c r="O101" s="7"/>
      <c r="P101" s="7"/>
      <c r="Q101" s="42"/>
      <c r="R101" s="7"/>
      <c r="S101" s="42"/>
      <c r="T101" s="11"/>
    </row>
    <row r="102" spans="1:20" ht="15" x14ac:dyDescent="0.35">
      <c r="A102" s="11"/>
      <c r="B102" s="71"/>
      <c r="C102" s="6"/>
      <c r="D102" s="6"/>
      <c r="E102" s="72"/>
      <c r="F102" s="64"/>
      <c r="G102" s="72"/>
      <c r="H102" s="64"/>
      <c r="I102" s="42"/>
      <c r="J102" s="42"/>
      <c r="K102" s="11"/>
      <c r="L102" s="71" t="s">
        <v>47</v>
      </c>
      <c r="M102" s="6"/>
      <c r="N102" s="6"/>
      <c r="O102" s="72"/>
      <c r="P102" s="64"/>
      <c r="Q102" s="72"/>
      <c r="R102" s="64"/>
      <c r="S102" s="42">
        <f>S99-S100</f>
        <v>106758.05999999982</v>
      </c>
      <c r="T102" s="11"/>
    </row>
    <row r="103" spans="1:20" ht="15" x14ac:dyDescent="0.35">
      <c r="B103" s="71"/>
      <c r="I103" s="74"/>
      <c r="J103" s="74"/>
      <c r="L103" s="71"/>
      <c r="S103" s="74"/>
      <c r="T103" s="11"/>
    </row>
    <row r="104" spans="1:20" ht="15" x14ac:dyDescent="0.35">
      <c r="T104" s="11"/>
    </row>
    <row r="105" spans="1:20" ht="15" x14ac:dyDescent="0.35">
      <c r="T105" s="11"/>
    </row>
    <row r="106" spans="1:20" ht="15" x14ac:dyDescent="0.35">
      <c r="T106" s="11"/>
    </row>
    <row r="107" spans="1:20" ht="15" x14ac:dyDescent="0.35">
      <c r="T107" s="11"/>
    </row>
    <row r="108" spans="1:20" ht="15" x14ac:dyDescent="0.35">
      <c r="T108" s="11"/>
    </row>
    <row r="109" spans="1:20" ht="15" x14ac:dyDescent="0.35">
      <c r="T109" s="11"/>
    </row>
    <row r="110" spans="1:20" ht="15" x14ac:dyDescent="0.35">
      <c r="T110" s="11"/>
    </row>
    <row r="111" spans="1:20" ht="15" x14ac:dyDescent="0.35">
      <c r="T111" s="11"/>
    </row>
    <row r="112" spans="1:20" ht="15" x14ac:dyDescent="0.35">
      <c r="T112" s="11"/>
    </row>
    <row r="113" spans="20:20" ht="15" x14ac:dyDescent="0.35">
      <c r="T113" s="11"/>
    </row>
    <row r="114" spans="20:20" ht="15" x14ac:dyDescent="0.35">
      <c r="T114" s="11"/>
    </row>
    <row r="115" spans="20:20" ht="15" x14ac:dyDescent="0.35">
      <c r="T115" s="11"/>
    </row>
    <row r="116" spans="20:20" ht="15" x14ac:dyDescent="0.35">
      <c r="T116" s="11"/>
    </row>
    <row r="117" spans="20:20" ht="15" x14ac:dyDescent="0.35">
      <c r="T117" s="11"/>
    </row>
    <row r="118" spans="20:20" ht="15" x14ac:dyDescent="0.35">
      <c r="T118" s="11"/>
    </row>
    <row r="119" spans="20:20" ht="15" x14ac:dyDescent="0.35">
      <c r="T119" s="11"/>
    </row>
    <row r="120" spans="20:20" ht="15" x14ac:dyDescent="0.35">
      <c r="T120" s="11"/>
    </row>
    <row r="121" spans="20:20" ht="15" x14ac:dyDescent="0.35">
      <c r="T121" s="11"/>
    </row>
    <row r="122" spans="20:20" ht="15" x14ac:dyDescent="0.35">
      <c r="T122" s="11"/>
    </row>
    <row r="123" spans="20:20" ht="15" x14ac:dyDescent="0.35">
      <c r="T123" s="11"/>
    </row>
    <row r="124" spans="20:20" ht="15" x14ac:dyDescent="0.35">
      <c r="T124" s="11"/>
    </row>
    <row r="125" spans="20:20" ht="15" x14ac:dyDescent="0.35">
      <c r="T125" s="11"/>
    </row>
    <row r="126" spans="20:20" ht="15" x14ac:dyDescent="0.35">
      <c r="T126" s="11"/>
    </row>
    <row r="127" spans="20:20" ht="15" x14ac:dyDescent="0.35">
      <c r="T127" s="11"/>
    </row>
    <row r="128" spans="20:20" ht="15" x14ac:dyDescent="0.35">
      <c r="T128" s="11"/>
    </row>
    <row r="129" spans="20:20" ht="15" x14ac:dyDescent="0.35">
      <c r="T129" s="11"/>
    </row>
    <row r="130" spans="20:20" ht="15" x14ac:dyDescent="0.35">
      <c r="T130" s="11"/>
    </row>
    <row r="131" spans="20:20" ht="15" x14ac:dyDescent="0.35">
      <c r="T131" s="11"/>
    </row>
    <row r="132" spans="20:20" ht="15" x14ac:dyDescent="0.35">
      <c r="T132" s="11"/>
    </row>
    <row r="133" spans="20:20" ht="15" x14ac:dyDescent="0.35">
      <c r="T133" s="11"/>
    </row>
    <row r="134" spans="20:20" ht="15" x14ac:dyDescent="0.35">
      <c r="T134" s="11"/>
    </row>
    <row r="135" spans="20:20" ht="15" x14ac:dyDescent="0.35">
      <c r="T135" s="11"/>
    </row>
    <row r="136" spans="20:20" ht="15" x14ac:dyDescent="0.35">
      <c r="T136" s="11"/>
    </row>
    <row r="137" spans="20:20" ht="15" x14ac:dyDescent="0.35">
      <c r="T137" s="11"/>
    </row>
    <row r="138" spans="20:20" ht="15" x14ac:dyDescent="0.35">
      <c r="T138" s="11"/>
    </row>
    <row r="139" spans="20:20" ht="15" x14ac:dyDescent="0.35">
      <c r="T139" s="11"/>
    </row>
    <row r="140" spans="20:20" ht="15" x14ac:dyDescent="0.35">
      <c r="T140" s="11"/>
    </row>
    <row r="141" spans="20:20" ht="15" x14ac:dyDescent="0.35">
      <c r="T141" s="11"/>
    </row>
  </sheetData>
  <mergeCells count="68">
    <mergeCell ref="A93:B93"/>
    <mergeCell ref="F93:G93"/>
    <mergeCell ref="K93:L93"/>
    <mergeCell ref="P93:Q93"/>
    <mergeCell ref="A78:B78"/>
    <mergeCell ref="F78:G78"/>
    <mergeCell ref="K78:L78"/>
    <mergeCell ref="P78:Q78"/>
    <mergeCell ref="K63:L63"/>
    <mergeCell ref="P63:Q63"/>
    <mergeCell ref="A63:B63"/>
    <mergeCell ref="F63:G63"/>
    <mergeCell ref="V51:W51"/>
    <mergeCell ref="AA51:AB51"/>
    <mergeCell ref="V57:W57"/>
    <mergeCell ref="AA57:AB57"/>
    <mergeCell ref="K47:L47"/>
    <mergeCell ref="P47:Q47"/>
    <mergeCell ref="A47:B47"/>
    <mergeCell ref="F47:G47"/>
    <mergeCell ref="V45:W45"/>
    <mergeCell ref="AA45:AB45"/>
    <mergeCell ref="V39:W39"/>
    <mergeCell ref="AA39:AB39"/>
    <mergeCell ref="V32:W32"/>
    <mergeCell ref="AA32:AB32"/>
    <mergeCell ref="K27:L27"/>
    <mergeCell ref="P27:Q27"/>
    <mergeCell ref="A27:B27"/>
    <mergeCell ref="F27:G27"/>
    <mergeCell ref="V16:W16"/>
    <mergeCell ref="AA16:AB16"/>
    <mergeCell ref="V25:W25"/>
    <mergeCell ref="AA25:AB25"/>
    <mergeCell ref="F12:G12"/>
    <mergeCell ref="P12:Q12"/>
    <mergeCell ref="K10:L10"/>
    <mergeCell ref="P10:Q10"/>
    <mergeCell ref="A11:B11"/>
    <mergeCell ref="F11:G11"/>
    <mergeCell ref="K11:L11"/>
    <mergeCell ref="P11:Q11"/>
    <mergeCell ref="A10:B10"/>
    <mergeCell ref="F10:G10"/>
    <mergeCell ref="K8:L8"/>
    <mergeCell ref="P8:Q8"/>
    <mergeCell ref="A9:B9"/>
    <mergeCell ref="F9:G9"/>
    <mergeCell ref="K9:L9"/>
    <mergeCell ref="P9:Q9"/>
    <mergeCell ref="A8:B8"/>
    <mergeCell ref="F8:G8"/>
    <mergeCell ref="V7:W7"/>
    <mergeCell ref="AA7:AB7"/>
    <mergeCell ref="K6:L6"/>
    <mergeCell ref="P6:Q6"/>
    <mergeCell ref="A7:B7"/>
    <mergeCell ref="F7:G7"/>
    <mergeCell ref="K7:L7"/>
    <mergeCell ref="P7:Q7"/>
    <mergeCell ref="A6:B6"/>
    <mergeCell ref="F6:G6"/>
    <mergeCell ref="V1:AD1"/>
    <mergeCell ref="A2:I2"/>
    <mergeCell ref="K2:S2"/>
    <mergeCell ref="V2:AD2"/>
    <mergeCell ref="A1:I1"/>
    <mergeCell ref="K1:S1"/>
  </mergeCells>
  <printOptions horizontalCentered="1"/>
  <pageMargins left="0.7" right="0.7" top="0.75" bottom="0.75" header="0.3" footer="0.3"/>
  <pageSetup scale="38" fitToHeight="0" orientation="portrait" r:id="rId1"/>
  <headerFooter alignWithMargins="0"/>
  <rowBreaks count="2" manualBreakCount="2">
    <brk id="43" min="21" max="29" man="1"/>
    <brk id="52" max="18" man="1"/>
  </rowBreaks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Billing Analysis</vt:lpstr>
      <vt:lpstr>'Billing Analysis'!Print_Area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 R. Welch</dc:creator>
  <cp:lastModifiedBy>Brendan R. Welch</cp:lastModifiedBy>
  <dcterms:created xsi:type="dcterms:W3CDTF">2024-11-18T14:15:11Z</dcterms:created>
  <dcterms:modified xsi:type="dcterms:W3CDTF">2024-11-18T14:34:00Z</dcterms:modified>
</cp:coreProperties>
</file>