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5440" windowHeight="15840"/>
  </bookViews>
  <sheets>
    <sheet name="Revenue Requirement" sheetId="6" r:id="rId1"/>
    <sheet name="Licking Valley Rev Req Present" sheetId="67" r:id="rId2"/>
    <sheet name="Payroll Taxes Expense" sheetId="69" r:id="rId3"/>
    <sheet name="Table 2 - General Plant" sheetId="63" r:id="rId4"/>
    <sheet name="Adjustment - General Plant" sheetId="74" r:id="rId5"/>
    <sheet name="Table 3 - Gen Plant Depr" sheetId="75" r:id="rId6"/>
    <sheet name="Table 4 - Vehicles" sheetId="70" r:id="rId7"/>
    <sheet name="Table 5 - Vehicles Clearing Acc" sheetId="71" r:id="rId8"/>
    <sheet name="Adjustment - Vehicles" sheetId="73" r:id="rId9"/>
  </sheets>
  <externalReferences>
    <externalReference r:id="rId10"/>
  </externalReferences>
  <definedNames>
    <definedName name="\\" localSheetId="4" hidden="1">#REF!</definedName>
    <definedName name="\\" localSheetId="8" hidden="1">#REF!</definedName>
    <definedName name="\\" localSheetId="2" hidden="1">#REF!</definedName>
    <definedName name="\\" localSheetId="3" hidden="1">#REF!</definedName>
    <definedName name="\\" localSheetId="5" hidden="1">#REF!</definedName>
    <definedName name="\\" localSheetId="6" hidden="1">#REF!</definedName>
    <definedName name="\\" localSheetId="7" hidden="1">#REF!</definedName>
    <definedName name="\\" hidden="1">#REF!</definedName>
    <definedName name="\\\" localSheetId="4" hidden="1">#REF!</definedName>
    <definedName name="\\\" localSheetId="8" hidden="1">#REF!</definedName>
    <definedName name="\\\" localSheetId="2" hidden="1">#REF!</definedName>
    <definedName name="\\\" localSheetId="3" hidden="1">#REF!</definedName>
    <definedName name="\\\" localSheetId="5" hidden="1">#REF!</definedName>
    <definedName name="\\\" localSheetId="6" hidden="1">#REF!</definedName>
    <definedName name="\\\" localSheetId="7" hidden="1">#REF!</definedName>
    <definedName name="\\\" hidden="1">#REF!</definedName>
    <definedName name="\\\\" localSheetId="4" hidden="1">#REF!</definedName>
    <definedName name="\\\\" localSheetId="8" hidden="1">#REF!</definedName>
    <definedName name="\\\\" localSheetId="2" hidden="1">#REF!</definedName>
    <definedName name="\\\\" localSheetId="3" hidden="1">#REF!</definedName>
    <definedName name="\\\\" localSheetId="5" hidden="1">#REF!</definedName>
    <definedName name="\\\\" localSheetId="6" hidden="1">#REF!</definedName>
    <definedName name="\\\\" localSheetId="7" hidden="1">#REF!</definedName>
    <definedName name="\\\\" hidden="1">#REF!</definedName>
    <definedName name="__123Graph_A" localSheetId="4" hidden="1">#REF!</definedName>
    <definedName name="__123Graph_A" localSheetId="8" hidden="1">#REF!</definedName>
    <definedName name="__123Graph_A" localSheetId="2" hidden="1">#REF!</definedName>
    <definedName name="__123Graph_A" localSheetId="3" hidden="1">#REF!</definedName>
    <definedName name="__123Graph_A" localSheetId="5" hidden="1">#REF!</definedName>
    <definedName name="__123Graph_A" localSheetId="6" hidden="1">#REF!</definedName>
    <definedName name="__123Graph_A" localSheetId="7" hidden="1">#REF!</definedName>
    <definedName name="__123Graph_A" hidden="1">#REF!</definedName>
    <definedName name="__123Graph_B" localSheetId="4" hidden="1">#REF!</definedName>
    <definedName name="__123Graph_B" localSheetId="8" hidden="1">#REF!</definedName>
    <definedName name="__123Graph_B" localSheetId="2" hidden="1">#REF!</definedName>
    <definedName name="__123Graph_B" localSheetId="3" hidden="1">#REF!</definedName>
    <definedName name="__123Graph_B" localSheetId="5" hidden="1">#REF!</definedName>
    <definedName name="__123Graph_B" localSheetId="6" hidden="1">#REF!</definedName>
    <definedName name="__123Graph_B" localSheetId="7" hidden="1">#REF!</definedName>
    <definedName name="__123Graph_B" hidden="1">#REF!</definedName>
    <definedName name="__123Graph_C" localSheetId="4" hidden="1">#REF!</definedName>
    <definedName name="__123Graph_C" localSheetId="8" hidden="1">#REF!</definedName>
    <definedName name="__123Graph_C" localSheetId="2" hidden="1">#REF!</definedName>
    <definedName name="__123Graph_C" localSheetId="3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hidden="1">#REF!</definedName>
    <definedName name="__123Graph_D" localSheetId="4" hidden="1">#REF!</definedName>
    <definedName name="__123Graph_D" localSheetId="8" hidden="1">#REF!</definedName>
    <definedName name="__123Graph_D" localSheetId="2" hidden="1">#REF!</definedName>
    <definedName name="__123Graph_D" localSheetId="3" hidden="1">#REF!</definedName>
    <definedName name="__123Graph_D" localSheetId="5" hidden="1">#REF!</definedName>
    <definedName name="__123Graph_D" localSheetId="6" hidden="1">#REF!</definedName>
    <definedName name="__123Graph_D" localSheetId="7" hidden="1">#REF!</definedName>
    <definedName name="__123Graph_D" hidden="1">#REF!</definedName>
    <definedName name="__123Graph_E" localSheetId="4" hidden="1">#REF!</definedName>
    <definedName name="__123Graph_E" localSheetId="8" hidden="1">#REF!</definedName>
    <definedName name="__123Graph_E" localSheetId="2" hidden="1">#REF!</definedName>
    <definedName name="__123Graph_E" localSheetId="3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hidden="1">#REF!</definedName>
    <definedName name="__123Graph_F" localSheetId="4" hidden="1">#REF!</definedName>
    <definedName name="__123Graph_F" localSheetId="8" hidden="1">#REF!</definedName>
    <definedName name="__123Graph_F" localSheetId="2" hidden="1">#REF!</definedName>
    <definedName name="__123Graph_F" localSheetId="3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hidden="1">#REF!</definedName>
    <definedName name="__123Graph_X" localSheetId="4" hidden="1">#REF!</definedName>
    <definedName name="__123Graph_X" localSheetId="8" hidden="1">#REF!</definedName>
    <definedName name="__123Graph_X" localSheetId="2" hidden="1">#REF!</definedName>
    <definedName name="__123Graph_X" localSheetId="3" hidden="1">#REF!</definedName>
    <definedName name="__123Graph_X" localSheetId="5" hidden="1">#REF!</definedName>
    <definedName name="__123Graph_X" localSheetId="6" hidden="1">#REF!</definedName>
    <definedName name="__123Graph_X" localSheetId="7" hidden="1">#REF!</definedName>
    <definedName name="__123Graph_X" hidden="1">#REF!</definedName>
    <definedName name="_Key1" localSheetId="4" hidden="1">#REF!</definedName>
    <definedName name="_Key1" localSheetId="8" hidden="1">#REF!</definedName>
    <definedName name="_Key1" localSheetId="2" hidden="1">#REF!</definedName>
    <definedName name="_Key1" localSheetId="3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hidden="1">#REF!</definedName>
    <definedName name="_Order1" hidden="1">0</definedName>
    <definedName name="_Order2" hidden="1">0</definedName>
    <definedName name="_Sort" localSheetId="4" hidden="1">#REF!</definedName>
    <definedName name="_Sort" localSheetId="8" hidden="1">#REF!</definedName>
    <definedName name="_Sort" localSheetId="2" hidden="1">#REF!</definedName>
    <definedName name="_Sort" localSheetId="3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hidden="1">#REF!</definedName>
    <definedName name="_xlnm.Print_Area" localSheetId="1">'Licking Valley Rev Req Present'!$A$1:$F$57</definedName>
    <definedName name="_xlnm.Print_Area" localSheetId="0">'Revenue Requirement'!$B$3:$F$22</definedName>
    <definedName name="recap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wrn.Cashflow.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wrn.Operating_Graphs_Stats." hidden="1">{#N/A,#N/A,TRUE,"Operating Graphs";#N/A,#N/A,TRUE,"Stats"}</definedName>
    <definedName name="wrn.Print._.All." hidden="1">{#N/A,#N/A,FALSE,"Summary";#N/A,#N/A,FALSE,"City Gate";#N/A,#N/A,FALSE,"Ind Trans";#N/A,#N/A,FALSE,"Electric Gen"}</definedName>
    <definedName name="wrn.printb1." hidden="1">{#N/A,#N/A,FALSE,"B-1";#N/A,#N/A,FALSE,"B-1(P2)";#N/A,#N/A,FALSE,"B-1(P3)";#N/A,#N/A,FALSE,"B-1(P4)"}</definedName>
    <definedName name="wrn.printb1.4." hidden="1">{"page1",#N/A,FALSE,"B-1_4";"page2",#N/A,FALSE,"B-1_4";"page3",#N/A,FALSE,"B-1_4";"page4",#N/A,FALSE,"B-1_4";"page5",#N/A,FALSE,"B-1_4";"page6",#N/A,FALSE,"B-1_4";"page7",#N/A,FALSE,"B-1_4";"page8",#N/A,FALSE,"B-1_4"}</definedName>
    <definedName name="wrn.Schedule._.J.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" hidden="1">{#N/A,#N/A,FALSE,"Summary";#N/A,#N/A,FALSE,"City Gate";#N/A,#N/A,FALSE,"Ind Trans";#N/A,#N/A,FALSE,"Electric Gen"}</definedName>
    <definedName name="yikes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</definedNames>
  <calcPr calcId="145621"/>
</workbook>
</file>

<file path=xl/calcChain.xml><?xml version="1.0" encoding="utf-8"?>
<calcChain xmlns="http://schemas.openxmlformats.org/spreadsheetml/2006/main">
  <c r="N54" i="73" l="1"/>
  <c r="L54" i="73"/>
  <c r="J54" i="73"/>
  <c r="D29" i="71" l="1"/>
  <c r="D29" i="75"/>
  <c r="D19" i="75"/>
  <c r="L39" i="73"/>
  <c r="P39" i="73" s="1"/>
  <c r="L38" i="73"/>
  <c r="P38" i="73" s="1"/>
  <c r="L37" i="73"/>
  <c r="P37" i="73" s="1"/>
  <c r="L36" i="73"/>
  <c r="P36" i="73" s="1"/>
  <c r="L35" i="73"/>
  <c r="P35" i="73" s="1"/>
  <c r="L34" i="73"/>
  <c r="P34" i="73" s="1"/>
  <c r="L33" i="73"/>
  <c r="P33" i="73" s="1"/>
  <c r="L32" i="73"/>
  <c r="P32" i="73" s="1"/>
  <c r="L31" i="73"/>
  <c r="P31" i="73" s="1"/>
  <c r="L30" i="73"/>
  <c r="P30" i="73" s="1"/>
  <c r="L29" i="73"/>
  <c r="P29" i="73" s="1"/>
  <c r="L28" i="73"/>
  <c r="P28" i="73" s="1"/>
  <c r="L27" i="73"/>
  <c r="P27" i="73" s="1"/>
  <c r="L26" i="73"/>
  <c r="P26" i="73" s="1"/>
  <c r="L25" i="73"/>
  <c r="P25" i="73" s="1"/>
  <c r="L24" i="73"/>
  <c r="P24" i="73" s="1"/>
  <c r="L23" i="73"/>
  <c r="P23" i="73" s="1"/>
  <c r="L22" i="73"/>
  <c r="P22" i="73" s="1"/>
  <c r="L21" i="73"/>
  <c r="P21" i="73" s="1"/>
  <c r="L20" i="73"/>
  <c r="P20" i="73" s="1"/>
  <c r="L19" i="73"/>
  <c r="P19" i="73" s="1"/>
  <c r="L18" i="73"/>
  <c r="P18" i="73" s="1"/>
  <c r="L17" i="73"/>
  <c r="P17" i="73" s="1"/>
  <c r="L16" i="73"/>
  <c r="P16" i="73" s="1"/>
  <c r="L15" i="73"/>
  <c r="P15" i="73" s="1"/>
  <c r="L14" i="73"/>
  <c r="P14" i="73" s="1"/>
  <c r="L13" i="73"/>
  <c r="P13" i="73" s="1"/>
  <c r="L12" i="73"/>
  <c r="P12" i="73" s="1"/>
  <c r="L11" i="73"/>
  <c r="P11" i="73" s="1"/>
  <c r="L10" i="73"/>
  <c r="P10" i="73" s="1"/>
  <c r="L9" i="73"/>
  <c r="P9" i="73" s="1"/>
  <c r="L8" i="73"/>
  <c r="P8" i="73" s="1"/>
  <c r="L7" i="73"/>
  <c r="P7" i="73" s="1"/>
  <c r="H40" i="73"/>
  <c r="F37" i="71"/>
  <c r="F39" i="71" s="1"/>
  <c r="D39" i="71"/>
  <c r="D37" i="71"/>
  <c r="L40" i="73" l="1"/>
  <c r="F42" i="70" l="1"/>
  <c r="J39" i="73" l="1"/>
  <c r="J38" i="73"/>
  <c r="J37" i="73"/>
  <c r="J36" i="73"/>
  <c r="J35" i="73"/>
  <c r="J34" i="73"/>
  <c r="J33" i="73"/>
  <c r="J32" i="73"/>
  <c r="J31" i="73"/>
  <c r="J30" i="73"/>
  <c r="J29" i="73"/>
  <c r="J28" i="73"/>
  <c r="J27" i="73"/>
  <c r="J26" i="73"/>
  <c r="J25" i="73"/>
  <c r="J24" i="73"/>
  <c r="J23" i="73"/>
  <c r="J22" i="73"/>
  <c r="J21" i="73"/>
  <c r="J20" i="73"/>
  <c r="J19" i="73"/>
  <c r="J18" i="73"/>
  <c r="J17" i="73"/>
  <c r="J16" i="73"/>
  <c r="J15" i="73"/>
  <c r="J14" i="73"/>
  <c r="J13" i="73"/>
  <c r="J12" i="73"/>
  <c r="J11" i="73"/>
  <c r="J10" i="73"/>
  <c r="J9" i="73"/>
  <c r="J8" i="73"/>
  <c r="J7" i="73"/>
  <c r="J14" i="74"/>
  <c r="J13" i="74"/>
  <c r="J12" i="74"/>
  <c r="J11" i="74"/>
  <c r="J10" i="74"/>
  <c r="J9" i="74"/>
  <c r="J8" i="74"/>
  <c r="J7" i="74"/>
  <c r="J6" i="74"/>
  <c r="F15" i="74"/>
  <c r="F40" i="73"/>
  <c r="D40" i="73"/>
  <c r="D19" i="71"/>
  <c r="H42" i="70"/>
  <c r="D42" i="70"/>
  <c r="J15" i="74" l="1"/>
  <c r="J21" i="74" s="1"/>
  <c r="F16" i="6" s="1"/>
  <c r="P40" i="73"/>
  <c r="P46" i="73" s="1"/>
  <c r="P50" i="73" s="1"/>
  <c r="F17" i="6" s="1"/>
  <c r="J40" i="73"/>
  <c r="H18" i="63"/>
  <c r="F18" i="63"/>
  <c r="G24" i="67"/>
  <c r="F15" i="6"/>
  <c r="H25" i="69"/>
  <c r="H20" i="69"/>
  <c r="H13" i="69"/>
  <c r="G23" i="67" l="1"/>
  <c r="H37" i="67"/>
  <c r="H35" i="67"/>
  <c r="H34" i="67"/>
  <c r="H33" i="67"/>
  <c r="H27" i="67"/>
  <c r="H26" i="67"/>
  <c r="H24" i="67"/>
  <c r="H10" i="67"/>
  <c r="H41" i="67"/>
  <c r="G21" i="67"/>
  <c r="G11" i="67"/>
  <c r="H51" i="67"/>
  <c r="H46" i="67"/>
  <c r="C52" i="67"/>
  <c r="F51" i="67"/>
  <c r="E51" i="67"/>
  <c r="C47" i="67"/>
  <c r="F46" i="67"/>
  <c r="E46" i="67"/>
  <c r="F41" i="67"/>
  <c r="E41" i="67"/>
  <c r="E37" i="67"/>
  <c r="F37" i="67" s="1"/>
  <c r="D36" i="67"/>
  <c r="E36" i="67" s="1"/>
  <c r="F36" i="67" s="1"/>
  <c r="F35" i="67"/>
  <c r="E35" i="67"/>
  <c r="F34" i="67"/>
  <c r="E34" i="67"/>
  <c r="E33" i="67"/>
  <c r="F33" i="67" s="1"/>
  <c r="E27" i="67"/>
  <c r="F27" i="67" s="1"/>
  <c r="E26" i="67"/>
  <c r="F26" i="67" s="1"/>
  <c r="D25" i="67"/>
  <c r="E25" i="67" s="1"/>
  <c r="H25" i="67" s="1"/>
  <c r="F24" i="67"/>
  <c r="E24" i="67"/>
  <c r="D23" i="67"/>
  <c r="E23" i="67" s="1"/>
  <c r="C21" i="67"/>
  <c r="C29" i="67" s="1"/>
  <c r="D20" i="67"/>
  <c r="E20" i="67" s="1"/>
  <c r="F20" i="67" s="1"/>
  <c r="E19" i="67"/>
  <c r="F19" i="67" s="1"/>
  <c r="E18" i="67"/>
  <c r="H18" i="67" s="1"/>
  <c r="E17" i="67"/>
  <c r="H17" i="67" s="1"/>
  <c r="E16" i="67"/>
  <c r="F16" i="67" s="1"/>
  <c r="E15" i="67"/>
  <c r="F15" i="67" s="1"/>
  <c r="D14" i="67"/>
  <c r="E14" i="67" s="1"/>
  <c r="H14" i="67" s="1"/>
  <c r="F10" i="67"/>
  <c r="E10" i="67"/>
  <c r="D9" i="67"/>
  <c r="D11" i="67" s="1"/>
  <c r="C9" i="67"/>
  <c r="C11" i="67" s="1"/>
  <c r="A9" i="67"/>
  <c r="A10" i="67" s="1"/>
  <c r="A11" i="67" s="1"/>
  <c r="A12" i="67" s="1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2" i="67" s="1"/>
  <c r="A33" i="67" s="1"/>
  <c r="A34" i="67" s="1"/>
  <c r="A35" i="67" s="1"/>
  <c r="A36" i="67" s="1"/>
  <c r="A37" i="67" s="1"/>
  <c r="A38" i="67" s="1"/>
  <c r="A39" i="67" s="1"/>
  <c r="A40" i="67" s="1"/>
  <c r="A41" i="67" s="1"/>
  <c r="A42" i="67" s="1"/>
  <c r="A43" i="67" s="1"/>
  <c r="A44" i="67" s="1"/>
  <c r="A45" i="67" s="1"/>
  <c r="A46" i="67" s="1"/>
  <c r="A47" i="67" s="1"/>
  <c r="A48" i="67" s="1"/>
  <c r="A49" i="67" s="1"/>
  <c r="A50" i="67" s="1"/>
  <c r="A51" i="67" s="1"/>
  <c r="A52" i="67" s="1"/>
  <c r="A53" i="67" s="1"/>
  <c r="A54" i="67" s="1"/>
  <c r="A55" i="67" s="1"/>
  <c r="A56" i="67" s="1"/>
  <c r="A57" i="67" s="1"/>
  <c r="C7" i="67"/>
  <c r="G29" i="67" l="1"/>
  <c r="G31" i="67" s="1"/>
  <c r="G39" i="67" s="1"/>
  <c r="F18" i="67"/>
  <c r="F23" i="67"/>
  <c r="H23" i="67"/>
  <c r="F17" i="67"/>
  <c r="E9" i="67"/>
  <c r="H9" i="67" s="1"/>
  <c r="H11" i="67" s="1"/>
  <c r="H15" i="67"/>
  <c r="H19" i="67"/>
  <c r="H16" i="67"/>
  <c r="H36" i="67"/>
  <c r="H52" i="67" s="1"/>
  <c r="H20" i="67"/>
  <c r="H47" i="67"/>
  <c r="F14" i="67"/>
  <c r="E21" i="67"/>
  <c r="E29" i="67" s="1"/>
  <c r="E52" i="67"/>
  <c r="C53" i="67"/>
  <c r="C48" i="67"/>
  <c r="C31" i="67"/>
  <c r="F25" i="67"/>
  <c r="E47" i="67"/>
  <c r="D21" i="67"/>
  <c r="D29" i="67" s="1"/>
  <c r="D31" i="67" s="1"/>
  <c r="D39" i="67" s="1"/>
  <c r="E11" i="67" l="1"/>
  <c r="E31" i="67" s="1"/>
  <c r="E42" i="67" s="1"/>
  <c r="F21" i="67"/>
  <c r="F29" i="67" s="1"/>
  <c r="H21" i="67"/>
  <c r="H29" i="67" s="1"/>
  <c r="H48" i="67" s="1"/>
  <c r="C42" i="67"/>
  <c r="C39" i="67"/>
  <c r="F47" i="67"/>
  <c r="F52" i="67"/>
  <c r="E53" i="67"/>
  <c r="E48" i="67"/>
  <c r="H53" i="67" l="1"/>
  <c r="E39" i="67"/>
  <c r="E44" i="67" s="1"/>
  <c r="H31" i="67"/>
  <c r="H42" i="67" s="1"/>
  <c r="F53" i="67"/>
  <c r="F48" i="67"/>
  <c r="E54" i="67"/>
  <c r="C44" i="67"/>
  <c r="C43" i="67"/>
  <c r="C54" i="67"/>
  <c r="C49" i="67"/>
  <c r="E43" i="67" l="1"/>
  <c r="H39" i="67"/>
  <c r="H44" i="67" s="1"/>
  <c r="E49" i="67"/>
  <c r="E57" i="67" s="1"/>
  <c r="F9" i="67" s="1"/>
  <c r="F57" i="67" s="1"/>
  <c r="H49" i="67" l="1"/>
  <c r="H57" i="67" s="1"/>
  <c r="H59" i="67" s="1"/>
  <c r="F11" i="67"/>
  <c r="F31" i="67" s="1"/>
  <c r="F42" i="67" s="1"/>
  <c r="H54" i="67"/>
  <c r="H43" i="67"/>
  <c r="F39" i="67" l="1"/>
  <c r="F43" i="67"/>
  <c r="F44" i="67"/>
  <c r="F49" i="67"/>
  <c r="F54" i="67"/>
  <c r="F19" i="6" l="1"/>
  <c r="F21" i="6" l="1"/>
  <c r="J21" i="6" s="1"/>
</calcChain>
</file>

<file path=xl/sharedStrings.xml><?xml version="1.0" encoding="utf-8"?>
<sst xmlns="http://schemas.openxmlformats.org/spreadsheetml/2006/main" count="236" uniqueCount="154">
  <si>
    <t>Description</t>
  </si>
  <si>
    <t>($)</t>
  </si>
  <si>
    <t>Statement of Operations &amp; Revenue Requirement</t>
  </si>
  <si>
    <t>Line</t>
  </si>
  <si>
    <t>#</t>
  </si>
  <si>
    <t>Operating Revenues</t>
  </si>
  <si>
    <t>Total Sales of Electric Energy</t>
  </si>
  <si>
    <t>Other Electric Revenue</t>
  </si>
  <si>
    <t>Total Operating Revenue</t>
  </si>
  <si>
    <t>Operating Expenses:</t>
  </si>
  <si>
    <t>Purchased Power</t>
  </si>
  <si>
    <t>Distribution Operations</t>
  </si>
  <si>
    <t>Distribution Maintenance</t>
  </si>
  <si>
    <t>Customer Accounts</t>
  </si>
  <si>
    <t>Customer Service</t>
  </si>
  <si>
    <t>Sales Expense</t>
  </si>
  <si>
    <t>A&amp;G</t>
  </si>
  <si>
    <t>Total O&amp;M Expense</t>
  </si>
  <si>
    <t xml:space="preserve">Depreciation </t>
  </si>
  <si>
    <t>Taxes - Other</t>
  </si>
  <si>
    <t>Interest on LTD</t>
  </si>
  <si>
    <t>Interest - Other</t>
  </si>
  <si>
    <t>Other Deductions</t>
  </si>
  <si>
    <t>Total Cost of Electric Service</t>
  </si>
  <si>
    <t>Utility Operating Margins</t>
  </si>
  <si>
    <t>Non-Operating Margins - Interest</t>
  </si>
  <si>
    <t>Income(Loss) from Equity Investments</t>
  </si>
  <si>
    <t>Non-Operating Margins - Other</t>
  </si>
  <si>
    <t>G&amp;T Capital Credits</t>
  </si>
  <si>
    <t>Other Capital Credits</t>
  </si>
  <si>
    <t>Net Margins</t>
  </si>
  <si>
    <t>Cash Receipts from Lenders</t>
  </si>
  <si>
    <t>OTIER</t>
  </si>
  <si>
    <t>TIER</t>
  </si>
  <si>
    <t>TIER excluding GTCC</t>
  </si>
  <si>
    <t>Target TIER</t>
  </si>
  <si>
    <t>Margins at Target TIER</t>
  </si>
  <si>
    <t>Pro Forma Adjustments</t>
  </si>
  <si>
    <t>Increase $</t>
  </si>
  <si>
    <t>AG Revenue Requirement Recommendations</t>
  </si>
  <si>
    <t>Table 3</t>
  </si>
  <si>
    <t>Change</t>
  </si>
  <si>
    <t>in Rates</t>
  </si>
  <si>
    <t>Table 1</t>
  </si>
  <si>
    <t>Table 2</t>
  </si>
  <si>
    <t>$</t>
  </si>
  <si>
    <t>Table 4</t>
  </si>
  <si>
    <t>Licking Valley Rural Electric Cooperative Corporation</t>
  </si>
  <si>
    <t>Case Number 2024-00211</t>
  </si>
  <si>
    <t>For the Twelve Months Ended December 31, 2023</t>
  </si>
  <si>
    <t>LICKING VALLEY R.E.C.C.</t>
  </si>
  <si>
    <t>For the 12 Months Ended December 31, 2023</t>
  </si>
  <si>
    <t>Actual Test Year</t>
  </si>
  <si>
    <t>Pro Forma Test Yr</t>
  </si>
  <si>
    <t>Proposed Rates</t>
  </si>
  <si>
    <t>(4)</t>
  </si>
  <si>
    <t>(5)</t>
  </si>
  <si>
    <t>(6)</t>
  </si>
  <si>
    <t>Revenue Requirement</t>
  </si>
  <si>
    <t>Revenue Deficiency (Excess)</t>
  </si>
  <si>
    <t>Target OTIER</t>
  </si>
  <si>
    <t>Margins at Target OTIER</t>
  </si>
  <si>
    <t>(7)</t>
  </si>
  <si>
    <t>(8)</t>
  </si>
  <si>
    <t xml:space="preserve">AG    Adjustment </t>
  </si>
  <si>
    <t>AG                            Pro Forma Total Test Yr</t>
  </si>
  <si>
    <t>Reduction to Ask</t>
  </si>
  <si>
    <t>Amount of Base Rate Increase Requested by Licking Valley</t>
  </si>
  <si>
    <t>AG Adjustments to Licking Valley's Calculated Revenue Requirement:</t>
  </si>
  <si>
    <t>Total AG Adjustments to Licking Valley's Requested Increase</t>
  </si>
  <si>
    <t>AG Recommended Maximum Base Rate Increase for Licking Valley</t>
  </si>
  <si>
    <t>Total</t>
  </si>
  <si>
    <t>Source:  Reference Schedule: 1.13 and Response to AG 1-58</t>
  </si>
  <si>
    <t xml:space="preserve">Original Proforma Payroll Taxes Increase </t>
  </si>
  <si>
    <t>As Filed Expense Ratio</t>
  </si>
  <si>
    <t xml:space="preserve">Originally Filed Proforma Payroll Taxes Expense </t>
  </si>
  <si>
    <t xml:space="preserve">Corrected Proforma Payroll Taxes Increase - AG 1-58 </t>
  </si>
  <si>
    <t>Recommended Reduction in Payroll Taxes Expense</t>
  </si>
  <si>
    <t>Reduce Depreciation Expense Associated With General Plant</t>
  </si>
  <si>
    <t>Reduce Depreciation Expense Associated With Transportation Equipment</t>
  </si>
  <si>
    <t>Check</t>
  </si>
  <si>
    <t>Stores</t>
  </si>
  <si>
    <t>Laboratory Equipment</t>
  </si>
  <si>
    <t>Power Operated Equipment</t>
  </si>
  <si>
    <t>Communications</t>
  </si>
  <si>
    <t>Miscellaneous</t>
  </si>
  <si>
    <t>Comparison of Plant Balances for General Plant Accounts</t>
  </si>
  <si>
    <t>Plant Balance as of        December 31, 2023 Used in Proforma Depreciation Calculation</t>
  </si>
  <si>
    <t>Plant Balance Used in December 2023 and January 2024 Actual Depreciation Calculations</t>
  </si>
  <si>
    <t>Acct No.</t>
  </si>
  <si>
    <t>Acct Description</t>
  </si>
  <si>
    <t>Structures and Improvements</t>
  </si>
  <si>
    <t>Office Furn and Equipment</t>
  </si>
  <si>
    <t>Tools, Shop and Garage</t>
  </si>
  <si>
    <t>Tools &amp; Work Equipment - Small</t>
  </si>
  <si>
    <t>Listing of Vehicles and Other Transportation Equipment</t>
  </si>
  <si>
    <t>Item Description</t>
  </si>
  <si>
    <t>Undepreciated Plant Balance  as of        December 31, 2023</t>
  </si>
  <si>
    <t>Plant Balance    as of        December 31, 2023</t>
  </si>
  <si>
    <t>2023 Chevrolet Sierra</t>
  </si>
  <si>
    <t>2009 Chevrolet Suburban</t>
  </si>
  <si>
    <t>2023 Chevrolet Suburban</t>
  </si>
  <si>
    <t>1997 Ford F700 Pickup</t>
  </si>
  <si>
    <t>2021 Chevrolet Silverado</t>
  </si>
  <si>
    <t>2018 Chevrolet Silverado</t>
  </si>
  <si>
    <t>2019 Dodge Ram 5500</t>
  </si>
  <si>
    <t>2022 Ram 5500</t>
  </si>
  <si>
    <t>2016 Dodge Ram 5500</t>
  </si>
  <si>
    <t>2016 Chevrolet Silverado</t>
  </si>
  <si>
    <t>2010 Chevrolet Silverado</t>
  </si>
  <si>
    <t>2023 Ram 5500</t>
  </si>
  <si>
    <t>2005 Chevrolet CC4500</t>
  </si>
  <si>
    <t>2012 Chevrolet Silverado</t>
  </si>
  <si>
    <t>2019 Chevrolet Silverado</t>
  </si>
  <si>
    <t>2020 International Bucket</t>
  </si>
  <si>
    <t xml:space="preserve">2012 International Bucket </t>
  </si>
  <si>
    <t>2017 Chevrolet Silverado</t>
  </si>
  <si>
    <t>2023 International  HV607</t>
  </si>
  <si>
    <t>2020 Chevrolet Silverado</t>
  </si>
  <si>
    <t>2020 Dodge Ram</t>
  </si>
  <si>
    <t>2013 Dodge Ram</t>
  </si>
  <si>
    <t>2018 Dodge Ram</t>
  </si>
  <si>
    <t>2005 International 7400 Digger</t>
  </si>
  <si>
    <t>2018 International 7400 Digger</t>
  </si>
  <si>
    <t>2021 Toyota Tacoma</t>
  </si>
  <si>
    <t>2018 International 7300 Bucket</t>
  </si>
  <si>
    <t>Winch</t>
  </si>
  <si>
    <t>Pole Trailer</t>
  </si>
  <si>
    <t>Trailer</t>
  </si>
  <si>
    <t>Sub Total</t>
  </si>
  <si>
    <t>Matches Reference Schedule 1.07</t>
  </si>
  <si>
    <t>Test Year Depreciation</t>
  </si>
  <si>
    <t>AG Recommendation to Reduce General Plant Depreciation Expense</t>
  </si>
  <si>
    <t>Depreciation          Rate</t>
  </si>
  <si>
    <t>Recommended Depreciation Expense</t>
  </si>
  <si>
    <t xml:space="preserve">As Filed Normalized Expense </t>
  </si>
  <si>
    <t>Recommended Adjustment to Reduce General Plant Depreciation Expense</t>
  </si>
  <si>
    <t>Source: AG 1-40</t>
  </si>
  <si>
    <t>Depr         Rate</t>
  </si>
  <si>
    <t xml:space="preserve">Recommended Adjustment to Reduce Transmission Depreciation </t>
  </si>
  <si>
    <t>As Filed Normalized Transmission Depreciation - Schedule 1.07 line 27</t>
  </si>
  <si>
    <t xml:space="preserve">Monthly Transportation Depreciation Recorded in Clearing Accounts </t>
  </si>
  <si>
    <t>AG Recommendation to Reduce Payroll Taxes Expense to Correct Error</t>
  </si>
  <si>
    <t>Reduce Excessive Payroll Tax Expenses</t>
  </si>
  <si>
    <t>Gross Plant Not Fully Depreciated as of December 31, 2023</t>
  </si>
  <si>
    <t>Avg 2024</t>
  </si>
  <si>
    <t>x12</t>
  </si>
  <si>
    <t>Undepreciated Plant Balance  as of        August 31, 2024</t>
  </si>
  <si>
    <t>Gross Plant Not Fully Depreciated as of August 31, 2024</t>
  </si>
  <si>
    <t>Table 5</t>
  </si>
  <si>
    <t>Monthly General Plant Depreciation Recorded</t>
  </si>
  <si>
    <t>July 24 Annualized</t>
  </si>
  <si>
    <t>x 12  = 113,855.76</t>
  </si>
  <si>
    <t>x 12  = 265,048.56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</si>
</sst>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_(&quot;$&quot;* #,##0_);_(&quot;$&quot;* \(#,##0\);_(&quot;$&quot;* &quot;-&quot;??_);_(@_)"/>
    <numFmt numFmtId="167" formatCode="_(* #,##0.0_);_(* \(#,##0.0\);&quot;&quot;;_(@_)"/>
    <numFmt numFmtId="168" formatCode="[Blue]#,##0,_);[Red]\(#,##0,\)"/>
    <numFmt numFmtId="169" formatCode="0\ 00\ 000\ 000"/>
    <numFmt numFmtId="170" formatCode="&quot;$&quot;#,##0\ ;\(&quot;$&quot;#,##0\)"/>
    <numFmt numFmtId="171" formatCode="_([$€-2]* #,##0.00_);_([$€-2]* \(#,##0.00\);_([$€-2]* &quot;-&quot;??_)"/>
    <numFmt numFmtId="172" formatCode="_-* #,##0.00\ [$€]_-;\-* #,##0.00\ [$€]_-;_-* &quot;-&quot;??\ [$€]_-;_-@_-"/>
    <numFmt numFmtId="173" formatCode="#,##0,;[Red]\(#,##0,\)"/>
    <numFmt numFmtId="174" formatCode="#,##0.00;[Red]\(#,##0.00\)"/>
    <numFmt numFmtId="175" formatCode="#,##0.00\ &quot;DM&quot;;[Red]\-#,##0.00\ &quot;DM&quot;"/>
    <numFmt numFmtId="176" formatCode="\(#\)"/>
    <numFmt numFmtId="177" formatCode="[$-409]mmm\-yy;@"/>
    <numFmt numFmtId="178" formatCode="_(* #,##0.00_);_(* \(#,##0.00\);_(* &quot;-&quot;_);_(@_)"/>
  </numFmts>
  <fonts count="117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0"/>
      <name val="Arial Unicode MS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12"/>
      <name val="Arial MT"/>
    </font>
    <font>
      <sz val="10"/>
      <color indexed="64"/>
      <name val="Arial"/>
      <family val="2"/>
    </font>
    <font>
      <sz val="11"/>
      <color theme="1"/>
      <name val="Calibri"/>
      <family val="2"/>
    </font>
    <font>
      <sz val="8"/>
      <color indexed="48"/>
      <name val="Arial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2"/>
      <name val="Tms Rmn"/>
    </font>
    <font>
      <b/>
      <sz val="14"/>
      <name val="Arial"/>
      <family val="2"/>
    </font>
    <font>
      <sz val="6"/>
      <name val="Arial"/>
      <family val="2"/>
    </font>
    <font>
      <b/>
      <sz val="12"/>
      <name val="Tms Rmn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i/>
      <sz val="22"/>
      <color indexed="8"/>
      <name val="Times New Roman"/>
      <family val="1"/>
    </font>
    <font>
      <b/>
      <sz val="22"/>
      <color indexed="8"/>
      <name val="Times New Roman"/>
      <family val="1"/>
    </font>
    <font>
      <b/>
      <sz val="10"/>
      <color indexed="13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2"/>
      <color indexed="13"/>
      <name val="Tms Rmn"/>
    </font>
    <font>
      <sz val="10"/>
      <name val="Courier"/>
      <family val="3"/>
    </font>
    <font>
      <sz val="8"/>
      <color indexed="8"/>
      <name val="Wingdings"/>
      <charset val="2"/>
    </font>
    <font>
      <u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4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17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1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5" fillId="23" borderId="7" applyNumberFormat="0" applyFon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8" fillId="0" borderId="0"/>
    <xf numFmtId="0" fontId="31" fillId="0" borderId="0" applyNumberFormat="0" applyFont="0" applyFill="0" applyBorder="0" applyAlignment="0" applyProtection="0">
      <alignment horizontal="left"/>
    </xf>
    <xf numFmtId="4" fontId="31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" borderId="0" applyNumberFormat="0" applyBorder="0" applyAlignment="0" applyProtection="0"/>
    <xf numFmtId="0" fontId="33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4" fillId="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4" borderId="0" applyNumberFormat="0" applyBorder="0" applyAlignment="0" applyProtection="0"/>
    <xf numFmtId="0" fontId="3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5" borderId="0" applyNumberFormat="0" applyBorder="0" applyAlignment="0" applyProtection="0"/>
    <xf numFmtId="0" fontId="33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4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4" fillId="7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4" fillId="8" borderId="0" applyNumberFormat="0" applyBorder="0" applyAlignment="0" applyProtection="0"/>
    <xf numFmtId="0" fontId="33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4" fillId="9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10" borderId="0" applyNumberFormat="0" applyBorder="0" applyAlignment="0" applyProtection="0"/>
    <xf numFmtId="0" fontId="33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4" fillId="5" borderId="0" applyNumberFormat="0" applyBorder="0" applyAlignment="0" applyProtection="0"/>
    <xf numFmtId="0" fontId="33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4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4" fillId="11" borderId="0" applyNumberFormat="0" applyBorder="0" applyAlignment="0" applyProtection="0"/>
    <xf numFmtId="0" fontId="33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6" fillId="12" borderId="0" applyNumberFormat="0" applyBorder="0" applyAlignment="0" applyProtection="0"/>
    <xf numFmtId="0" fontId="3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6" fillId="9" borderId="0" applyNumberFormat="0" applyBorder="0" applyAlignment="0" applyProtection="0"/>
    <xf numFmtId="0" fontId="9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6" fillId="10" borderId="0" applyNumberFormat="0" applyBorder="0" applyAlignment="0" applyProtection="0"/>
    <xf numFmtId="0" fontId="3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6" fillId="13" borderId="0" applyNumberFormat="0" applyBorder="0" applyAlignment="0" applyProtection="0"/>
    <xf numFmtId="0" fontId="3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6" fillId="14" borderId="0" applyNumberFormat="0" applyBorder="0" applyAlignment="0" applyProtection="0"/>
    <xf numFmtId="0" fontId="9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6" fillId="15" borderId="0" applyNumberFormat="0" applyBorder="0" applyAlignment="0" applyProtection="0"/>
    <xf numFmtId="0" fontId="35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6" fillId="16" borderId="0" applyNumberFormat="0" applyBorder="0" applyAlignment="0" applyProtection="0"/>
    <xf numFmtId="0" fontId="35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6" fillId="17" borderId="0" applyNumberFormat="0" applyBorder="0" applyAlignment="0" applyProtection="0"/>
    <xf numFmtId="0" fontId="9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6" fillId="18" borderId="0" applyNumberFormat="0" applyBorder="0" applyAlignment="0" applyProtection="0"/>
    <xf numFmtId="0" fontId="9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6" fillId="13" borderId="0" applyNumberFormat="0" applyBorder="0" applyAlignment="0" applyProtection="0"/>
    <xf numFmtId="0" fontId="3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6" fillId="14" borderId="0" applyNumberFormat="0" applyBorder="0" applyAlignment="0" applyProtection="0"/>
    <xf numFmtId="0" fontId="9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6" fillId="19" borderId="0" applyNumberFormat="0" applyBorder="0" applyAlignment="0" applyProtection="0"/>
    <xf numFmtId="0" fontId="10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8" fillId="3" borderId="0" applyNumberFormat="0" applyBorder="0" applyAlignment="0" applyProtection="0"/>
    <xf numFmtId="0" fontId="37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39" fillId="20" borderId="1" applyNumberFormat="0" applyAlignment="0" applyProtection="0"/>
    <xf numFmtId="0" fontId="39" fillId="20" borderId="1" applyNumberFormat="0" applyAlignment="0" applyProtection="0"/>
    <xf numFmtId="0" fontId="39" fillId="20" borderId="1" applyNumberFormat="0" applyAlignment="0" applyProtection="0"/>
    <xf numFmtId="0" fontId="40" fillId="20" borderId="1" applyNumberFormat="0" applyAlignment="0" applyProtection="0"/>
    <xf numFmtId="0" fontId="12" fillId="24" borderId="2" applyNumberFormat="0" applyAlignment="0" applyProtection="0"/>
    <xf numFmtId="0" fontId="41" fillId="24" borderId="2" applyNumberFormat="0" applyAlignment="0" applyProtection="0"/>
    <xf numFmtId="0" fontId="41" fillId="24" borderId="2" applyNumberFormat="0" applyAlignment="0" applyProtection="0"/>
    <xf numFmtId="0" fontId="41" fillId="24" borderId="2" applyNumberFormat="0" applyAlignment="0" applyProtection="0"/>
    <xf numFmtId="0" fontId="42" fillId="21" borderId="2" applyNumberFormat="0" applyAlignment="0" applyProtection="0"/>
    <xf numFmtId="0" fontId="41" fillId="21" borderId="2" applyNumberFormat="0" applyAlignment="0" applyProtection="0"/>
    <xf numFmtId="0" fontId="12" fillId="21" borderId="2" applyNumberFormat="0" applyAlignment="0" applyProtection="0"/>
    <xf numFmtId="43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0" fontId="44" fillId="0" borderId="0" applyFont="0" applyFill="0" applyBorder="0" applyAlignment="0" applyProtection="0"/>
    <xf numFmtId="43" fontId="30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8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9" fillId="4" borderId="0" applyNumberFormat="0" applyBorder="0" applyAlignment="0" applyProtection="0"/>
    <xf numFmtId="0" fontId="50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2" fillId="0" borderId="3" applyNumberFormat="0" applyFill="0" applyAlignment="0" applyProtection="0"/>
    <xf numFmtId="0" fontId="53" fillId="0" borderId="3" applyNumberFormat="0" applyFill="0" applyAlignment="0" applyProtection="0"/>
    <xf numFmtId="0" fontId="15" fillId="0" borderId="3" applyNumberFormat="0" applyFill="0" applyAlignment="0" applyProtection="0"/>
    <xf numFmtId="0" fontId="54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6" fillId="0" borderId="4" applyNumberFormat="0" applyFill="0" applyAlignment="0" applyProtection="0"/>
    <xf numFmtId="0" fontId="57" fillId="0" borderId="4" applyNumberFormat="0" applyFill="0" applyAlignment="0" applyProtection="0"/>
    <xf numFmtId="0" fontId="16" fillId="0" borderId="4" applyNumberFormat="0" applyFill="0" applyAlignment="0" applyProtection="0"/>
    <xf numFmtId="0" fontId="58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60" fillId="0" borderId="5" applyNumberFormat="0" applyFill="0" applyAlignment="0" applyProtection="0"/>
    <xf numFmtId="0" fontId="61" fillId="0" borderId="5" applyNumberFormat="0" applyFill="0" applyAlignment="0" applyProtection="0"/>
    <xf numFmtId="0" fontId="17" fillId="0" borderId="5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62" fillId="7" borderId="1" applyNumberFormat="0" applyAlignment="0" applyProtection="0"/>
    <xf numFmtId="0" fontId="62" fillId="7" borderId="1" applyNumberFormat="0" applyAlignment="0" applyProtection="0"/>
    <xf numFmtId="0" fontId="62" fillId="7" borderId="1" applyNumberFormat="0" applyAlignment="0" applyProtection="0"/>
    <xf numFmtId="0" fontId="63" fillId="7" borderId="1" applyNumberFormat="0" applyAlignment="0" applyProtection="0"/>
    <xf numFmtId="41" fontId="64" fillId="0" borderId="0">
      <alignment horizontal="left"/>
    </xf>
    <xf numFmtId="0" fontId="19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6" fillId="0" borderId="6" applyNumberFormat="0" applyFill="0" applyAlignment="0" applyProtection="0"/>
    <xf numFmtId="0" fontId="20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8" fillId="22" borderId="0" applyNumberFormat="0" applyBorder="0" applyAlignment="0" applyProtection="0"/>
    <xf numFmtId="0" fontId="4" fillId="0" borderId="0"/>
    <xf numFmtId="0" fontId="45" fillId="0" borderId="0"/>
    <xf numFmtId="37" fontId="69" fillId="0" borderId="0"/>
    <xf numFmtId="0" fontId="69" fillId="0" borderId="0"/>
    <xf numFmtId="0" fontId="4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8" fontId="30" fillId="0" borderId="0"/>
    <xf numFmtId="38" fontId="30" fillId="0" borderId="0"/>
    <xf numFmtId="38" fontId="30" fillId="0" borderId="0"/>
    <xf numFmtId="38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38" fontId="30" fillId="0" borderId="0"/>
    <xf numFmtId="38" fontId="30" fillId="0" borderId="0"/>
    <xf numFmtId="38" fontId="30" fillId="0" borderId="0"/>
    <xf numFmtId="38" fontId="30" fillId="0" borderId="0"/>
    <xf numFmtId="38" fontId="30" fillId="0" borderId="0"/>
    <xf numFmtId="38" fontId="30" fillId="0" borderId="0"/>
    <xf numFmtId="38" fontId="30" fillId="0" borderId="0"/>
    <xf numFmtId="38" fontId="30" fillId="0" borderId="0"/>
    <xf numFmtId="38" fontId="30" fillId="0" borderId="0"/>
    <xf numFmtId="38" fontId="30" fillId="0" borderId="0"/>
    <xf numFmtId="0" fontId="70" fillId="0" borderId="0"/>
    <xf numFmtId="0" fontId="70" fillId="0" borderId="0"/>
    <xf numFmtId="0" fontId="45" fillId="0" borderId="0"/>
    <xf numFmtId="0" fontId="44" fillId="0" borderId="0"/>
    <xf numFmtId="0" fontId="45" fillId="0" borderId="0"/>
    <xf numFmtId="0" fontId="45" fillId="0" borderId="0"/>
    <xf numFmtId="0" fontId="30" fillId="0" borderId="0"/>
    <xf numFmtId="0" fontId="70" fillId="0" borderId="0"/>
    <xf numFmtId="38" fontId="30" fillId="0" borderId="0"/>
    <xf numFmtId="38" fontId="30" fillId="0" borderId="0"/>
    <xf numFmtId="38" fontId="30" fillId="0" borderId="0"/>
    <xf numFmtId="38" fontId="30" fillId="0" borderId="0"/>
    <xf numFmtId="38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4" fillId="0" borderId="0"/>
    <xf numFmtId="0" fontId="44" fillId="0" borderId="0"/>
    <xf numFmtId="0" fontId="45" fillId="0" borderId="0"/>
    <xf numFmtId="0" fontId="45" fillId="0" borderId="0"/>
    <xf numFmtId="0" fontId="30" fillId="0" borderId="0"/>
    <xf numFmtId="0" fontId="71" fillId="0" borderId="0"/>
    <xf numFmtId="0" fontId="44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30" fillId="23" borderId="7" applyNumberFormat="0" applyFont="0" applyAlignment="0" applyProtection="0"/>
    <xf numFmtId="0" fontId="30" fillId="23" borderId="1" applyNumberFormat="0" applyFont="0" applyAlignment="0" applyProtection="0"/>
    <xf numFmtId="0" fontId="30" fillId="23" borderId="1" applyNumberFormat="0" applyFont="0" applyAlignment="0" applyProtection="0"/>
    <xf numFmtId="0" fontId="30" fillId="23" borderId="1" applyNumberFormat="0" applyFont="0" applyAlignment="0" applyProtection="0"/>
    <xf numFmtId="0" fontId="30" fillId="23" borderId="1" applyNumberFormat="0" applyFont="0" applyAlignment="0" applyProtection="0"/>
    <xf numFmtId="0" fontId="30" fillId="23" borderId="1" applyNumberFormat="0" applyFont="0" applyAlignment="0" applyProtection="0"/>
    <xf numFmtId="0" fontId="30" fillId="23" borderId="1" applyNumberFormat="0" applyFont="0" applyAlignment="0" applyProtection="0"/>
    <xf numFmtId="0" fontId="30" fillId="23" borderId="1" applyNumberFormat="0" applyFont="0" applyAlignment="0" applyProtection="0"/>
    <xf numFmtId="0" fontId="30" fillId="23" borderId="1" applyNumberFormat="0" applyFont="0" applyAlignment="0" applyProtection="0"/>
    <xf numFmtId="0" fontId="30" fillId="23" borderId="1" applyNumberFormat="0" applyFont="0" applyAlignment="0" applyProtection="0"/>
    <xf numFmtId="0" fontId="30" fillId="23" borderId="1" applyNumberFormat="0" applyFont="0" applyAlignment="0" applyProtection="0"/>
    <xf numFmtId="0" fontId="30" fillId="23" borderId="1" applyNumberFormat="0" applyFont="0" applyAlignment="0" applyProtection="0"/>
    <xf numFmtId="0" fontId="30" fillId="23" borderId="1" applyNumberFormat="0" applyFont="0" applyAlignment="0" applyProtection="0"/>
    <xf numFmtId="0" fontId="30" fillId="23" borderId="1" applyNumberFormat="0" applyFont="0" applyAlignment="0" applyProtection="0"/>
    <xf numFmtId="0" fontId="30" fillId="23" borderId="1" applyNumberFormat="0" applyFont="0" applyAlignment="0" applyProtection="0"/>
    <xf numFmtId="0" fontId="30" fillId="23" borderId="1" applyNumberFormat="0" applyFont="0" applyAlignment="0" applyProtection="0"/>
    <xf numFmtId="0" fontId="30" fillId="23" borderId="1" applyNumberFormat="0" applyFont="0" applyAlignment="0" applyProtection="0"/>
    <xf numFmtId="0" fontId="30" fillId="23" borderId="1" applyNumberFormat="0" applyFont="0" applyAlignment="0" applyProtection="0"/>
    <xf numFmtId="0" fontId="30" fillId="23" borderId="1" applyNumberFormat="0" applyFont="0" applyAlignment="0" applyProtection="0"/>
    <xf numFmtId="0" fontId="30" fillId="23" borderId="1" applyNumberFormat="0" applyFont="0" applyAlignment="0" applyProtection="0"/>
    <xf numFmtId="43" fontId="62" fillId="0" borderId="0"/>
    <xf numFmtId="168" fontId="72" fillId="0" borderId="0"/>
    <xf numFmtId="0" fontId="21" fillId="20" borderId="8" applyNumberFormat="0" applyAlignment="0" applyProtection="0"/>
    <xf numFmtId="0" fontId="73" fillId="20" borderId="8" applyNumberFormat="0" applyAlignment="0" applyProtection="0"/>
    <xf numFmtId="0" fontId="73" fillId="20" borderId="8" applyNumberFormat="0" applyAlignment="0" applyProtection="0"/>
    <xf numFmtId="0" fontId="73" fillId="20" borderId="8" applyNumberFormat="0" applyAlignment="0" applyProtection="0"/>
    <xf numFmtId="0" fontId="74" fillId="20" borderId="8" applyNumberFormat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75" fillId="0" borderId="15">
      <alignment horizontal="center"/>
    </xf>
    <xf numFmtId="0" fontId="75" fillId="0" borderId="15">
      <alignment horizontal="center"/>
    </xf>
    <xf numFmtId="0" fontId="75" fillId="0" borderId="15">
      <alignment horizontal="center"/>
    </xf>
    <xf numFmtId="0" fontId="75" fillId="0" borderId="15">
      <alignment horizontal="center"/>
    </xf>
    <xf numFmtId="0" fontId="75" fillId="0" borderId="15">
      <alignment horizontal="center"/>
    </xf>
    <xf numFmtId="0" fontId="75" fillId="0" borderId="15">
      <alignment horizontal="center"/>
    </xf>
    <xf numFmtId="0" fontId="75" fillId="0" borderId="15">
      <alignment horizontal="center"/>
    </xf>
    <xf numFmtId="0" fontId="75" fillId="0" borderId="15">
      <alignment horizontal="center"/>
    </xf>
    <xf numFmtId="0" fontId="75" fillId="0" borderId="15">
      <alignment horizontal="center"/>
    </xf>
    <xf numFmtId="0" fontId="75" fillId="0" borderId="15">
      <alignment horizontal="center"/>
    </xf>
    <xf numFmtId="0" fontId="75" fillId="0" borderId="15">
      <alignment horizontal="center"/>
    </xf>
    <xf numFmtId="0" fontId="75" fillId="0" borderId="15">
      <alignment horizontal="center"/>
    </xf>
    <xf numFmtId="0" fontId="75" fillId="0" borderId="15">
      <alignment horizontal="center"/>
    </xf>
    <xf numFmtId="0" fontId="75" fillId="0" borderId="15">
      <alignment horizontal="center"/>
    </xf>
    <xf numFmtId="0" fontId="75" fillId="0" borderId="15">
      <alignment horizontal="center"/>
    </xf>
    <xf numFmtId="0" fontId="75" fillId="0" borderId="15">
      <alignment horizontal="center"/>
    </xf>
    <xf numFmtId="0" fontId="75" fillId="0" borderId="15">
      <alignment horizontal="center"/>
    </xf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44" fillId="27" borderId="0" applyNumberFormat="0" applyFont="0" applyBorder="0" applyAlignment="0" applyProtection="0"/>
    <xf numFmtId="0" fontId="44" fillId="27" borderId="0" applyNumberFormat="0" applyFont="0" applyBorder="0" applyAlignment="0" applyProtection="0"/>
    <xf numFmtId="0" fontId="44" fillId="27" borderId="0" applyNumberFormat="0" applyFont="0" applyBorder="0" applyAlignment="0" applyProtection="0"/>
    <xf numFmtId="0" fontId="44" fillId="27" borderId="0" applyNumberFormat="0" applyFont="0" applyBorder="0" applyAlignment="0" applyProtection="0"/>
    <xf numFmtId="0" fontId="44" fillId="27" borderId="0" applyNumberFormat="0" applyFont="0" applyBorder="0" applyAlignment="0" applyProtection="0"/>
    <xf numFmtId="0" fontId="44" fillId="27" borderId="0" applyNumberFormat="0" applyFont="0" applyBorder="0" applyAlignment="0" applyProtection="0"/>
    <xf numFmtId="0" fontId="44" fillId="27" borderId="0" applyNumberFormat="0" applyFont="0" applyBorder="0" applyAlignment="0" applyProtection="0"/>
    <xf numFmtId="0" fontId="44" fillId="27" borderId="0" applyNumberFormat="0" applyFont="0" applyBorder="0" applyAlignment="0" applyProtection="0"/>
    <xf numFmtId="0" fontId="44" fillId="27" borderId="0" applyNumberFormat="0" applyFont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8" fillId="0" borderId="9" applyNumberFormat="0" applyFill="0" applyAlignment="0" applyProtection="0"/>
    <xf numFmtId="0" fontId="77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5" fillId="28" borderId="0"/>
    <xf numFmtId="0" fontId="5" fillId="28" borderId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48" fillId="0" borderId="21" applyBorder="0">
      <alignment horizontal="center" vertical="center"/>
    </xf>
    <xf numFmtId="0" fontId="41" fillId="41" borderId="0">
      <alignment horizontal="left"/>
    </xf>
    <xf numFmtId="0" fontId="81" fillId="41" borderId="0">
      <alignment horizontal="right"/>
    </xf>
    <xf numFmtId="0" fontId="82" fillId="42" borderId="0">
      <alignment horizontal="center"/>
    </xf>
    <xf numFmtId="0" fontId="81" fillId="41" borderId="0">
      <alignment horizontal="right"/>
    </xf>
    <xf numFmtId="0" fontId="83" fillId="42" borderId="0">
      <alignment horizontal="left"/>
    </xf>
    <xf numFmtId="41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86" fillId="0" borderId="0"/>
    <xf numFmtId="0" fontId="86" fillId="0" borderId="22"/>
    <xf numFmtId="0" fontId="5" fillId="0" borderId="0" applyFont="0" applyFill="0" applyBorder="0" applyAlignment="0" applyProtection="0"/>
    <xf numFmtId="0" fontId="5" fillId="10" borderId="23" applyNumberFormat="0" applyFont="0" applyAlignment="0">
      <protection locked="0"/>
    </xf>
    <xf numFmtId="0" fontId="5" fillId="10" borderId="23" applyNumberFormat="0" applyFont="0" applyAlignment="0">
      <protection locked="0"/>
    </xf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7" fillId="0" borderId="0" applyProtection="0"/>
    <xf numFmtId="0" fontId="84" fillId="0" borderId="0" applyProtection="0"/>
    <xf numFmtId="0" fontId="87" fillId="0" borderId="0" applyProtection="0"/>
    <xf numFmtId="0" fontId="6" fillId="0" borderId="0" applyProtection="0"/>
    <xf numFmtId="0" fontId="5" fillId="0" borderId="0" applyProtection="0"/>
    <xf numFmtId="0" fontId="5" fillId="0" borderId="0" applyProtection="0"/>
    <xf numFmtId="0" fontId="7" fillId="0" borderId="0" applyProtection="0"/>
    <xf numFmtId="0" fontId="88" fillId="0" borderId="0" applyProtection="0"/>
    <xf numFmtId="2" fontId="5" fillId="0" borderId="0" applyFont="0" applyFill="0" applyBorder="0" applyAlignment="0" applyProtection="0"/>
    <xf numFmtId="0" fontId="89" fillId="43" borderId="22"/>
    <xf numFmtId="0" fontId="41" fillId="41" borderId="0">
      <alignment horizontal="left"/>
    </xf>
    <xf numFmtId="0" fontId="77" fillId="42" borderId="0">
      <alignment horizontal="left"/>
    </xf>
    <xf numFmtId="0" fontId="77" fillId="42" borderId="0">
      <alignment horizontal="left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3" fontId="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4" fillId="0" borderId="0"/>
    <xf numFmtId="0" fontId="84" fillId="0" borderId="0"/>
    <xf numFmtId="0" fontId="5" fillId="0" borderId="0"/>
    <xf numFmtId="0" fontId="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4" borderId="24" applyNumberFormat="0" applyFont="0" applyAlignment="0" applyProtection="0"/>
    <xf numFmtId="0" fontId="32" fillId="44" borderId="24" applyNumberFormat="0" applyFont="0" applyAlignment="0" applyProtection="0"/>
    <xf numFmtId="0" fontId="32" fillId="44" borderId="24" applyNumberFormat="0" applyFont="0" applyAlignment="0" applyProtection="0"/>
    <xf numFmtId="0" fontId="32" fillId="44" borderId="24" applyNumberFormat="0" applyFont="0" applyAlignment="0" applyProtection="0"/>
    <xf numFmtId="0" fontId="32" fillId="44" borderId="24" applyNumberFormat="0" applyFont="0" applyAlignment="0" applyProtection="0"/>
    <xf numFmtId="0" fontId="32" fillId="44" borderId="24" applyNumberFormat="0" applyFont="0" applyAlignment="0" applyProtection="0"/>
    <xf numFmtId="0" fontId="32" fillId="44" borderId="24" applyNumberFormat="0" applyFont="0" applyAlignment="0" applyProtection="0"/>
    <xf numFmtId="0" fontId="32" fillId="44" borderId="24" applyNumberFormat="0" applyFont="0" applyAlignment="0" applyProtection="0"/>
    <xf numFmtId="4" fontId="33" fillId="45" borderId="0">
      <alignment horizontal="right"/>
    </xf>
    <xf numFmtId="40" fontId="90" fillId="45" borderId="0">
      <alignment horizontal="right"/>
    </xf>
    <xf numFmtId="174" fontId="33" fillId="42" borderId="0">
      <alignment horizontal="right"/>
    </xf>
    <xf numFmtId="40" fontId="90" fillId="45" borderId="0">
      <alignment horizontal="right"/>
    </xf>
    <xf numFmtId="0" fontId="91" fillId="45" borderId="0">
      <alignment horizontal="center" vertical="center"/>
    </xf>
    <xf numFmtId="0" fontId="92" fillId="45" borderId="0">
      <alignment horizontal="right"/>
    </xf>
    <xf numFmtId="0" fontId="91" fillId="43" borderId="0">
      <alignment horizontal="center"/>
    </xf>
    <xf numFmtId="0" fontId="92" fillId="45" borderId="0">
      <alignment horizontal="right"/>
    </xf>
    <xf numFmtId="0" fontId="77" fillId="45" borderId="21"/>
    <xf numFmtId="0" fontId="93" fillId="45" borderId="21"/>
    <xf numFmtId="0" fontId="41" fillId="46" borderId="0"/>
    <xf numFmtId="0" fontId="93" fillId="45" borderId="21"/>
    <xf numFmtId="0" fontId="91" fillId="45" borderId="0" applyBorder="0">
      <alignment horizontal="centerContinuous"/>
    </xf>
    <xf numFmtId="0" fontId="93" fillId="0" borderId="0" applyBorder="0">
      <alignment horizontal="centerContinuous"/>
    </xf>
    <xf numFmtId="0" fontId="94" fillId="42" borderId="0" applyBorder="0">
      <alignment horizontal="centerContinuous"/>
    </xf>
    <xf numFmtId="0" fontId="93" fillId="0" borderId="0" applyBorder="0">
      <alignment horizontal="centerContinuous"/>
    </xf>
    <xf numFmtId="0" fontId="95" fillId="45" borderId="0" applyBorder="0">
      <alignment horizontal="centerContinuous"/>
    </xf>
    <xf numFmtId="0" fontId="96" fillId="0" borderId="0" applyBorder="0">
      <alignment horizontal="centerContinuous"/>
    </xf>
    <xf numFmtId="0" fontId="97" fillId="46" borderId="0" applyBorder="0">
      <alignment horizontal="centerContinuous"/>
    </xf>
    <xf numFmtId="0" fontId="96" fillId="0" borderId="0" applyBorder="0">
      <alignment horizontal="centerContinuous"/>
    </xf>
    <xf numFmtId="9" fontId="28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77" fillId="22" borderId="0">
      <alignment horizontal="center"/>
    </xf>
    <xf numFmtId="0" fontId="77" fillId="22" borderId="0">
      <alignment horizontal="center"/>
    </xf>
    <xf numFmtId="49" fontId="98" fillId="42" borderId="0">
      <alignment horizontal="center"/>
    </xf>
    <xf numFmtId="0" fontId="86" fillId="0" borderId="0"/>
    <xf numFmtId="0" fontId="81" fillId="41" borderId="0">
      <alignment horizontal="center"/>
    </xf>
    <xf numFmtId="0" fontId="81" fillId="41" borderId="0">
      <alignment horizontal="centerContinuous"/>
    </xf>
    <xf numFmtId="0" fontId="99" fillId="42" borderId="0">
      <alignment horizontal="left"/>
    </xf>
    <xf numFmtId="49" fontId="99" fillId="42" borderId="0">
      <alignment horizontal="center"/>
    </xf>
    <xf numFmtId="0" fontId="41" fillId="41" borderId="0">
      <alignment horizontal="left"/>
    </xf>
    <xf numFmtId="49" fontId="99" fillId="42" borderId="0">
      <alignment horizontal="left"/>
    </xf>
    <xf numFmtId="0" fontId="41" fillId="41" borderId="0">
      <alignment horizontal="centerContinuous"/>
    </xf>
    <xf numFmtId="0" fontId="41" fillId="41" borderId="0">
      <alignment horizontal="right"/>
    </xf>
    <xf numFmtId="49" fontId="77" fillId="42" borderId="0">
      <alignment horizontal="left"/>
    </xf>
    <xf numFmtId="49" fontId="77" fillId="42" borderId="0">
      <alignment horizontal="left"/>
    </xf>
    <xf numFmtId="0" fontId="81" fillId="41" borderId="0">
      <alignment horizontal="right"/>
    </xf>
    <xf numFmtId="0" fontId="99" fillId="7" borderId="0">
      <alignment horizontal="center"/>
    </xf>
    <xf numFmtId="0" fontId="100" fillId="7" borderId="0">
      <alignment horizontal="center"/>
    </xf>
    <xf numFmtId="4" fontId="7" fillId="47" borderId="25" applyNumberFormat="0" applyProtection="0">
      <alignment vertical="center"/>
    </xf>
    <xf numFmtId="4" fontId="7" fillId="47" borderId="25" applyNumberFormat="0" applyProtection="0">
      <alignment vertical="center"/>
    </xf>
    <xf numFmtId="4" fontId="101" fillId="47" borderId="26" applyNumberFormat="0" applyProtection="0">
      <alignment vertical="center"/>
    </xf>
    <xf numFmtId="4" fontId="7" fillId="47" borderId="25" applyNumberFormat="0" applyProtection="0">
      <alignment horizontal="left" vertical="center" indent="1"/>
    </xf>
    <xf numFmtId="4" fontId="7" fillId="47" borderId="25" applyNumberFormat="0" applyProtection="0">
      <alignment horizontal="left" vertical="center" indent="1"/>
    </xf>
    <xf numFmtId="0" fontId="7" fillId="48" borderId="26" applyNumberFormat="0" applyProtection="0">
      <alignment horizontal="left" vertical="top" indent="1"/>
    </xf>
    <xf numFmtId="0" fontId="7" fillId="48" borderId="26" applyNumberFormat="0" applyProtection="0">
      <alignment horizontal="left" vertical="top" indent="1"/>
    </xf>
    <xf numFmtId="4" fontId="7" fillId="46" borderId="0" applyNumberFormat="0" applyProtection="0">
      <alignment horizontal="left" vertical="center" indent="1"/>
    </xf>
    <xf numFmtId="4" fontId="7" fillId="46" borderId="0" applyNumberFormat="0" applyProtection="0">
      <alignment horizontal="left" vertical="center" indent="1"/>
    </xf>
    <xf numFmtId="4" fontId="5" fillId="47" borderId="26" applyNumberFormat="0" applyProtection="0">
      <alignment horizontal="right" vertical="center"/>
    </xf>
    <xf numFmtId="4" fontId="5" fillId="47" borderId="26" applyNumberFormat="0" applyProtection="0">
      <alignment horizontal="right" vertical="center"/>
    </xf>
    <xf numFmtId="4" fontId="102" fillId="49" borderId="26" applyNumberFormat="0" applyProtection="0">
      <alignment horizontal="right" vertical="center"/>
    </xf>
    <xf numFmtId="4" fontId="102" fillId="50" borderId="26" applyNumberFormat="0" applyProtection="0">
      <alignment horizontal="right" vertical="center"/>
    </xf>
    <xf numFmtId="4" fontId="5" fillId="22" borderId="26" applyNumberFormat="0" applyProtection="0">
      <alignment horizontal="right" vertical="center"/>
    </xf>
    <xf numFmtId="4" fontId="5" fillId="22" borderId="26" applyNumberFormat="0" applyProtection="0">
      <alignment horizontal="right" vertical="center"/>
    </xf>
    <xf numFmtId="4" fontId="5" fillId="8" borderId="26" applyNumberFormat="0" applyProtection="0">
      <alignment horizontal="right" vertical="center"/>
    </xf>
    <xf numFmtId="4" fontId="5" fillId="8" borderId="26" applyNumberFormat="0" applyProtection="0">
      <alignment horizontal="right" vertical="center"/>
    </xf>
    <xf numFmtId="4" fontId="5" fillId="3" borderId="26" applyNumberFormat="0" applyProtection="0">
      <alignment horizontal="right" vertical="center"/>
    </xf>
    <xf numFmtId="4" fontId="5" fillId="3" borderId="26" applyNumberFormat="0" applyProtection="0">
      <alignment horizontal="right" vertical="center"/>
    </xf>
    <xf numFmtId="4" fontId="102" fillId="17" borderId="26" applyNumberFormat="0" applyProtection="0">
      <alignment horizontal="right" vertical="center"/>
    </xf>
    <xf numFmtId="4" fontId="102" fillId="15" borderId="26" applyNumberFormat="0" applyProtection="0">
      <alignment horizontal="right" vertical="center"/>
    </xf>
    <xf numFmtId="4" fontId="5" fillId="14" borderId="26" applyNumberFormat="0" applyProtection="0">
      <alignment horizontal="right" vertical="center"/>
    </xf>
    <xf numFmtId="4" fontId="5" fillId="14" borderId="26" applyNumberFormat="0" applyProtection="0">
      <alignment horizontal="right" vertical="center"/>
    </xf>
    <xf numFmtId="4" fontId="7" fillId="51" borderId="0" applyNumberFormat="0" applyProtection="0">
      <alignment horizontal="left" vertical="center" indent="1"/>
    </xf>
    <xf numFmtId="4" fontId="7" fillId="51" borderId="0" applyNumberFormat="0" applyProtection="0">
      <alignment horizontal="left" vertical="center" indent="1"/>
    </xf>
    <xf numFmtId="4" fontId="5" fillId="19" borderId="0" applyNumberFormat="0" applyProtection="0">
      <alignment horizontal="left" vertical="center" indent="1"/>
    </xf>
    <xf numFmtId="4" fontId="5" fillId="19" borderId="0" applyNumberFormat="0" applyProtection="0">
      <alignment horizontal="left" vertical="center" indent="1"/>
    </xf>
    <xf numFmtId="4" fontId="98" fillId="52" borderId="0" applyNumberFormat="0" applyProtection="0">
      <alignment horizontal="left" vertical="center" indent="1"/>
    </xf>
    <xf numFmtId="4" fontId="98" fillId="52" borderId="0" applyNumberFormat="0" applyProtection="0">
      <alignment horizontal="left" vertical="center" indent="1"/>
    </xf>
    <xf numFmtId="4" fontId="5" fillId="19" borderId="25" applyNumberFormat="0" applyProtection="0">
      <alignment horizontal="right" vertical="center"/>
    </xf>
    <xf numFmtId="4" fontId="5" fillId="19" borderId="25" applyNumberFormat="0" applyProtection="0">
      <alignment horizontal="right" vertical="center"/>
    </xf>
    <xf numFmtId="4" fontId="5" fillId="19" borderId="0" applyNumberFormat="0" applyProtection="0">
      <alignment horizontal="left" vertical="center" indent="1"/>
    </xf>
    <xf numFmtId="4" fontId="5" fillId="19" borderId="0" applyNumberFormat="0" applyProtection="0">
      <alignment horizontal="left" vertical="center" indent="1"/>
    </xf>
    <xf numFmtId="4" fontId="5" fillId="48" borderId="0" applyNumberFormat="0" applyProtection="0">
      <alignment horizontal="left" vertical="center" indent="1"/>
    </xf>
    <xf numFmtId="4" fontId="5" fillId="48" borderId="0" applyNumberFormat="0" applyProtection="0">
      <alignment horizontal="left" vertical="center" indent="1"/>
    </xf>
    <xf numFmtId="0" fontId="5" fillId="19" borderId="25" applyNumberFormat="0" applyProtection="0">
      <alignment horizontal="left" vertical="center" indent="1"/>
    </xf>
    <xf numFmtId="0" fontId="5" fillId="19" borderId="25" applyNumberFormat="0" applyProtection="0">
      <alignment horizontal="left" vertical="center" indent="1"/>
    </xf>
    <xf numFmtId="0" fontId="5" fillId="19" borderId="26" applyNumberFormat="0" applyProtection="0">
      <alignment horizontal="left" vertical="top" indent="1"/>
    </xf>
    <xf numFmtId="0" fontId="5" fillId="19" borderId="26" applyNumberFormat="0" applyProtection="0">
      <alignment horizontal="left" vertical="top" indent="1"/>
    </xf>
    <xf numFmtId="0" fontId="5" fillId="19" borderId="25" applyNumberFormat="0" applyProtection="0">
      <alignment horizontal="left" vertical="center" indent="1"/>
    </xf>
    <xf numFmtId="0" fontId="5" fillId="19" borderId="25" applyNumberFormat="0" applyProtection="0">
      <alignment horizontal="left" vertical="center" indent="1"/>
    </xf>
    <xf numFmtId="0" fontId="5" fillId="19" borderId="26" applyNumberFormat="0" applyProtection="0">
      <alignment horizontal="left" vertical="top" indent="1"/>
    </xf>
    <xf numFmtId="0" fontId="5" fillId="19" borderId="26" applyNumberFormat="0" applyProtection="0">
      <alignment horizontal="left" vertical="top" indent="1"/>
    </xf>
    <xf numFmtId="0" fontId="5" fillId="19" borderId="25" applyNumberFormat="0" applyProtection="0">
      <alignment horizontal="left" vertical="center" indent="1"/>
    </xf>
    <xf numFmtId="0" fontId="5" fillId="19" borderId="25" applyNumberFormat="0" applyProtection="0">
      <alignment horizontal="left" vertical="center" indent="1"/>
    </xf>
    <xf numFmtId="0" fontId="5" fillId="19" borderId="26" applyNumberFormat="0" applyProtection="0">
      <alignment horizontal="left" vertical="top" indent="1"/>
    </xf>
    <xf numFmtId="0" fontId="5" fillId="19" borderId="26" applyNumberFormat="0" applyProtection="0">
      <alignment horizontal="left" vertical="top" indent="1"/>
    </xf>
    <xf numFmtId="0" fontId="5" fillId="19" borderId="25" applyNumberFormat="0" applyProtection="0">
      <alignment horizontal="left" vertical="center" indent="1"/>
    </xf>
    <xf numFmtId="0" fontId="5" fillId="19" borderId="25" applyNumberFormat="0" applyProtection="0">
      <alignment horizontal="left" vertical="center" indent="1"/>
    </xf>
    <xf numFmtId="0" fontId="5" fillId="19" borderId="26" applyNumberFormat="0" applyProtection="0">
      <alignment horizontal="left" vertical="top" indent="1"/>
    </xf>
    <xf numFmtId="0" fontId="5" fillId="19" borderId="26" applyNumberFormat="0" applyProtection="0">
      <alignment horizontal="left" vertical="top" indent="1"/>
    </xf>
    <xf numFmtId="4" fontId="33" fillId="53" borderId="26" applyNumberFormat="0" applyProtection="0">
      <alignment vertical="center"/>
    </xf>
    <xf numFmtId="4" fontId="103" fillId="53" borderId="26" applyNumberFormat="0" applyProtection="0">
      <alignment vertical="center"/>
    </xf>
    <xf numFmtId="4" fontId="5" fillId="19" borderId="26" applyNumberFormat="0" applyProtection="0">
      <alignment horizontal="left" vertical="center" indent="1"/>
    </xf>
    <xf numFmtId="4" fontId="5" fillId="19" borderId="26" applyNumberFormat="0" applyProtection="0">
      <alignment horizontal="left" vertical="center" indent="1"/>
    </xf>
    <xf numFmtId="0" fontId="5" fillId="19" borderId="26" applyNumberFormat="0" applyProtection="0">
      <alignment horizontal="left" vertical="top" indent="1"/>
    </xf>
    <xf numFmtId="0" fontId="5" fillId="19" borderId="26" applyNumberFormat="0" applyProtection="0">
      <alignment horizontal="left" vertical="top" indent="1"/>
    </xf>
    <xf numFmtId="4" fontId="5" fillId="54" borderId="25" applyNumberFormat="0" applyProtection="0">
      <alignment horizontal="right" vertical="center"/>
    </xf>
    <xf numFmtId="4" fontId="5" fillId="54" borderId="25" applyNumberFormat="0" applyProtection="0">
      <alignment horizontal="right" vertical="center"/>
    </xf>
    <xf numFmtId="4" fontId="7" fillId="54" borderId="25" applyNumberFormat="0" applyProtection="0">
      <alignment horizontal="right" vertical="center"/>
    </xf>
    <xf numFmtId="4" fontId="7" fillId="54" borderId="25" applyNumberFormat="0" applyProtection="0">
      <alignment horizontal="right" vertical="center"/>
    </xf>
    <xf numFmtId="4" fontId="5" fillId="19" borderId="25" applyNumberFormat="0" applyProtection="0">
      <alignment horizontal="left" vertical="center" indent="1"/>
    </xf>
    <xf numFmtId="4" fontId="5" fillId="19" borderId="25" applyNumberFormat="0" applyProtection="0">
      <alignment horizontal="left" vertical="center" indent="1"/>
    </xf>
    <xf numFmtId="0" fontId="5" fillId="19" borderId="25" applyNumberFormat="0" applyProtection="0">
      <alignment horizontal="left" vertical="top" indent="1"/>
    </xf>
    <xf numFmtId="0" fontId="5" fillId="19" borderId="25" applyNumberFormat="0" applyProtection="0">
      <alignment horizontal="left" vertical="top" indent="1"/>
    </xf>
    <xf numFmtId="4" fontId="104" fillId="0" borderId="0" applyNumberFormat="0" applyProtection="0">
      <alignment horizontal="left" vertical="center" indent="1"/>
    </xf>
    <xf numFmtId="4" fontId="5" fillId="0" borderId="26" applyNumberFormat="0" applyProtection="0">
      <alignment horizontal="right" vertical="center"/>
    </xf>
    <xf numFmtId="4" fontId="5" fillId="0" borderId="26" applyNumberFormat="0" applyProtection="0">
      <alignment horizontal="right" vertical="center"/>
    </xf>
    <xf numFmtId="0" fontId="5" fillId="0" borderId="12" applyNumberFormat="0" applyFont="0" applyFill="0" applyBorder="0" applyAlignment="0" applyProtection="0"/>
    <xf numFmtId="0" fontId="5" fillId="0" borderId="12" applyNumberFormat="0" applyFont="0" applyFill="0" applyBorder="0" applyAlignment="0" applyProtection="0"/>
    <xf numFmtId="38" fontId="5" fillId="55" borderId="0" applyNumberFormat="0" applyFon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6" fillId="0" borderId="22"/>
    <xf numFmtId="0" fontId="105" fillId="41" borderId="0"/>
    <xf numFmtId="0" fontId="89" fillId="0" borderId="27"/>
    <xf numFmtId="0" fontId="89" fillId="0" borderId="22"/>
    <xf numFmtId="0" fontId="106" fillId="0" borderId="0"/>
    <xf numFmtId="0" fontId="107" fillId="42" borderId="0">
      <alignment horizontal="center"/>
    </xf>
    <xf numFmtId="175" fontId="31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0" fillId="0" borderId="0" xfId="0" applyBorder="1"/>
    <xf numFmtId="0" fontId="27" fillId="0" borderId="0" xfId="0" applyFont="1"/>
    <xf numFmtId="0" fontId="26" fillId="0" borderId="10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Fill="1"/>
    <xf numFmtId="164" fontId="0" fillId="0" borderId="0" xfId="28" applyNumberFormat="1" applyFont="1" applyFill="1" applyBorder="1"/>
    <xf numFmtId="0" fontId="30" fillId="0" borderId="0" xfId="0" applyFont="1" applyFill="1"/>
    <xf numFmtId="0" fontId="27" fillId="0" borderId="0" xfId="0" applyFont="1" applyBorder="1"/>
    <xf numFmtId="0" fontId="5" fillId="0" borderId="0" xfId="0" applyFont="1" applyFill="1"/>
    <xf numFmtId="165" fontId="27" fillId="0" borderId="0" xfId="28" applyNumberFormat="1" applyFont="1" applyBorder="1"/>
    <xf numFmtId="0" fontId="28" fillId="0" borderId="0" xfId="0" applyFont="1"/>
    <xf numFmtId="176" fontId="7" fillId="0" borderId="10" xfId="944" quotePrefix="1" applyNumberFormat="1" applyFont="1" applyBorder="1" applyAlignment="1">
      <alignment horizontal="center"/>
    </xf>
    <xf numFmtId="164" fontId="5" fillId="0" borderId="0" xfId="855" applyNumberFormat="1" applyFont="1" applyFill="1"/>
    <xf numFmtId="164" fontId="5" fillId="0" borderId="13" xfId="855" applyNumberFormat="1" applyFont="1" applyFill="1" applyBorder="1"/>
    <xf numFmtId="43" fontId="5" fillId="0" borderId="0" xfId="855" applyFont="1" applyFill="1"/>
    <xf numFmtId="164" fontId="5" fillId="0" borderId="16" xfId="855" applyNumberFormat="1" applyFont="1" applyFill="1" applyBorder="1"/>
    <xf numFmtId="164" fontId="5" fillId="0" borderId="14" xfId="855" applyNumberFormat="1" applyFont="1" applyFill="1" applyBorder="1"/>
    <xf numFmtId="0" fontId="5" fillId="0" borderId="0" xfId="0" applyFont="1" applyFill="1" applyBorder="1"/>
    <xf numFmtId="164" fontId="0" fillId="0" borderId="0" xfId="28" applyNumberFormat="1" applyFont="1" applyBorder="1"/>
    <xf numFmtId="164" fontId="0" fillId="0" borderId="0" xfId="28" applyNumberFormat="1" applyFont="1" applyFill="1" applyBorder="1" applyAlignment="1">
      <alignment horizontal="center"/>
    </xf>
    <xf numFmtId="164" fontId="0" fillId="0" borderId="11" xfId="0" applyNumberFormat="1" applyBorder="1"/>
    <xf numFmtId="0" fontId="5" fillId="0" borderId="0" xfId="0" applyFont="1"/>
    <xf numFmtId="43" fontId="0" fillId="0" borderId="0" xfId="28" applyFont="1" applyBorder="1"/>
    <xf numFmtId="164" fontId="0" fillId="0" borderId="0" xfId="28" applyNumberFormat="1" applyFont="1"/>
    <xf numFmtId="0" fontId="26" fillId="0" borderId="0" xfId="0" applyFont="1" applyBorder="1" applyAlignment="1">
      <alignment horizontal="center"/>
    </xf>
    <xf numFmtId="0" fontId="0" fillId="0" borderId="29" xfId="0" applyBorder="1"/>
    <xf numFmtId="0" fontId="0" fillId="0" borderId="13" xfId="0" applyBorder="1"/>
    <xf numFmtId="0" fontId="0" fillId="0" borderId="30" xfId="0" applyBorder="1"/>
    <xf numFmtId="0" fontId="0" fillId="0" borderId="31" xfId="0" applyBorder="1"/>
    <xf numFmtId="0" fontId="26" fillId="0" borderId="21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6" fillId="0" borderId="0" xfId="0" applyFont="1" applyBorder="1"/>
    <xf numFmtId="0" fontId="27" fillId="0" borderId="0" xfId="0" quotePrefix="1" applyFont="1" applyBorder="1"/>
    <xf numFmtId="165" fontId="27" fillId="0" borderId="21" xfId="28" applyNumberFormat="1" applyFont="1" applyBorder="1"/>
    <xf numFmtId="164" fontId="27" fillId="0" borderId="21" xfId="28" applyNumberFormat="1" applyFont="1" applyBorder="1"/>
    <xf numFmtId="165" fontId="27" fillId="0" borderId="21" xfId="28" applyNumberFormat="1" applyFont="1" applyFill="1" applyBorder="1"/>
    <xf numFmtId="0" fontId="27" fillId="0" borderId="0" xfId="0" applyFont="1" applyFill="1" applyBorder="1"/>
    <xf numFmtId="0" fontId="27" fillId="0" borderId="21" xfId="0" applyFont="1" applyFill="1" applyBorder="1"/>
    <xf numFmtId="165" fontId="27" fillId="0" borderId="21" xfId="0" applyNumberFormat="1" applyFont="1" applyFill="1" applyBorder="1"/>
    <xf numFmtId="0" fontId="26" fillId="0" borderId="0" xfId="0" applyFont="1" applyFill="1" applyBorder="1"/>
    <xf numFmtId="0" fontId="0" fillId="0" borderId="32" xfId="0" applyBorder="1"/>
    <xf numFmtId="0" fontId="27" fillId="0" borderId="33" xfId="0" applyFont="1" applyBorder="1"/>
    <xf numFmtId="0" fontId="7" fillId="0" borderId="0" xfId="944" applyFont="1"/>
    <xf numFmtId="0" fontId="5" fillId="0" borderId="0" xfId="944" applyFont="1"/>
    <xf numFmtId="0" fontId="5" fillId="0" borderId="0" xfId="944" applyFont="1" applyAlignment="1">
      <alignment horizontal="center"/>
    </xf>
    <xf numFmtId="0" fontId="7" fillId="0" borderId="0" xfId="944" applyFont="1" applyAlignment="1">
      <alignment horizontal="center"/>
    </xf>
    <xf numFmtId="0" fontId="7" fillId="0" borderId="0" xfId="944" applyFont="1" applyAlignment="1">
      <alignment horizontal="center" wrapText="1"/>
    </xf>
    <xf numFmtId="0" fontId="7" fillId="0" borderId="10" xfId="944" applyFont="1" applyBorder="1" applyAlignment="1">
      <alignment horizontal="center"/>
    </xf>
    <xf numFmtId="0" fontId="108" fillId="0" borderId="0" xfId="944" applyFont="1"/>
    <xf numFmtId="0" fontId="5" fillId="0" borderId="13" xfId="944" applyFont="1" applyBorder="1"/>
    <xf numFmtId="0" fontId="5" fillId="0" borderId="16" xfId="944" applyFont="1" applyBorder="1"/>
    <xf numFmtId="0" fontId="5" fillId="0" borderId="14" xfId="944" applyFont="1" applyBorder="1"/>
    <xf numFmtId="164" fontId="5" fillId="0" borderId="0" xfId="855" applyNumberFormat="1" applyFont="1" applyFill="1" applyAlignment="1">
      <alignment horizontal="right"/>
    </xf>
    <xf numFmtId="164" fontId="5" fillId="56" borderId="0" xfId="855" applyNumberFormat="1" applyFont="1" applyFill="1"/>
    <xf numFmtId="166" fontId="5" fillId="0" borderId="0" xfId="377" applyNumberFormat="1" applyFont="1" applyFill="1" applyBorder="1"/>
    <xf numFmtId="10" fontId="5" fillId="0" borderId="0" xfId="944" applyNumberFormat="1" applyFont="1"/>
    <xf numFmtId="0" fontId="7" fillId="0" borderId="0" xfId="944" applyFont="1" applyFill="1" applyAlignment="1">
      <alignment horizontal="center" wrapText="1"/>
    </xf>
    <xf numFmtId="164" fontId="5" fillId="0" borderId="0" xfId="855" applyNumberFormat="1" applyFont="1" applyFill="1" applyBorder="1"/>
    <xf numFmtId="166" fontId="5" fillId="0" borderId="11" xfId="944" applyNumberFormat="1" applyFont="1" applyBorder="1"/>
    <xf numFmtId="0" fontId="27" fillId="0" borderId="0" xfId="0" applyFont="1" applyFill="1"/>
    <xf numFmtId="164" fontId="27" fillId="0" borderId="0" xfId="28" applyNumberFormat="1" applyFont="1" applyFill="1" applyBorder="1"/>
    <xf numFmtId="164" fontId="27" fillId="0" borderId="11" xfId="28" applyNumberFormat="1" applyFont="1" applyFill="1" applyBorder="1"/>
    <xf numFmtId="0" fontId="0" fillId="0" borderId="21" xfId="0" applyBorder="1"/>
    <xf numFmtId="0" fontId="27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 wrapText="1"/>
    </xf>
    <xf numFmtId="0" fontId="27" fillId="0" borderId="0" xfId="0" applyFont="1" applyBorder="1" applyAlignment="1">
      <alignment horizontal="center" wrapText="1"/>
    </xf>
    <xf numFmtId="164" fontId="0" fillId="0" borderId="0" xfId="0" applyNumberFormat="1" applyBorder="1"/>
    <xf numFmtId="0" fontId="5" fillId="0" borderId="0" xfId="0" applyFont="1" applyBorder="1"/>
    <xf numFmtId="165" fontId="27" fillId="0" borderId="0" xfId="28" applyNumberFormat="1" applyFont="1" applyFill="1" applyBorder="1"/>
    <xf numFmtId="0" fontId="26" fillId="0" borderId="10" xfId="0" applyFont="1" applyFill="1" applyBorder="1"/>
    <xf numFmtId="0" fontId="27" fillId="0" borderId="10" xfId="0" applyFont="1" applyFill="1" applyBorder="1"/>
    <xf numFmtId="164" fontId="0" fillId="0" borderId="0" xfId="28" applyNumberFormat="1" applyFont="1" applyBorder="1" applyAlignment="1">
      <alignment horizontal="center"/>
    </xf>
    <xf numFmtId="43" fontId="0" fillId="0" borderId="0" xfId="28" applyNumberFormat="1" applyFont="1" applyBorder="1"/>
    <xf numFmtId="164" fontId="27" fillId="0" borderId="0" xfId="28" applyNumberFormat="1" applyFont="1" applyBorder="1" applyAlignment="1">
      <alignment horizontal="center"/>
    </xf>
    <xf numFmtId="164" fontId="27" fillId="0" borderId="0" xfId="28" applyNumberFormat="1" applyFont="1" applyBorder="1"/>
    <xf numFmtId="164" fontId="0" fillId="0" borderId="10" xfId="28" applyNumberFormat="1" applyFont="1" applyBorder="1"/>
    <xf numFmtId="177" fontId="5" fillId="0" borderId="0" xfId="0" applyNumberFormat="1" applyFont="1" applyFill="1" applyBorder="1" applyAlignment="1">
      <alignment horizontal="center"/>
    </xf>
    <xf numFmtId="177" fontId="0" fillId="0" borderId="0" xfId="0" applyNumberFormat="1" applyFill="1" applyBorder="1" applyAlignment="1">
      <alignment horizontal="center"/>
    </xf>
    <xf numFmtId="164" fontId="0" fillId="0" borderId="10" xfId="28" applyNumberFormat="1" applyFont="1" applyFill="1" applyBorder="1" applyAlignment="1">
      <alignment horizontal="center"/>
    </xf>
    <xf numFmtId="164" fontId="0" fillId="0" borderId="11" xfId="28" applyNumberFormat="1" applyFont="1" applyFill="1" applyBorder="1" applyAlignment="1">
      <alignment horizontal="center"/>
    </xf>
    <xf numFmtId="9" fontId="0" fillId="0" borderId="0" xfId="1115" applyFont="1" applyFill="1"/>
    <xf numFmtId="164" fontId="27" fillId="0" borderId="0" xfId="0" applyNumberFormat="1" applyFont="1" applyFill="1" applyBorder="1"/>
    <xf numFmtId="0" fontId="28" fillId="0" borderId="0" xfId="0" applyFont="1" applyFill="1" applyBorder="1"/>
    <xf numFmtId="165" fontId="27" fillId="0" borderId="0" xfId="0" applyNumberFormat="1" applyFont="1" applyFill="1" applyBorder="1"/>
    <xf numFmtId="0" fontId="111" fillId="0" borderId="0" xfId="944" applyFont="1"/>
    <xf numFmtId="43" fontId="111" fillId="0" borderId="0" xfId="855" applyFont="1" applyFill="1"/>
    <xf numFmtId="0" fontId="112" fillId="0" borderId="0" xfId="944" applyFont="1"/>
    <xf numFmtId="164" fontId="111" fillId="0" borderId="0" xfId="944" applyNumberFormat="1" applyFont="1"/>
    <xf numFmtId="43" fontId="111" fillId="0" borderId="0" xfId="944" applyNumberFormat="1" applyFont="1"/>
    <xf numFmtId="43" fontId="5" fillId="56" borderId="0" xfId="855" applyFont="1" applyFill="1"/>
    <xf numFmtId="164" fontId="5" fillId="0" borderId="28" xfId="855" applyNumberFormat="1" applyFont="1" applyFill="1" applyBorder="1"/>
    <xf numFmtId="43" fontId="5" fillId="57" borderId="0" xfId="855" applyFont="1" applyFill="1"/>
    <xf numFmtId="0" fontId="113" fillId="0" borderId="0" xfId="944" applyFont="1"/>
    <xf numFmtId="0" fontId="111" fillId="0" borderId="0" xfId="944" applyFont="1" applyAlignment="1">
      <alignment horizontal="center"/>
    </xf>
    <xf numFmtId="0" fontId="112" fillId="0" borderId="0" xfId="944" applyFont="1" applyAlignment="1">
      <alignment horizontal="center"/>
    </xf>
    <xf numFmtId="0" fontId="112" fillId="0" borderId="0" xfId="944" applyFont="1" applyAlignment="1">
      <alignment horizontal="left"/>
    </xf>
    <xf numFmtId="0" fontId="112" fillId="0" borderId="0" xfId="944" applyFont="1" applyAlignment="1">
      <alignment horizontal="right"/>
    </xf>
    <xf numFmtId="166" fontId="111" fillId="0" borderId="0" xfId="377" applyNumberFormat="1" applyFont="1" applyAlignment="1">
      <alignment horizontal="right"/>
    </xf>
    <xf numFmtId="166" fontId="111" fillId="0" borderId="0" xfId="377" applyNumberFormat="1" applyFont="1"/>
    <xf numFmtId="43" fontId="5" fillId="0" borderId="0" xfId="855" applyFont="1" applyFill="1" applyBorder="1"/>
    <xf numFmtId="0" fontId="111" fillId="0" borderId="0" xfId="944" applyFont="1" applyFill="1" applyBorder="1"/>
    <xf numFmtId="0" fontId="5" fillId="0" borderId="0" xfId="944" applyFont="1" applyFill="1" applyBorder="1"/>
    <xf numFmtId="164" fontId="5" fillId="58" borderId="0" xfId="855" applyNumberFormat="1" applyFont="1" applyFill="1"/>
    <xf numFmtId="164" fontId="5" fillId="58" borderId="13" xfId="855" applyNumberFormat="1" applyFont="1" applyFill="1" applyBorder="1"/>
    <xf numFmtId="164" fontId="5" fillId="58" borderId="16" xfId="855" applyNumberFormat="1" applyFont="1" applyFill="1" applyBorder="1"/>
    <xf numFmtId="164" fontId="5" fillId="58" borderId="14" xfId="855" applyNumberFormat="1" applyFont="1" applyFill="1" applyBorder="1"/>
    <xf numFmtId="164" fontId="5" fillId="58" borderId="0" xfId="855" applyNumberFormat="1" applyFont="1" applyFill="1" applyAlignment="1">
      <alignment horizontal="right"/>
    </xf>
    <xf numFmtId="0" fontId="27" fillId="0" borderId="0" xfId="0" applyFont="1" applyBorder="1" applyAlignment="1">
      <alignment horizontal="center"/>
    </xf>
    <xf numFmtId="10" fontId="0" fillId="0" borderId="10" xfId="1115" applyNumberFormat="1" applyFont="1" applyFill="1" applyBorder="1" applyAlignment="1">
      <alignment horizontal="right"/>
    </xf>
    <xf numFmtId="43" fontId="5" fillId="0" borderId="0" xfId="855" applyFont="1" applyBorder="1" applyAlignment="1" applyProtection="1">
      <alignment horizontal="left"/>
    </xf>
    <xf numFmtId="0" fontId="26" fillId="0" borderId="0" xfId="0" applyFont="1" applyBorder="1" applyAlignment="1"/>
    <xf numFmtId="0" fontId="27" fillId="0" borderId="21" xfId="0" applyFont="1" applyBorder="1"/>
    <xf numFmtId="43" fontId="27" fillId="0" borderId="0" xfId="855" applyFont="1" applyBorder="1" applyAlignment="1" applyProtection="1">
      <alignment horizontal="left"/>
    </xf>
    <xf numFmtId="0" fontId="27" fillId="0" borderId="10" xfId="0" applyFont="1" applyBorder="1"/>
    <xf numFmtId="0" fontId="27" fillId="0" borderId="0" xfId="0" applyFont="1" applyBorder="1" applyAlignment="1">
      <alignment horizontal="right"/>
    </xf>
    <xf numFmtId="41" fontId="27" fillId="0" borderId="0" xfId="0" applyNumberFormat="1" applyFont="1" applyBorder="1"/>
    <xf numFmtId="41" fontId="27" fillId="0" borderId="0" xfId="0" applyNumberFormat="1" applyFont="1" applyFill="1" applyBorder="1"/>
    <xf numFmtId="41" fontId="27" fillId="0" borderId="10" xfId="0" applyNumberFormat="1" applyFont="1" applyFill="1" applyBorder="1"/>
    <xf numFmtId="164" fontId="27" fillId="0" borderId="10" xfId="28" applyNumberFormat="1" applyFont="1" applyFill="1" applyBorder="1"/>
    <xf numFmtId="41" fontId="27" fillId="0" borderId="14" xfId="0" applyNumberFormat="1" applyFont="1" applyBorder="1"/>
    <xf numFmtId="164" fontId="27" fillId="0" borderId="14" xfId="28" applyNumberFormat="1" applyFont="1" applyBorder="1"/>
    <xf numFmtId="0" fontId="26" fillId="0" borderId="21" xfId="0" applyFont="1" applyBorder="1" applyAlignment="1"/>
    <xf numFmtId="0" fontId="114" fillId="0" borderId="0" xfId="0" applyFont="1" applyFill="1" applyBorder="1" applyAlignment="1">
      <alignment vertical="center" wrapText="1"/>
    </xf>
    <xf numFmtId="4" fontId="114" fillId="0" borderId="0" xfId="0" applyNumberFormat="1" applyFont="1" applyFill="1" applyBorder="1" applyAlignment="1">
      <alignment vertical="center" wrapText="1"/>
    </xf>
    <xf numFmtId="0" fontId="115" fillId="0" borderId="0" xfId="0" applyFont="1" applyFill="1" applyBorder="1" applyAlignment="1">
      <alignment vertical="center" wrapText="1"/>
    </xf>
    <xf numFmtId="4" fontId="115" fillId="0" borderId="0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164" fontId="5" fillId="0" borderId="0" xfId="28" applyNumberFormat="1" applyFont="1" applyBorder="1" applyAlignment="1">
      <alignment horizontal="center"/>
    </xf>
    <xf numFmtId="164" fontId="5" fillId="0" borderId="0" xfId="28" applyNumberFormat="1" applyFont="1" applyBorder="1"/>
    <xf numFmtId="0" fontId="5" fillId="0" borderId="0" xfId="0" applyFont="1" applyBorder="1" applyAlignment="1">
      <alignment horizontal="right"/>
    </xf>
    <xf numFmtId="0" fontId="5" fillId="0" borderId="10" xfId="0" applyFont="1" applyBorder="1" applyAlignment="1">
      <alignment horizontal="center" wrapText="1"/>
    </xf>
    <xf numFmtId="9" fontId="5" fillId="0" borderId="0" xfId="1115" applyFont="1" applyBorder="1" applyAlignment="1">
      <alignment horizontal="center"/>
    </xf>
    <xf numFmtId="9" fontId="5" fillId="0" borderId="0" xfId="1115" applyFont="1" applyFill="1" applyBorder="1" applyAlignment="1">
      <alignment horizontal="center"/>
    </xf>
    <xf numFmtId="164" fontId="5" fillId="0" borderId="0" xfId="0" applyNumberFormat="1" applyFont="1" applyBorder="1"/>
    <xf numFmtId="164" fontId="5" fillId="0" borderId="10" xfId="28" applyNumberFormat="1" applyFont="1" applyFill="1" applyBorder="1"/>
    <xf numFmtId="164" fontId="5" fillId="0" borderId="10" xfId="0" applyNumberFormat="1" applyFont="1" applyBorder="1"/>
    <xf numFmtId="164" fontId="5" fillId="0" borderId="14" xfId="28" applyNumberFormat="1" applyFont="1" applyBorder="1"/>
    <xf numFmtId="164" fontId="5" fillId="0" borderId="10" xfId="28" applyNumberFormat="1" applyFont="1" applyBorder="1"/>
    <xf numFmtId="0" fontId="7" fillId="0" borderId="0" xfId="0" applyFont="1" applyBorder="1" applyAlignment="1"/>
    <xf numFmtId="0" fontId="5" fillId="0" borderId="10" xfId="0" applyFont="1" applyBorder="1"/>
    <xf numFmtId="4" fontId="2" fillId="0" borderId="0" xfId="0" applyNumberFormat="1" applyFont="1" applyFill="1" applyBorder="1" applyAlignment="1">
      <alignment vertical="center" wrapText="1"/>
    </xf>
    <xf numFmtId="4" fontId="116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116" fillId="0" borderId="0" xfId="0" applyFont="1" applyFill="1" applyBorder="1" applyAlignment="1">
      <alignment wrapText="1"/>
    </xf>
    <xf numFmtId="41" fontId="5" fillId="0" borderId="0" xfId="0" applyNumberFormat="1" applyFont="1" applyBorder="1" applyAlignment="1"/>
    <xf numFmtId="39" fontId="5" fillId="0" borderId="0" xfId="28" applyNumberFormat="1" applyFont="1" applyBorder="1" applyAlignment="1"/>
    <xf numFmtId="0" fontId="5" fillId="0" borderId="10" xfId="0" applyFont="1" applyFill="1" applyBorder="1" applyAlignment="1">
      <alignment horizontal="center" wrapText="1"/>
    </xf>
    <xf numFmtId="9" fontId="0" fillId="0" borderId="0" xfId="1115" applyFont="1"/>
    <xf numFmtId="164" fontId="2" fillId="0" borderId="0" xfId="28" applyNumberFormat="1" applyFont="1" applyFill="1" applyBorder="1" applyAlignment="1">
      <alignment wrapText="1"/>
    </xf>
    <xf numFmtId="164" fontId="5" fillId="0" borderId="0" xfId="28" applyNumberFormat="1" applyFont="1" applyFill="1" applyBorder="1" applyAlignment="1"/>
    <xf numFmtId="164" fontId="5" fillId="0" borderId="0" xfId="28" applyNumberFormat="1" applyFont="1" applyBorder="1" applyAlignment="1"/>
    <xf numFmtId="164" fontId="116" fillId="0" borderId="0" xfId="28" applyNumberFormat="1" applyFont="1" applyFill="1" applyBorder="1" applyAlignment="1">
      <alignment wrapText="1"/>
    </xf>
    <xf numFmtId="164" fontId="116" fillId="0" borderId="10" xfId="28" applyNumberFormat="1" applyFont="1" applyFill="1" applyBorder="1" applyAlignment="1">
      <alignment wrapText="1"/>
    </xf>
    <xf numFmtId="164" fontId="5" fillId="0" borderId="10" xfId="28" applyNumberFormat="1" applyFont="1" applyBorder="1" applyAlignment="1"/>
    <xf numFmtId="164" fontId="5" fillId="0" borderId="14" xfId="28" applyNumberFormat="1" applyFont="1" applyBorder="1" applyAlignment="1"/>
    <xf numFmtId="0" fontId="26" fillId="0" borderId="0" xfId="0" applyFont="1" applyBorder="1" applyAlignment="1">
      <alignment horizontal="center"/>
    </xf>
    <xf numFmtId="3" fontId="1" fillId="0" borderId="0" xfId="0" applyNumberFormat="1" applyFont="1" applyFill="1" applyBorder="1" applyAlignment="1">
      <alignment vertical="center" wrapText="1"/>
    </xf>
    <xf numFmtId="43" fontId="0" fillId="0" borderId="0" xfId="0" applyNumberFormat="1"/>
    <xf numFmtId="4" fontId="114" fillId="0" borderId="28" xfId="0" applyNumberFormat="1" applyFont="1" applyFill="1" applyBorder="1" applyAlignment="1">
      <alignment vertical="center" wrapText="1"/>
    </xf>
    <xf numFmtId="3" fontId="1" fillId="0" borderId="28" xfId="0" applyNumberFormat="1" applyFont="1" applyFill="1" applyBorder="1" applyAlignment="1">
      <alignment vertical="center" wrapText="1"/>
    </xf>
    <xf numFmtId="164" fontId="5" fillId="0" borderId="0" xfId="28" applyNumberFormat="1" applyFont="1" applyFill="1" applyBorder="1"/>
    <xf numFmtId="39" fontId="5" fillId="0" borderId="0" xfId="28" applyNumberFormat="1" applyFont="1" applyFill="1" applyBorder="1" applyAlignment="1"/>
    <xf numFmtId="41" fontId="5" fillId="0" borderId="14" xfId="0" applyNumberFormat="1" applyFont="1" applyBorder="1" applyAlignment="1"/>
    <xf numFmtId="0" fontId="27" fillId="0" borderId="0" xfId="0" applyFont="1" applyBorder="1" applyAlignment="1">
      <alignment horizontal="left"/>
    </xf>
    <xf numFmtId="17" fontId="27" fillId="0" borderId="0" xfId="0" applyNumberFormat="1" applyFont="1"/>
    <xf numFmtId="43" fontId="27" fillId="0" borderId="0" xfId="28" applyFont="1"/>
    <xf numFmtId="43" fontId="27" fillId="0" borderId="10" xfId="28" applyFont="1" applyBorder="1"/>
    <xf numFmtId="17" fontId="27" fillId="0" borderId="0" xfId="0" applyNumberFormat="1" applyFont="1" applyAlignment="1">
      <alignment horizontal="right"/>
    </xf>
    <xf numFmtId="178" fontId="27" fillId="0" borderId="14" xfId="0" applyNumberFormat="1" applyFont="1" applyBorder="1"/>
    <xf numFmtId="178" fontId="27" fillId="0" borderId="0" xfId="0" applyNumberFormat="1" applyFont="1" applyBorder="1"/>
    <xf numFmtId="164" fontId="0" fillId="0" borderId="0" xfId="0" applyNumberFormat="1"/>
    <xf numFmtId="0" fontId="2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1117">
    <cellStyle name="_Row1" xfId="765"/>
    <cellStyle name="_Row1 2" xfId="766"/>
    <cellStyle name="20% - Accent1" xfId="1" builtinId="30" customBuiltin="1"/>
    <cellStyle name="20% - Accent1 2" xfId="54"/>
    <cellStyle name="20% - Accent1 2 2" xfId="55"/>
    <cellStyle name="20% - Accent1 3" xfId="56"/>
    <cellStyle name="20% - Accent1 3 2" xfId="767"/>
    <cellStyle name="20% - Accent1 3 2 2" xfId="768"/>
    <cellStyle name="20% - Accent1 3 3" xfId="769"/>
    <cellStyle name="20% - Accent1 4" xfId="57"/>
    <cellStyle name="20% - Accent1 5" xfId="58"/>
    <cellStyle name="20% - Accent1 6" xfId="59"/>
    <cellStyle name="20% - Accent1 7" xfId="60"/>
    <cellStyle name="20% - Accent1 8" xfId="61"/>
    <cellStyle name="20% - Accent2" xfId="2" builtinId="34" customBuiltin="1"/>
    <cellStyle name="20% - Accent2 2" xfId="62"/>
    <cellStyle name="20% - Accent2 2 2" xfId="63"/>
    <cellStyle name="20% - Accent2 3" xfId="64"/>
    <cellStyle name="20% - Accent2 3 2" xfId="770"/>
    <cellStyle name="20% - Accent2 3 2 2" xfId="771"/>
    <cellStyle name="20% - Accent2 3 3" xfId="772"/>
    <cellStyle name="20% - Accent2 4" xfId="65"/>
    <cellStyle name="20% - Accent2 5" xfId="66"/>
    <cellStyle name="20% - Accent2 6" xfId="67"/>
    <cellStyle name="20% - Accent3" xfId="3" builtinId="38" customBuiltin="1"/>
    <cellStyle name="20% - Accent3 2" xfId="68"/>
    <cellStyle name="20% - Accent3 2 2" xfId="69"/>
    <cellStyle name="20% - Accent3 3" xfId="70"/>
    <cellStyle name="20% - Accent3 3 2" xfId="773"/>
    <cellStyle name="20% - Accent3 3 2 2" xfId="774"/>
    <cellStyle name="20% - Accent3 3 3" xfId="775"/>
    <cellStyle name="20% - Accent3 4" xfId="71"/>
    <cellStyle name="20% - Accent3 5" xfId="72"/>
    <cellStyle name="20% - Accent3 6" xfId="73"/>
    <cellStyle name="20% - Accent3 7" xfId="74"/>
    <cellStyle name="20% - Accent3 8" xfId="75"/>
    <cellStyle name="20% - Accent4" xfId="4" builtinId="42" customBuiltin="1"/>
    <cellStyle name="20% - Accent4 2" xfId="76"/>
    <cellStyle name="20% - Accent4 2 2" xfId="77"/>
    <cellStyle name="20% - Accent4 2 2 2" xfId="776"/>
    <cellStyle name="20% - Accent4 2 2 2 2" xfId="777"/>
    <cellStyle name="20% - Accent4 2 2 3" xfId="778"/>
    <cellStyle name="20% - Accent4 2 3" xfId="779"/>
    <cellStyle name="20% - Accent4 2 3 2" xfId="780"/>
    <cellStyle name="20% - Accent4 2 3 2 2" xfId="781"/>
    <cellStyle name="20% - Accent4 2 3 3" xfId="782"/>
    <cellStyle name="20% - Accent4 2 4" xfId="783"/>
    <cellStyle name="20% - Accent4 2 4 2" xfId="784"/>
    <cellStyle name="20% - Accent4 2 4 2 2" xfId="785"/>
    <cellStyle name="20% - Accent4 2 4 3" xfId="786"/>
    <cellStyle name="20% - Accent4 2 5" xfId="787"/>
    <cellStyle name="20% - Accent4 2 5 2" xfId="788"/>
    <cellStyle name="20% - Accent4 2 6" xfId="789"/>
    <cellStyle name="20% - Accent4 3" xfId="78"/>
    <cellStyle name="20% - Accent4 3 2" xfId="790"/>
    <cellStyle name="20% - Accent4 3 2 2" xfId="791"/>
    <cellStyle name="20% - Accent4 3 2 2 2" xfId="792"/>
    <cellStyle name="20% - Accent4 3 2 3" xfId="793"/>
    <cellStyle name="20% - Accent4 3 3" xfId="794"/>
    <cellStyle name="20% - Accent4 3 3 2" xfId="795"/>
    <cellStyle name="20% - Accent4 3 3 2 2" xfId="796"/>
    <cellStyle name="20% - Accent4 3 3 3" xfId="797"/>
    <cellStyle name="20% - Accent4 3 4" xfId="798"/>
    <cellStyle name="20% - Accent4 3 4 2" xfId="799"/>
    <cellStyle name="20% - Accent4 3 4 2 2" xfId="800"/>
    <cellStyle name="20% - Accent4 3 4 3" xfId="801"/>
    <cellStyle name="20% - Accent4 3 5" xfId="802"/>
    <cellStyle name="20% - Accent4 3 5 2" xfId="803"/>
    <cellStyle name="20% - Accent4 3 6" xfId="804"/>
    <cellStyle name="20% - Accent4 4" xfId="79"/>
    <cellStyle name="20% - Accent4 4 2" xfId="805"/>
    <cellStyle name="20% - Accent4 4 2 2" xfId="806"/>
    <cellStyle name="20% - Accent4 4 2 2 2" xfId="807"/>
    <cellStyle name="20% - Accent4 4 2 3" xfId="808"/>
    <cellStyle name="20% - Accent4 4 3" xfId="809"/>
    <cellStyle name="20% - Accent4 4 3 2" xfId="810"/>
    <cellStyle name="20% - Accent4 4 3 2 2" xfId="811"/>
    <cellStyle name="20% - Accent4 4 3 3" xfId="812"/>
    <cellStyle name="20% - Accent4 4 4" xfId="813"/>
    <cellStyle name="20% - Accent4 4 4 2" xfId="814"/>
    <cellStyle name="20% - Accent4 4 4 2 2" xfId="815"/>
    <cellStyle name="20% - Accent4 4 4 3" xfId="816"/>
    <cellStyle name="20% - Accent4 4 5" xfId="817"/>
    <cellStyle name="20% - Accent4 4 5 2" xfId="818"/>
    <cellStyle name="20% - Accent4 4 6" xfId="819"/>
    <cellStyle name="20% - Accent4 5" xfId="80"/>
    <cellStyle name="20% - Accent4 6" xfId="81"/>
    <cellStyle name="20% - Accent4 6 2" xfId="820"/>
    <cellStyle name="20% - Accent4 6 2 2" xfId="821"/>
    <cellStyle name="20% - Accent4 6 3" xfId="822"/>
    <cellStyle name="20% - Accent4 7" xfId="82"/>
    <cellStyle name="20% - Accent4 8" xfId="83"/>
    <cellStyle name="20% - Accent5" xfId="5" builtinId="46" customBuiltin="1"/>
    <cellStyle name="20% - Accent5 2" xfId="84"/>
    <cellStyle name="20% - Accent5 2 2" xfId="85"/>
    <cellStyle name="20% - Accent5 3" xfId="86"/>
    <cellStyle name="20% - Accent5 3 2" xfId="823"/>
    <cellStyle name="20% - Accent5 3 2 2" xfId="824"/>
    <cellStyle name="20% - Accent5 3 3" xfId="825"/>
    <cellStyle name="20% - Accent5 4" xfId="87"/>
    <cellStyle name="20% - Accent5 5" xfId="88"/>
    <cellStyle name="20% - Accent5 6" xfId="89"/>
    <cellStyle name="20% - Accent6" xfId="6" builtinId="50" customBuiltin="1"/>
    <cellStyle name="20% - Accent6 2" xfId="90"/>
    <cellStyle name="20% - Accent6 2 2" xfId="91"/>
    <cellStyle name="20% - Accent6 3" xfId="92"/>
    <cellStyle name="20% - Accent6 3 2" xfId="826"/>
    <cellStyle name="20% - Accent6 3 2 2" xfId="827"/>
    <cellStyle name="20% - Accent6 3 3" xfId="828"/>
    <cellStyle name="20% - Accent6 4" xfId="93"/>
    <cellStyle name="20% - Accent6 5" xfId="94"/>
    <cellStyle name="20% - Accent6 6" xfId="95"/>
    <cellStyle name="40% - Accent1" xfId="7" builtinId="31" customBuiltin="1"/>
    <cellStyle name="40% - Accent1 2" xfId="96"/>
    <cellStyle name="40% - Accent1 2 2" xfId="97"/>
    <cellStyle name="40% - Accent1 3" xfId="98"/>
    <cellStyle name="40% - Accent1 3 2" xfId="829"/>
    <cellStyle name="40% - Accent1 3 2 2" xfId="830"/>
    <cellStyle name="40% - Accent1 3 3" xfId="831"/>
    <cellStyle name="40% - Accent1 4" xfId="99"/>
    <cellStyle name="40% - Accent1 5" xfId="100"/>
    <cellStyle name="40% - Accent1 6" xfId="101"/>
    <cellStyle name="40% - Accent1 7" xfId="102"/>
    <cellStyle name="40% - Accent1 8" xfId="103"/>
    <cellStyle name="40% - Accent2" xfId="8" builtinId="35" customBuiltin="1"/>
    <cellStyle name="40% - Accent2 2" xfId="104"/>
    <cellStyle name="40% - Accent2 2 2" xfId="105"/>
    <cellStyle name="40% - Accent2 3" xfId="106"/>
    <cellStyle name="40% - Accent2 3 2" xfId="832"/>
    <cellStyle name="40% - Accent2 3 2 2" xfId="833"/>
    <cellStyle name="40% - Accent2 3 3" xfId="834"/>
    <cellStyle name="40% - Accent2 4" xfId="107"/>
    <cellStyle name="40% - Accent2 5" xfId="108"/>
    <cellStyle name="40% - Accent2 6" xfId="109"/>
    <cellStyle name="40% - Accent3" xfId="9" builtinId="39" customBuiltin="1"/>
    <cellStyle name="40% - Accent3 2" xfId="110"/>
    <cellStyle name="40% - Accent3 2 2" xfId="111"/>
    <cellStyle name="40% - Accent3 3" xfId="112"/>
    <cellStyle name="40% - Accent3 3 2" xfId="835"/>
    <cellStyle name="40% - Accent3 3 2 2" xfId="836"/>
    <cellStyle name="40% - Accent3 3 3" xfId="837"/>
    <cellStyle name="40% - Accent3 4" xfId="113"/>
    <cellStyle name="40% - Accent3 5" xfId="114"/>
    <cellStyle name="40% - Accent3 6" xfId="115"/>
    <cellStyle name="40% - Accent3 7" xfId="116"/>
    <cellStyle name="40% - Accent3 8" xfId="117"/>
    <cellStyle name="40% - Accent4" xfId="10" builtinId="43" customBuiltin="1"/>
    <cellStyle name="40% - Accent4 2" xfId="118"/>
    <cellStyle name="40% - Accent4 2 2" xfId="119"/>
    <cellStyle name="40% - Accent4 3" xfId="120"/>
    <cellStyle name="40% - Accent4 3 2" xfId="838"/>
    <cellStyle name="40% - Accent4 3 2 2" xfId="839"/>
    <cellStyle name="40% - Accent4 3 3" xfId="840"/>
    <cellStyle name="40% - Accent4 4" xfId="121"/>
    <cellStyle name="40% - Accent4 5" xfId="122"/>
    <cellStyle name="40% - Accent4 6" xfId="123"/>
    <cellStyle name="40% - Accent4 7" xfId="124"/>
    <cellStyle name="40% - Accent4 8" xfId="125"/>
    <cellStyle name="40% - Accent5" xfId="11" builtinId="47" customBuiltin="1"/>
    <cellStyle name="40% - Accent5 2" xfId="126"/>
    <cellStyle name="40% - Accent5 2 2" xfId="127"/>
    <cellStyle name="40% - Accent5 3" xfId="128"/>
    <cellStyle name="40% - Accent5 3 2" xfId="841"/>
    <cellStyle name="40% - Accent5 3 2 2" xfId="842"/>
    <cellStyle name="40% - Accent5 3 3" xfId="843"/>
    <cellStyle name="40% - Accent5 4" xfId="129"/>
    <cellStyle name="40% - Accent5 5" xfId="130"/>
    <cellStyle name="40% - Accent5 6" xfId="131"/>
    <cellStyle name="40% - Accent6" xfId="12" builtinId="51" customBuiltin="1"/>
    <cellStyle name="40% - Accent6 2" xfId="132"/>
    <cellStyle name="40% - Accent6 2 2" xfId="133"/>
    <cellStyle name="40% - Accent6 3" xfId="134"/>
    <cellStyle name="40% - Accent6 3 2" xfId="844"/>
    <cellStyle name="40% - Accent6 3 2 2" xfId="845"/>
    <cellStyle name="40% - Accent6 3 3" xfId="846"/>
    <cellStyle name="40% - Accent6 4" xfId="135"/>
    <cellStyle name="40% - Accent6 5" xfId="136"/>
    <cellStyle name="40% - Accent6 6" xfId="137"/>
    <cellStyle name="40% - Accent6 7" xfId="138"/>
    <cellStyle name="40% - Accent6 8" xfId="139"/>
    <cellStyle name="60% - Accent1" xfId="13" builtinId="32" customBuiltin="1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2" xfId="14" builtinId="36" customBuiltin="1"/>
    <cellStyle name="60% - Accent2 2" xfId="147"/>
    <cellStyle name="60% - Accent2 3" xfId="148"/>
    <cellStyle name="60% - Accent2 4" xfId="149"/>
    <cellStyle name="60% - Accent2 5" xfId="150"/>
    <cellStyle name="60% - Accent2 6" xfId="151"/>
    <cellStyle name="60% - Accent3" xfId="15" builtinId="40" customBuiltin="1"/>
    <cellStyle name="60% - Accent3 2" xfId="152"/>
    <cellStyle name="60% - Accent3 3" xfId="153"/>
    <cellStyle name="60% - Accent3 4" xfId="154"/>
    <cellStyle name="60% - Accent3 5" xfId="155"/>
    <cellStyle name="60% - Accent3 6" xfId="156"/>
    <cellStyle name="60% - Accent3 7" xfId="157"/>
    <cellStyle name="60% - Accent3 8" xfId="158"/>
    <cellStyle name="60% - Accent4" xfId="16" builtinId="44" customBuiltin="1"/>
    <cellStyle name="60% - Accent4 2" xfId="159"/>
    <cellStyle name="60% - Accent4 3" xfId="160"/>
    <cellStyle name="60% - Accent4 4" xfId="161"/>
    <cellStyle name="60% - Accent4 5" xfId="162"/>
    <cellStyle name="60% - Accent4 6" xfId="163"/>
    <cellStyle name="60% - Accent4 7" xfId="164"/>
    <cellStyle name="60% - Accent4 8" xfId="165"/>
    <cellStyle name="60% - Accent5" xfId="17" builtinId="48" customBuiltin="1"/>
    <cellStyle name="60% - Accent5 2" xfId="166"/>
    <cellStyle name="60% - Accent5 3" xfId="167"/>
    <cellStyle name="60% - Accent5 4" xfId="168"/>
    <cellStyle name="60% - Accent5 5" xfId="169"/>
    <cellStyle name="60% - Accent5 6" xfId="170"/>
    <cellStyle name="60% - Accent6" xfId="18" builtinId="52" customBuiltin="1"/>
    <cellStyle name="60% - Accent6 2" xfId="171"/>
    <cellStyle name="60% - Accent6 3" xfId="172"/>
    <cellStyle name="60% - Accent6 4" xfId="173"/>
    <cellStyle name="60% - Accent6 5" xfId="174"/>
    <cellStyle name="60% - Accent6 6" xfId="175"/>
    <cellStyle name="60% - Accent6 7" xfId="176"/>
    <cellStyle name="60% - Accent6 8" xfId="177"/>
    <cellStyle name="Accent1" xfId="19" builtinId="29" customBuiltin="1"/>
    <cellStyle name="Accent1 2" xfId="178"/>
    <cellStyle name="Accent1 3" xfId="179"/>
    <cellStyle name="Accent1 4" xfId="180"/>
    <cellStyle name="Accent1 5" xfId="181"/>
    <cellStyle name="Accent1 6" xfId="182"/>
    <cellStyle name="Accent1 7" xfId="183"/>
    <cellStyle name="Accent1 8" xfId="184"/>
    <cellStyle name="Accent2" xfId="20" builtinId="33" customBuiltin="1"/>
    <cellStyle name="Accent2 2" xfId="185"/>
    <cellStyle name="Accent2 3" xfId="186"/>
    <cellStyle name="Accent2 4" xfId="187"/>
    <cellStyle name="Accent2 5" xfId="188"/>
    <cellStyle name="Accent2 6" xfId="189"/>
    <cellStyle name="Accent3" xfId="21" builtinId="37" customBuiltin="1"/>
    <cellStyle name="Accent3 2" xfId="190"/>
    <cellStyle name="Accent3 3" xfId="191"/>
    <cellStyle name="Accent3 4" xfId="192"/>
    <cellStyle name="Accent3 5" xfId="193"/>
    <cellStyle name="Accent3 6" xfId="194"/>
    <cellStyle name="Accent4" xfId="22" builtinId="41" customBuiltin="1"/>
    <cellStyle name="Accent4 2" xfId="195"/>
    <cellStyle name="Accent4 3" xfId="196"/>
    <cellStyle name="Accent4 4" xfId="197"/>
    <cellStyle name="Accent4 5" xfId="198"/>
    <cellStyle name="Accent4 6" xfId="199"/>
    <cellStyle name="Accent4 7" xfId="200"/>
    <cellStyle name="Accent4 8" xfId="201"/>
    <cellStyle name="Accent5" xfId="23" builtinId="45" customBuiltin="1"/>
    <cellStyle name="Accent5 2" xfId="202"/>
    <cellStyle name="Accent5 3" xfId="203"/>
    <cellStyle name="Accent5 4" xfId="204"/>
    <cellStyle name="Accent5 5" xfId="205"/>
    <cellStyle name="Accent5 6" xfId="206"/>
    <cellStyle name="Accent6" xfId="24" builtinId="49" customBuiltin="1"/>
    <cellStyle name="Accent6 2" xfId="207"/>
    <cellStyle name="Accent6 3" xfId="208"/>
    <cellStyle name="Accent6 4" xfId="209"/>
    <cellStyle name="Accent6 5" xfId="210"/>
    <cellStyle name="Accent6 6" xfId="211"/>
    <cellStyle name="Bad" xfId="25" builtinId="27" customBuiltin="1"/>
    <cellStyle name="Bad 2" xfId="212"/>
    <cellStyle name="Bad 3" xfId="213"/>
    <cellStyle name="Bad 4" xfId="214"/>
    <cellStyle name="Bad 5" xfId="215"/>
    <cellStyle name="Bad 6" xfId="216"/>
    <cellStyle name="Bad 7" xfId="217"/>
    <cellStyle name="Bad 8" xfId="218"/>
    <cellStyle name="Calculation" xfId="26" builtinId="22" customBuiltin="1"/>
    <cellStyle name="Calculation 2" xfId="219"/>
    <cellStyle name="Calculation 3" xfId="220"/>
    <cellStyle name="Calculation 4" xfId="221"/>
    <cellStyle name="Calculation 5" xfId="222"/>
    <cellStyle name="Calculation 6" xfId="223"/>
    <cellStyle name="Check Cell" xfId="27" builtinId="23" customBuiltin="1"/>
    <cellStyle name="Check Cell 2" xfId="224"/>
    <cellStyle name="Check Cell 3" xfId="225"/>
    <cellStyle name="Check Cell 4" xfId="226"/>
    <cellStyle name="Check Cell 5" xfId="227"/>
    <cellStyle name="Check Cell 6" xfId="228"/>
    <cellStyle name="Check Cell 7" xfId="229"/>
    <cellStyle name="Check Cell 8" xfId="230"/>
    <cellStyle name="CodeEingabe" xfId="847"/>
    <cellStyle name="ColumnAttributeAbovePrompt" xfId="848"/>
    <cellStyle name="ColumnAttributePrompt" xfId="849"/>
    <cellStyle name="ColumnAttributeValue" xfId="850"/>
    <cellStyle name="ColumnHeadingPrompt" xfId="851"/>
    <cellStyle name="ColumnHeadingValue" xfId="852"/>
    <cellStyle name="Comma" xfId="28" builtinId="3"/>
    <cellStyle name="Comma [0] 2" xfId="853"/>
    <cellStyle name="Comma 10" xfId="231"/>
    <cellStyle name="Comma 10 9" xfId="854"/>
    <cellStyle name="Comma 11" xfId="232"/>
    <cellStyle name="Comma 11 2" xfId="855"/>
    <cellStyle name="Comma 11 2 2" xfId="856"/>
    <cellStyle name="Comma 11 3" xfId="857"/>
    <cellStyle name="Comma 12" xfId="233"/>
    <cellStyle name="Comma 12 2" xfId="858"/>
    <cellStyle name="Comma 13" xfId="234"/>
    <cellStyle name="Comma 14" xfId="235"/>
    <cellStyle name="Comma 15" xfId="236"/>
    <cellStyle name="Comma 16" xfId="237"/>
    <cellStyle name="Comma 17" xfId="53"/>
    <cellStyle name="Comma 17 2" xfId="238"/>
    <cellStyle name="Comma 17 2 2" xfId="239"/>
    <cellStyle name="Comma 17 2 2 2" xfId="240"/>
    <cellStyle name="Comma 17 2 3" xfId="241"/>
    <cellStyle name="Comma 17 3" xfId="242"/>
    <cellStyle name="Comma 17 3 2" xfId="243"/>
    <cellStyle name="Comma 17 3 2 2" xfId="244"/>
    <cellStyle name="Comma 17 3 3" xfId="245"/>
    <cellStyle name="Comma 17 4" xfId="246"/>
    <cellStyle name="Comma 17 4 2" xfId="247"/>
    <cellStyle name="Comma 17 5" xfId="248"/>
    <cellStyle name="Comma 18" xfId="249"/>
    <cellStyle name="Comma 19" xfId="250"/>
    <cellStyle name="Comma 2" xfId="52"/>
    <cellStyle name="Comma 2 2" xfId="251"/>
    <cellStyle name="Comma 2 2 2" xfId="252"/>
    <cellStyle name="Comma 2 2 3" xfId="253"/>
    <cellStyle name="Comma 2 3" xfId="254"/>
    <cellStyle name="Comma 2 4" xfId="255"/>
    <cellStyle name="Comma 2 5" xfId="256"/>
    <cellStyle name="Comma 2_Allocators" xfId="257"/>
    <cellStyle name="Comma 20" xfId="258"/>
    <cellStyle name="Comma 20 2" xfId="259"/>
    <cellStyle name="Comma 20 2 2" xfId="260"/>
    <cellStyle name="Comma 20 2 2 2" xfId="261"/>
    <cellStyle name="Comma 20 2 3" xfId="262"/>
    <cellStyle name="Comma 20 3" xfId="263"/>
    <cellStyle name="Comma 20 3 2" xfId="264"/>
    <cellStyle name="Comma 20 3 2 2" xfId="265"/>
    <cellStyle name="Comma 20 3 3" xfId="266"/>
    <cellStyle name="Comma 20 4" xfId="267"/>
    <cellStyle name="Comma 20 4 2" xfId="268"/>
    <cellStyle name="Comma 20 5" xfId="269"/>
    <cellStyle name="Comma 21" xfId="270"/>
    <cellStyle name="Comma 27" xfId="859"/>
    <cellStyle name="Comma 3" xfId="271"/>
    <cellStyle name="Comma 3 10" xfId="49"/>
    <cellStyle name="Comma 3 10 2" xfId="272"/>
    <cellStyle name="Comma 3 10 2 2" xfId="273"/>
    <cellStyle name="Comma 3 10 2 2 2" xfId="274"/>
    <cellStyle name="Comma 3 10 2 3" xfId="275"/>
    <cellStyle name="Comma 3 10 3" xfId="276"/>
    <cellStyle name="Comma 3 10 3 2" xfId="277"/>
    <cellStyle name="Comma 3 10 3 2 2" xfId="278"/>
    <cellStyle name="Comma 3 10 3 3" xfId="279"/>
    <cellStyle name="Comma 3 10 4" xfId="280"/>
    <cellStyle name="Comma 3 10 4 2" xfId="281"/>
    <cellStyle name="Comma 3 10 5" xfId="282"/>
    <cellStyle name="Comma 3 11" xfId="283"/>
    <cellStyle name="Comma 3 12" xfId="284"/>
    <cellStyle name="Comma 3 12 2" xfId="285"/>
    <cellStyle name="Comma 3 12 2 2" xfId="286"/>
    <cellStyle name="Comma 3 12 3" xfId="287"/>
    <cellStyle name="Comma 3 13" xfId="288"/>
    <cellStyle name="Comma 3 2" xfId="289"/>
    <cellStyle name="Comma 3 2 2" xfId="860"/>
    <cellStyle name="Comma 3 2 2 2" xfId="861"/>
    <cellStyle name="Comma 3 2 3" xfId="862"/>
    <cellStyle name="Comma 3 3" xfId="290"/>
    <cellStyle name="Comma 3 3 2" xfId="863"/>
    <cellStyle name="Comma 3 3 2 2" xfId="864"/>
    <cellStyle name="Comma 3 3 3" xfId="865"/>
    <cellStyle name="Comma 3 4" xfId="291"/>
    <cellStyle name="Comma 3 4 2" xfId="292"/>
    <cellStyle name="Comma 3 4 2 2" xfId="293"/>
    <cellStyle name="Comma 3 4 2 2 2" xfId="294"/>
    <cellStyle name="Comma 3 4 2 3" xfId="295"/>
    <cellStyle name="Comma 3 4 3" xfId="296"/>
    <cellStyle name="Comma 3 4 3 2" xfId="297"/>
    <cellStyle name="Comma 3 4 3 2 2" xfId="298"/>
    <cellStyle name="Comma 3 4 3 3" xfId="299"/>
    <cellStyle name="Comma 3 4 4" xfId="300"/>
    <cellStyle name="Comma 3 4 4 2" xfId="301"/>
    <cellStyle name="Comma 3 4 5" xfId="302"/>
    <cellStyle name="Comma 3 5" xfId="303"/>
    <cellStyle name="Comma 3 5 2" xfId="304"/>
    <cellStyle name="Comma 3 5 2 2" xfId="305"/>
    <cellStyle name="Comma 3 5 2 2 2" xfId="306"/>
    <cellStyle name="Comma 3 5 2 3" xfId="307"/>
    <cellStyle name="Comma 3 5 3" xfId="308"/>
    <cellStyle name="Comma 3 5 3 2" xfId="309"/>
    <cellStyle name="Comma 3 5 3 2 2" xfId="310"/>
    <cellStyle name="Comma 3 5 3 3" xfId="311"/>
    <cellStyle name="Comma 3 5 4" xfId="312"/>
    <cellStyle name="Comma 3 5 4 2" xfId="313"/>
    <cellStyle name="Comma 3 5 5" xfId="314"/>
    <cellStyle name="Comma 3 6" xfId="315"/>
    <cellStyle name="Comma 3 6 2" xfId="316"/>
    <cellStyle name="Comma 3 6 2 2" xfId="317"/>
    <cellStyle name="Comma 3 6 2 2 2" xfId="318"/>
    <cellStyle name="Comma 3 6 2 3" xfId="319"/>
    <cellStyle name="Comma 3 6 3" xfId="320"/>
    <cellStyle name="Comma 3 6 3 2" xfId="321"/>
    <cellStyle name="Comma 3 6 3 2 2" xfId="322"/>
    <cellStyle name="Comma 3 6 3 3" xfId="323"/>
    <cellStyle name="Comma 3 6 4" xfId="324"/>
    <cellStyle name="Comma 3 6 4 2" xfId="325"/>
    <cellStyle name="Comma 3 6 5" xfId="326"/>
    <cellStyle name="Comma 3 7" xfId="327"/>
    <cellStyle name="Comma 3 7 2" xfId="328"/>
    <cellStyle name="Comma 3 7 2 2" xfId="329"/>
    <cellStyle name="Comma 3 7 2 2 2" xfId="330"/>
    <cellStyle name="Comma 3 7 2 3" xfId="331"/>
    <cellStyle name="Comma 3 7 3" xfId="332"/>
    <cellStyle name="Comma 3 7 3 2" xfId="333"/>
    <cellStyle name="Comma 3 7 3 2 2" xfId="334"/>
    <cellStyle name="Comma 3 7 3 3" xfId="335"/>
    <cellStyle name="Comma 3 7 4" xfId="336"/>
    <cellStyle name="Comma 3 7 4 2" xfId="337"/>
    <cellStyle name="Comma 3 7 5" xfId="338"/>
    <cellStyle name="Comma 3 8" xfId="339"/>
    <cellStyle name="Comma 3 8 2" xfId="340"/>
    <cellStyle name="Comma 3 8 2 2" xfId="341"/>
    <cellStyle name="Comma 3 8 2 2 2" xfId="342"/>
    <cellStyle name="Comma 3 8 2 3" xfId="343"/>
    <cellStyle name="Comma 3 8 3" xfId="344"/>
    <cellStyle name="Comma 3 8 3 2" xfId="345"/>
    <cellStyle name="Comma 3 8 3 2 2" xfId="346"/>
    <cellStyle name="Comma 3 8 3 3" xfId="347"/>
    <cellStyle name="Comma 3 8 4" xfId="348"/>
    <cellStyle name="Comma 3 8 4 2" xfId="349"/>
    <cellStyle name="Comma 3 8 5" xfId="350"/>
    <cellStyle name="Comma 3 9" xfId="351"/>
    <cellStyle name="Comma 3 9 2" xfId="352"/>
    <cellStyle name="Comma 3 9 2 2" xfId="353"/>
    <cellStyle name="Comma 3 9 2 2 2" xfId="354"/>
    <cellStyle name="Comma 3 9 2 3" xfId="355"/>
    <cellStyle name="Comma 3 9 3" xfId="356"/>
    <cellStyle name="Comma 3 9 3 2" xfId="357"/>
    <cellStyle name="Comma 3 9 3 2 2" xfId="358"/>
    <cellStyle name="Comma 3 9 3 3" xfId="359"/>
    <cellStyle name="Comma 3 9 4" xfId="360"/>
    <cellStyle name="Comma 3 9 4 2" xfId="361"/>
    <cellStyle name="Comma 3 9 5" xfId="362"/>
    <cellStyle name="Comma 4" xfId="363"/>
    <cellStyle name="Comma 4 2" xfId="364"/>
    <cellStyle name="Comma 4 2 2" xfId="866"/>
    <cellStyle name="Comma 4 2 2 2" xfId="867"/>
    <cellStyle name="Comma 4 2 3" xfId="868"/>
    <cellStyle name="Comma 4 3" xfId="365"/>
    <cellStyle name="Comma 4 4" xfId="366"/>
    <cellStyle name="Comma 4 4 2" xfId="869"/>
    <cellStyle name="Comma 4 5" xfId="870"/>
    <cellStyle name="Comma 46" xfId="871"/>
    <cellStyle name="Comma 47" xfId="872"/>
    <cellStyle name="Comma 5" xfId="367"/>
    <cellStyle name="Comma 6" xfId="368"/>
    <cellStyle name="Comma 6 2" xfId="369"/>
    <cellStyle name="Comma 7" xfId="370"/>
    <cellStyle name="Comma 7 2" xfId="371"/>
    <cellStyle name="Comma 7 2 2" xfId="873"/>
    <cellStyle name="Comma 7 2 2 2" xfId="874"/>
    <cellStyle name="Comma 7 2 3" xfId="875"/>
    <cellStyle name="Comma 7 3" xfId="876"/>
    <cellStyle name="Comma 7 3 2" xfId="877"/>
    <cellStyle name="Comma 7 3 2 2" xfId="878"/>
    <cellStyle name="Comma 7 3 3" xfId="879"/>
    <cellStyle name="Comma 7 4" xfId="880"/>
    <cellStyle name="Comma 7 4 2" xfId="881"/>
    <cellStyle name="Comma 7 4 2 2" xfId="882"/>
    <cellStyle name="Comma 7 4 3" xfId="883"/>
    <cellStyle name="Comma 7 5" xfId="884"/>
    <cellStyle name="Comma 7 5 2" xfId="885"/>
    <cellStyle name="Comma 7 5 2 2" xfId="886"/>
    <cellStyle name="Comma 7 5 3" xfId="887"/>
    <cellStyle name="Comma 7 6" xfId="888"/>
    <cellStyle name="Comma 7 6 2" xfId="889"/>
    <cellStyle name="Comma 7 6 2 2" xfId="890"/>
    <cellStyle name="Comma 7 6 3" xfId="891"/>
    <cellStyle name="Comma 7 7" xfId="892"/>
    <cellStyle name="Comma 7 7 2" xfId="893"/>
    <cellStyle name="Comma 7 8" xfId="894"/>
    <cellStyle name="Comma 8" xfId="372"/>
    <cellStyle name="Comma 8 2" xfId="373"/>
    <cellStyle name="Comma 8 2 2" xfId="895"/>
    <cellStyle name="Comma 8 3" xfId="896"/>
    <cellStyle name="Comma 86" xfId="897"/>
    <cellStyle name="Comma 9" xfId="374"/>
    <cellStyle name="Comma0" xfId="898"/>
    <cellStyle name="CommaBlank" xfId="375"/>
    <cellStyle name="CommaBlank 2" xfId="376"/>
    <cellStyle name="Currency 10" xfId="377"/>
    <cellStyle name="Currency 10 2" xfId="378"/>
    <cellStyle name="Currency 10 2 2" xfId="379"/>
    <cellStyle name="Currency 10 2 2 2" xfId="380"/>
    <cellStyle name="Currency 10 2 3" xfId="381"/>
    <cellStyle name="Currency 10 3" xfId="382"/>
    <cellStyle name="Currency 10 3 2" xfId="383"/>
    <cellStyle name="Currency 10 3 2 2" xfId="384"/>
    <cellStyle name="Currency 10 3 3" xfId="385"/>
    <cellStyle name="Currency 10 4" xfId="386"/>
    <cellStyle name="Currency 10 4 2" xfId="387"/>
    <cellStyle name="Currency 10 5" xfId="388"/>
    <cellStyle name="Currency 11" xfId="389"/>
    <cellStyle name="Currency 2" xfId="390"/>
    <cellStyle name="Currency 2 2" xfId="391"/>
    <cellStyle name="Currency 2 3" xfId="392"/>
    <cellStyle name="Currency 2 4" xfId="393"/>
    <cellStyle name="Currency 3" xfId="50"/>
    <cellStyle name="Currency 3 2" xfId="394"/>
    <cellStyle name="Currency 3 2 2" xfId="899"/>
    <cellStyle name="Currency 3 3" xfId="395"/>
    <cellStyle name="Currency 3 4" xfId="396"/>
    <cellStyle name="Currency 3 5" xfId="397"/>
    <cellStyle name="Currency 4" xfId="398"/>
    <cellStyle name="Currency 4 2" xfId="399"/>
    <cellStyle name="Currency 4 2 2" xfId="900"/>
    <cellStyle name="Currency 4 3" xfId="400"/>
    <cellStyle name="Currency 4 4" xfId="401"/>
    <cellStyle name="Currency 5" xfId="402"/>
    <cellStyle name="Currency 5 2" xfId="901"/>
    <cellStyle name="Currency 5 2 2" xfId="902"/>
    <cellStyle name="Currency 5 3" xfId="903"/>
    <cellStyle name="Currency 6" xfId="403"/>
    <cellStyle name="Currency 6 2" xfId="904"/>
    <cellStyle name="Currency 6 2 2" xfId="905"/>
    <cellStyle name="Currency 6 3" xfId="906"/>
    <cellStyle name="Currency 7" xfId="404"/>
    <cellStyle name="Currency 7 2" xfId="907"/>
    <cellStyle name="Currency 7 2 2" xfId="908"/>
    <cellStyle name="Currency 7 3" xfId="909"/>
    <cellStyle name="Currency 8" xfId="405"/>
    <cellStyle name="Currency 8 2" xfId="910"/>
    <cellStyle name="Currency 8 2 2" xfId="911"/>
    <cellStyle name="Currency 8 3" xfId="912"/>
    <cellStyle name="Currency 9" xfId="406"/>
    <cellStyle name="Currency 9 2" xfId="913"/>
    <cellStyle name="Currency0" xfId="914"/>
    <cellStyle name="Custom - Style1" xfId="915"/>
    <cellStyle name="Data   - Style2" xfId="916"/>
    <cellStyle name="Date" xfId="917"/>
    <cellStyle name="Eingabe" xfId="918"/>
    <cellStyle name="Eingabe 2" xfId="919"/>
    <cellStyle name="Euro" xfId="920"/>
    <cellStyle name="Euro 2" xfId="921"/>
    <cellStyle name="Explanatory Text" xfId="29" builtinId="53" customBuiltin="1"/>
    <cellStyle name="Explanatory Text 2" xfId="407"/>
    <cellStyle name="Explanatory Text 3" xfId="408"/>
    <cellStyle name="Explanatory Text 4" xfId="409"/>
    <cellStyle name="Explanatory Text 5" xfId="410"/>
    <cellStyle name="Explanatory Text 6" xfId="411"/>
    <cellStyle name="F2" xfId="922"/>
    <cellStyle name="F3" xfId="923"/>
    <cellStyle name="F4" xfId="924"/>
    <cellStyle name="F5" xfId="925"/>
    <cellStyle name="F6" xfId="926"/>
    <cellStyle name="F6 2" xfId="927"/>
    <cellStyle name="F7" xfId="928"/>
    <cellStyle name="F8" xfId="929"/>
    <cellStyle name="Fixed" xfId="930"/>
    <cellStyle name="Good" xfId="30" builtinId="26" customBuiltin="1"/>
    <cellStyle name="Good 2" xfId="412"/>
    <cellStyle name="Good 3" xfId="413"/>
    <cellStyle name="Good 4" xfId="414"/>
    <cellStyle name="Good 5" xfId="415"/>
    <cellStyle name="Good 6" xfId="416"/>
    <cellStyle name="Heading 1" xfId="31" builtinId="16" customBuiltin="1"/>
    <cellStyle name="Heading 1 2" xfId="417"/>
    <cellStyle name="Heading 1 3" xfId="418"/>
    <cellStyle name="Heading 1 4" xfId="419"/>
    <cellStyle name="Heading 1 5" xfId="420"/>
    <cellStyle name="Heading 1 6" xfId="421"/>
    <cellStyle name="Heading 1 7" xfId="422"/>
    <cellStyle name="Heading 1 8" xfId="423"/>
    <cellStyle name="Heading 2" xfId="32" builtinId="17" customBuiltin="1"/>
    <cellStyle name="Heading 2 2" xfId="424"/>
    <cellStyle name="Heading 2 3" xfId="425"/>
    <cellStyle name="Heading 2 4" xfId="426"/>
    <cellStyle name="Heading 2 5" xfId="427"/>
    <cellStyle name="Heading 2 6" xfId="428"/>
    <cellStyle name="Heading 2 7" xfId="429"/>
    <cellStyle name="Heading 2 8" xfId="430"/>
    <cellStyle name="Heading 3" xfId="33" builtinId="18" customBuiltin="1"/>
    <cellStyle name="Heading 3 2" xfId="431"/>
    <cellStyle name="Heading 3 3" xfId="432"/>
    <cellStyle name="Heading 3 4" xfId="433"/>
    <cellStyle name="Heading 3 5" xfId="434"/>
    <cellStyle name="Heading 3 6" xfId="435"/>
    <cellStyle name="Heading 3 7" xfId="436"/>
    <cellStyle name="Heading 3 8" xfId="437"/>
    <cellStyle name="Heading 4" xfId="34" builtinId="19" customBuiltin="1"/>
    <cellStyle name="Heading 4 2" xfId="438"/>
    <cellStyle name="Heading 4 3" xfId="439"/>
    <cellStyle name="Heading 4 4" xfId="440"/>
    <cellStyle name="Heading 4 5" xfId="441"/>
    <cellStyle name="Heading 4 6" xfId="442"/>
    <cellStyle name="Heading 4 7" xfId="443"/>
    <cellStyle name="Heading 4 8" xfId="444"/>
    <cellStyle name="Hyperlink 2" xfId="1116"/>
    <cellStyle name="Input" xfId="35" builtinId="20" customBuiltin="1"/>
    <cellStyle name="Input 2" xfId="445"/>
    <cellStyle name="Input 3" xfId="446"/>
    <cellStyle name="Input 4" xfId="447"/>
    <cellStyle name="Input 5" xfId="448"/>
    <cellStyle name="Input 6" xfId="449"/>
    <cellStyle name="kirkdollars" xfId="450"/>
    <cellStyle name="Labels - Style3" xfId="931"/>
    <cellStyle name="LineItemPrompt" xfId="932"/>
    <cellStyle name="LineItemValue" xfId="933"/>
    <cellStyle name="LineItemValue 2" xfId="934"/>
    <cellStyle name="Linked Cell" xfId="36" builtinId="24" customBuiltin="1"/>
    <cellStyle name="Linked Cell 2" xfId="451"/>
    <cellStyle name="Linked Cell 3" xfId="452"/>
    <cellStyle name="Linked Cell 4" xfId="453"/>
    <cellStyle name="Linked Cell 5" xfId="454"/>
    <cellStyle name="Linked Cell 6" xfId="455"/>
    <cellStyle name="Neutral" xfId="37" builtinId="28" customBuiltin="1"/>
    <cellStyle name="Neutral 2" xfId="456"/>
    <cellStyle name="Neutral 3" xfId="457"/>
    <cellStyle name="Neutral 4" xfId="458"/>
    <cellStyle name="Neutral 5" xfId="459"/>
    <cellStyle name="Neutral 6" xfId="460"/>
    <cellStyle name="Normal" xfId="0" builtinId="0"/>
    <cellStyle name="Normal - Style1" xfId="935"/>
    <cellStyle name="Normal - Style2" xfId="936"/>
    <cellStyle name="Normal - Style3" xfId="937"/>
    <cellStyle name="Normal - Style4" xfId="938"/>
    <cellStyle name="Normal - Style5" xfId="939"/>
    <cellStyle name="Normal - Style6" xfId="940"/>
    <cellStyle name="Normal - Style7" xfId="941"/>
    <cellStyle name="Normal - Style8" xfId="942"/>
    <cellStyle name="Normal 10" xfId="461"/>
    <cellStyle name="Normal 11" xfId="462"/>
    <cellStyle name="Normal 12" xfId="463"/>
    <cellStyle name="Normal 12 2" xfId="943"/>
    <cellStyle name="Normal 13" xfId="464"/>
    <cellStyle name="Normal 13 2" xfId="944"/>
    <cellStyle name="Normal 13 2 2" xfId="945"/>
    <cellStyle name="Normal 13 3" xfId="946"/>
    <cellStyle name="Normal 14" xfId="465"/>
    <cellStyle name="Normal 14 2" xfId="947"/>
    <cellStyle name="Normal 14 2 2" xfId="948"/>
    <cellStyle name="Normal 14 3" xfId="949"/>
    <cellStyle name="Normal 15" xfId="466"/>
    <cellStyle name="Normal 15 2" xfId="467"/>
    <cellStyle name="Normal 15 2 2" xfId="468"/>
    <cellStyle name="Normal 15 2 2 2" xfId="469"/>
    <cellStyle name="Normal 15 2 3" xfId="470"/>
    <cellStyle name="Normal 15 3" xfId="471"/>
    <cellStyle name="Normal 15 3 2" xfId="472"/>
    <cellStyle name="Normal 15 3 2 2" xfId="473"/>
    <cellStyle name="Normal 15 3 3" xfId="474"/>
    <cellStyle name="Normal 15 4" xfId="475"/>
    <cellStyle name="Normal 15 4 2" xfId="476"/>
    <cellStyle name="Normal 15 5" xfId="477"/>
    <cellStyle name="Normal 16" xfId="478"/>
    <cellStyle name="Normal 16 2" xfId="950"/>
    <cellStyle name="Normal 16 2 2" xfId="951"/>
    <cellStyle name="Normal 16 3" xfId="952"/>
    <cellStyle name="Normal 17" xfId="479"/>
    <cellStyle name="Normal 17 2" xfId="953"/>
    <cellStyle name="Normal 17 2 2" xfId="954"/>
    <cellStyle name="Normal 17 3" xfId="955"/>
    <cellStyle name="Normal 18" xfId="480"/>
    <cellStyle name="Normal 19" xfId="481"/>
    <cellStyle name="Normal 19 2" xfId="956"/>
    <cellStyle name="Normal 19 2 2" xfId="957"/>
    <cellStyle name="Normal 19 3" xfId="958"/>
    <cellStyle name="Normal 2" xfId="43"/>
    <cellStyle name="Normal 2 2" xfId="47"/>
    <cellStyle name="Normal 2 2 2" xfId="482"/>
    <cellStyle name="Normal 2 2 3" xfId="959"/>
    <cellStyle name="Normal 2 3" xfId="483"/>
    <cellStyle name="Normal 2 4" xfId="484"/>
    <cellStyle name="Normal 2 5" xfId="485"/>
    <cellStyle name="Normal 2 6" xfId="960"/>
    <cellStyle name="Normal 2 6 2" xfId="961"/>
    <cellStyle name="Normal 2 7" xfId="962"/>
    <cellStyle name="Normal 2 8" xfId="963"/>
    <cellStyle name="Normal 2_Adjustment WP" xfId="486"/>
    <cellStyle name="Normal 20" xfId="487"/>
    <cellStyle name="Normal 21" xfId="488"/>
    <cellStyle name="Normal 21 2" xfId="964"/>
    <cellStyle name="Normal 22" xfId="489"/>
    <cellStyle name="Normal 23" xfId="490"/>
    <cellStyle name="Normal 23 2" xfId="965"/>
    <cellStyle name="Normal 23 2 2" xfId="966"/>
    <cellStyle name="Normal 23 3" xfId="967"/>
    <cellStyle name="Normal 24" xfId="491"/>
    <cellStyle name="Normal 25" xfId="492"/>
    <cellStyle name="Normal 26" xfId="493"/>
    <cellStyle name="Normal 27" xfId="494"/>
    <cellStyle name="Normal 28" xfId="495"/>
    <cellStyle name="Normal 29" xfId="496"/>
    <cellStyle name="Normal 3" xfId="44"/>
    <cellStyle name="Normal 3 2" xfId="497"/>
    <cellStyle name="Normal 3 3" xfId="498"/>
    <cellStyle name="Normal 3 3 2" xfId="968"/>
    <cellStyle name="Normal 3 3 2 2" xfId="969"/>
    <cellStyle name="Normal 3 3 3" xfId="970"/>
    <cellStyle name="Normal 3 4" xfId="499"/>
    <cellStyle name="Normal 3 5" xfId="500"/>
    <cellStyle name="Normal 3 6" xfId="501"/>
    <cellStyle name="Normal 3 7" xfId="502"/>
    <cellStyle name="Normal 3 8" xfId="503"/>
    <cellStyle name="Normal 3_108 Summary" xfId="504"/>
    <cellStyle name="Normal 30" xfId="505"/>
    <cellStyle name="Normal 31" xfId="506"/>
    <cellStyle name="Normal 32" xfId="507"/>
    <cellStyle name="Normal 33" xfId="508"/>
    <cellStyle name="Normal 34" xfId="509"/>
    <cellStyle name="Normal 35" xfId="510"/>
    <cellStyle name="Normal 35 2" xfId="511"/>
    <cellStyle name="Normal 35 2 2" xfId="512"/>
    <cellStyle name="Normal 35 2 2 2" xfId="513"/>
    <cellStyle name="Normal 35 2 3" xfId="514"/>
    <cellStyle name="Normal 35 3" xfId="515"/>
    <cellStyle name="Normal 35 3 2" xfId="516"/>
    <cellStyle name="Normal 35 3 2 2" xfId="517"/>
    <cellStyle name="Normal 35 3 3" xfId="518"/>
    <cellStyle name="Normal 35 4" xfId="519"/>
    <cellStyle name="Normal 35 4 2" xfId="520"/>
    <cellStyle name="Normal 35 5" xfId="521"/>
    <cellStyle name="Normal 36" xfId="522"/>
    <cellStyle name="Normal 36 2" xfId="523"/>
    <cellStyle name="Normal 37" xfId="764"/>
    <cellStyle name="Normal 4" xfId="524"/>
    <cellStyle name="Normal 4 2" xfId="525"/>
    <cellStyle name="Normal 4 3" xfId="526"/>
    <cellStyle name="Normal 4 4" xfId="527"/>
    <cellStyle name="Normal 4 5" xfId="528"/>
    <cellStyle name="Normal 46" xfId="971"/>
    <cellStyle name="Normal 47" xfId="972"/>
    <cellStyle name="Normal 5" xfId="529"/>
    <cellStyle name="Normal 5 2" xfId="530"/>
    <cellStyle name="Normal 5 3" xfId="531"/>
    <cellStyle name="Normal 5 4" xfId="973"/>
    <cellStyle name="Normal 6" xfId="532"/>
    <cellStyle name="Normal 6 10" xfId="533"/>
    <cellStyle name="Normal 6 10 2" xfId="534"/>
    <cellStyle name="Normal 6 10 2 2" xfId="535"/>
    <cellStyle name="Normal 6 10 3" xfId="536"/>
    <cellStyle name="Normal 6 2" xfId="537"/>
    <cellStyle name="Normal 6 2 2" xfId="538"/>
    <cellStyle name="Normal 6 2 2 2" xfId="539"/>
    <cellStyle name="Normal 6 2 2 2 2" xfId="540"/>
    <cellStyle name="Normal 6 2 2 3" xfId="541"/>
    <cellStyle name="Normal 6 2 3" xfId="542"/>
    <cellStyle name="Normal 6 2 3 2" xfId="543"/>
    <cellStyle name="Normal 6 2 3 2 2" xfId="544"/>
    <cellStyle name="Normal 6 2 3 3" xfId="545"/>
    <cellStyle name="Normal 6 2 4" xfId="546"/>
    <cellStyle name="Normal 6 2 4 2" xfId="547"/>
    <cellStyle name="Normal 6 2 5" xfId="548"/>
    <cellStyle name="Normal 6 3" xfId="549"/>
    <cellStyle name="Normal 6 3 2" xfId="550"/>
    <cellStyle name="Normal 6 3 2 2" xfId="551"/>
    <cellStyle name="Normal 6 3 2 2 2" xfId="552"/>
    <cellStyle name="Normal 6 3 2 3" xfId="553"/>
    <cellStyle name="Normal 6 3 3" xfId="554"/>
    <cellStyle name="Normal 6 3 3 2" xfId="555"/>
    <cellStyle name="Normal 6 3 3 2 2" xfId="556"/>
    <cellStyle name="Normal 6 3 3 3" xfId="557"/>
    <cellStyle name="Normal 6 3 4" xfId="558"/>
    <cellStyle name="Normal 6 3 4 2" xfId="559"/>
    <cellStyle name="Normal 6 3 5" xfId="560"/>
    <cellStyle name="Normal 6 4" xfId="561"/>
    <cellStyle name="Normal 6 4 2" xfId="562"/>
    <cellStyle name="Normal 6 4 2 2" xfId="563"/>
    <cellStyle name="Normal 6 4 2 2 2" xfId="564"/>
    <cellStyle name="Normal 6 4 2 3" xfId="565"/>
    <cellStyle name="Normal 6 4 3" xfId="566"/>
    <cellStyle name="Normal 6 4 3 2" xfId="567"/>
    <cellStyle name="Normal 6 4 3 2 2" xfId="568"/>
    <cellStyle name="Normal 6 4 3 3" xfId="569"/>
    <cellStyle name="Normal 6 4 4" xfId="570"/>
    <cellStyle name="Normal 6 4 4 2" xfId="571"/>
    <cellStyle name="Normal 6 4 5" xfId="572"/>
    <cellStyle name="Normal 6 5" xfId="573"/>
    <cellStyle name="Normal 6 5 2" xfId="574"/>
    <cellStyle name="Normal 6 5 2 2" xfId="575"/>
    <cellStyle name="Normal 6 5 2 2 2" xfId="576"/>
    <cellStyle name="Normal 6 5 2 3" xfId="577"/>
    <cellStyle name="Normal 6 5 3" xfId="578"/>
    <cellStyle name="Normal 6 5 3 2" xfId="579"/>
    <cellStyle name="Normal 6 5 3 2 2" xfId="580"/>
    <cellStyle name="Normal 6 5 3 3" xfId="581"/>
    <cellStyle name="Normal 6 5 4" xfId="582"/>
    <cellStyle name="Normal 6 5 4 2" xfId="583"/>
    <cellStyle name="Normal 6 5 5" xfId="584"/>
    <cellStyle name="Normal 6 6" xfId="585"/>
    <cellStyle name="Normal 6 6 2" xfId="586"/>
    <cellStyle name="Normal 6 6 2 2" xfId="587"/>
    <cellStyle name="Normal 6 6 2 2 2" xfId="588"/>
    <cellStyle name="Normal 6 6 2 3" xfId="589"/>
    <cellStyle name="Normal 6 6 3" xfId="590"/>
    <cellStyle name="Normal 6 6 3 2" xfId="591"/>
    <cellStyle name="Normal 6 6 3 2 2" xfId="592"/>
    <cellStyle name="Normal 6 6 3 3" xfId="593"/>
    <cellStyle name="Normal 6 6 4" xfId="594"/>
    <cellStyle name="Normal 6 6 4 2" xfId="595"/>
    <cellStyle name="Normal 6 6 5" xfId="596"/>
    <cellStyle name="Normal 6 7" xfId="597"/>
    <cellStyle name="Normal 6 7 2" xfId="598"/>
    <cellStyle name="Normal 6 7 2 2" xfId="599"/>
    <cellStyle name="Normal 6 7 2 2 2" xfId="600"/>
    <cellStyle name="Normal 6 7 2 3" xfId="601"/>
    <cellStyle name="Normal 6 7 3" xfId="602"/>
    <cellStyle name="Normal 6 7 3 2" xfId="603"/>
    <cellStyle name="Normal 6 7 3 2 2" xfId="604"/>
    <cellStyle name="Normal 6 7 3 3" xfId="605"/>
    <cellStyle name="Normal 6 7 4" xfId="606"/>
    <cellStyle name="Normal 6 7 4 2" xfId="607"/>
    <cellStyle name="Normal 6 7 5" xfId="608"/>
    <cellStyle name="Normal 6 8" xfId="609"/>
    <cellStyle name="Normal 6 8 2" xfId="610"/>
    <cellStyle name="Normal 6 8 2 2" xfId="611"/>
    <cellStyle name="Normal 6 8 2 2 2" xfId="612"/>
    <cellStyle name="Normal 6 8 2 3" xfId="613"/>
    <cellStyle name="Normal 6 8 3" xfId="614"/>
    <cellStyle name="Normal 6 8 3 2" xfId="615"/>
    <cellStyle name="Normal 6 8 3 2 2" xfId="616"/>
    <cellStyle name="Normal 6 8 3 3" xfId="617"/>
    <cellStyle name="Normal 6 8 4" xfId="618"/>
    <cellStyle name="Normal 6 8 4 2" xfId="619"/>
    <cellStyle name="Normal 6 8 5" xfId="620"/>
    <cellStyle name="Normal 6 9" xfId="621"/>
    <cellStyle name="Normal 7" xfId="622"/>
    <cellStyle name="Normal 8" xfId="623"/>
    <cellStyle name="Normal 8 2" xfId="974"/>
    <cellStyle name="Normal 9" xfId="624"/>
    <cellStyle name="Normal 9 2" xfId="975"/>
    <cellStyle name="Normal 9 2 2" xfId="976"/>
    <cellStyle name="Normal 9 2 2 2" xfId="977"/>
    <cellStyle name="Normal 9 2 3" xfId="978"/>
    <cellStyle name="Normal 9 3" xfId="979"/>
    <cellStyle name="Normal 9 3 2" xfId="980"/>
    <cellStyle name="Normal 9 4" xfId="981"/>
    <cellStyle name="Note" xfId="38" builtinId="10" customBuiltin="1"/>
    <cellStyle name="Note 10" xfId="625"/>
    <cellStyle name="Note 11" xfId="626"/>
    <cellStyle name="Note 2" xfId="627"/>
    <cellStyle name="Note 2 2" xfId="628"/>
    <cellStyle name="Note 2 2 2" xfId="982"/>
    <cellStyle name="Note 2 2 2 2" xfId="983"/>
    <cellStyle name="Note 2 2 3" xfId="984"/>
    <cellStyle name="Note 2_Allocators" xfId="629"/>
    <cellStyle name="Note 3" xfId="630"/>
    <cellStyle name="Note 3 2" xfId="631"/>
    <cellStyle name="Note 3 3" xfId="632"/>
    <cellStyle name="Note 3_Allocators" xfId="633"/>
    <cellStyle name="Note 4" xfId="634"/>
    <cellStyle name="Note 4 2" xfId="635"/>
    <cellStyle name="Note 4 2 2" xfId="985"/>
    <cellStyle name="Note 4 3" xfId="986"/>
    <cellStyle name="Note 4_Allocators" xfId="636"/>
    <cellStyle name="Note 5" xfId="637"/>
    <cellStyle name="Note 5 2" xfId="987"/>
    <cellStyle name="Note 5 2 2" xfId="988"/>
    <cellStyle name="Note 5 3" xfId="989"/>
    <cellStyle name="Note 6" xfId="638"/>
    <cellStyle name="Note 6 2" xfId="639"/>
    <cellStyle name="Note 6_Allocators" xfId="640"/>
    <cellStyle name="Note 7" xfId="641"/>
    <cellStyle name="Note 7 2" xfId="642"/>
    <cellStyle name="Note 8" xfId="643"/>
    <cellStyle name="Note 9" xfId="644"/>
    <cellStyle name="nPlosion" xfId="645"/>
    <cellStyle name="nvision" xfId="646"/>
    <cellStyle name="Output" xfId="39" builtinId="21" customBuiltin="1"/>
    <cellStyle name="Output 2" xfId="647"/>
    <cellStyle name="Output 3" xfId="648"/>
    <cellStyle name="Output 4" xfId="649"/>
    <cellStyle name="Output 5" xfId="650"/>
    <cellStyle name="Output 6" xfId="651"/>
    <cellStyle name="Output Amounts" xfId="990"/>
    <cellStyle name="Output Amounts 2" xfId="991"/>
    <cellStyle name="OUTPUT AMOUNTS 3" xfId="992"/>
    <cellStyle name="Output Amounts_d1" xfId="993"/>
    <cellStyle name="Output Column Headings" xfId="994"/>
    <cellStyle name="Output Column Headings 2" xfId="995"/>
    <cellStyle name="OUTPUT COLUMN HEADINGS 3" xfId="996"/>
    <cellStyle name="Output Column Headings_d1" xfId="997"/>
    <cellStyle name="Output Line Items" xfId="998"/>
    <cellStyle name="Output Line Items 2" xfId="999"/>
    <cellStyle name="OUTPUT LINE ITEMS 3" xfId="1000"/>
    <cellStyle name="Output Line Items_d1" xfId="1001"/>
    <cellStyle name="Output Report Heading" xfId="1002"/>
    <cellStyle name="Output Report Heading 2" xfId="1003"/>
    <cellStyle name="OUTPUT REPORT HEADING 3" xfId="1004"/>
    <cellStyle name="Output Report Heading_d1" xfId="1005"/>
    <cellStyle name="Output Report Title" xfId="1006"/>
    <cellStyle name="Output Report Title 2" xfId="1007"/>
    <cellStyle name="OUTPUT REPORT TITLE 3" xfId="1008"/>
    <cellStyle name="Output Report Title_d1" xfId="1009"/>
    <cellStyle name="Percent" xfId="1115" builtinId="5"/>
    <cellStyle name="Percent 10" xfId="652"/>
    <cellStyle name="Percent 11" xfId="653"/>
    <cellStyle name="Percent 12" xfId="654"/>
    <cellStyle name="Percent 13" xfId="655"/>
    <cellStyle name="Percent 13 2" xfId="656"/>
    <cellStyle name="Percent 13 2 2" xfId="657"/>
    <cellStyle name="Percent 13 2 2 2" xfId="658"/>
    <cellStyle name="Percent 13 2 3" xfId="659"/>
    <cellStyle name="Percent 13 3" xfId="660"/>
    <cellStyle name="Percent 13 3 2" xfId="661"/>
    <cellStyle name="Percent 13 3 2 2" xfId="662"/>
    <cellStyle name="Percent 13 3 3" xfId="663"/>
    <cellStyle name="Percent 13 4" xfId="664"/>
    <cellStyle name="Percent 13 4 2" xfId="665"/>
    <cellStyle name="Percent 13 5" xfId="666"/>
    <cellStyle name="Percent 14" xfId="667"/>
    <cellStyle name="Percent 15" xfId="763"/>
    <cellStyle name="Percent 2" xfId="51"/>
    <cellStyle name="Percent 2 2" xfId="668"/>
    <cellStyle name="Percent 2 2 2" xfId="1010"/>
    <cellStyle name="Percent 2 3" xfId="669"/>
    <cellStyle name="Percent 2 4" xfId="48"/>
    <cellStyle name="Percent 3" xfId="670"/>
    <cellStyle name="Percent 3 2" xfId="671"/>
    <cellStyle name="Percent 3 3" xfId="672"/>
    <cellStyle name="Percent 3 4" xfId="673"/>
    <cellStyle name="Percent 3 5" xfId="674"/>
    <cellStyle name="Percent 3 6" xfId="675"/>
    <cellStyle name="Percent 4" xfId="676"/>
    <cellStyle name="Percent 4 2" xfId="677"/>
    <cellStyle name="Percent 4 3" xfId="678"/>
    <cellStyle name="Percent 4 4" xfId="679"/>
    <cellStyle name="Percent 44" xfId="1011"/>
    <cellStyle name="Percent 45" xfId="1012"/>
    <cellStyle name="Percent 5" xfId="680"/>
    <cellStyle name="Percent 5 2" xfId="681"/>
    <cellStyle name="Percent 6" xfId="682"/>
    <cellStyle name="Percent 6 2" xfId="683"/>
    <cellStyle name="Percent 7" xfId="684"/>
    <cellStyle name="Percent 8" xfId="685"/>
    <cellStyle name="Percent 9" xfId="686"/>
    <cellStyle name="PSChar" xfId="45"/>
    <cellStyle name="PSChar 2" xfId="687"/>
    <cellStyle name="PSChar 2 2" xfId="688"/>
    <cellStyle name="PSChar 2 3" xfId="689"/>
    <cellStyle name="PSChar 3" xfId="690"/>
    <cellStyle name="PSChar 3 2" xfId="691"/>
    <cellStyle name="PSChar 4" xfId="692"/>
    <cellStyle name="PSChar 5" xfId="693"/>
    <cellStyle name="PSChar 6" xfId="694"/>
    <cellStyle name="PSDate" xfId="695"/>
    <cellStyle name="PSDate 2" xfId="696"/>
    <cellStyle name="PSDate 2 2" xfId="697"/>
    <cellStyle name="PSDate 2 3" xfId="698"/>
    <cellStyle name="PSDate 3" xfId="699"/>
    <cellStyle name="PSDate 3 2" xfId="700"/>
    <cellStyle name="PSDate 4" xfId="701"/>
    <cellStyle name="PSDate 5" xfId="702"/>
    <cellStyle name="PSDate 6" xfId="703"/>
    <cellStyle name="PSDec" xfId="46"/>
    <cellStyle name="PSDec 2" xfId="704"/>
    <cellStyle name="PSDec 2 2" xfId="705"/>
    <cellStyle name="PSDec 2 3" xfId="706"/>
    <cellStyle name="PSDec 3" xfId="707"/>
    <cellStyle name="PSDec 3 2" xfId="708"/>
    <cellStyle name="PSDec 4" xfId="709"/>
    <cellStyle name="PSDec 5" xfId="710"/>
    <cellStyle name="PSDec 6" xfId="711"/>
    <cellStyle name="PSHeading" xfId="712"/>
    <cellStyle name="PSHeading 10" xfId="713"/>
    <cellStyle name="PSHeading 11" xfId="714"/>
    <cellStyle name="PSHeading 2" xfId="715"/>
    <cellStyle name="PSHeading 2 2" xfId="716"/>
    <cellStyle name="PSHeading 2 3" xfId="717"/>
    <cellStyle name="PSHeading 2_108 Summary" xfId="718"/>
    <cellStyle name="PSHeading 3" xfId="719"/>
    <cellStyle name="PSHeading 3 2" xfId="720"/>
    <cellStyle name="PSHeading 3_108 Summary" xfId="721"/>
    <cellStyle name="PSHeading 4" xfId="722"/>
    <cellStyle name="PSHeading 5" xfId="723"/>
    <cellStyle name="PSHeading 6" xfId="724"/>
    <cellStyle name="PSHeading 7" xfId="725"/>
    <cellStyle name="PSHeading 8" xfId="726"/>
    <cellStyle name="PSHeading 9" xfId="727"/>
    <cellStyle name="PSHeading_101 check" xfId="728"/>
    <cellStyle name="PSInt" xfId="729"/>
    <cellStyle name="PSInt 2" xfId="730"/>
    <cellStyle name="PSInt 2 2" xfId="731"/>
    <cellStyle name="PSInt 2 3" xfId="732"/>
    <cellStyle name="PSInt 3" xfId="733"/>
    <cellStyle name="PSInt 3 2" xfId="734"/>
    <cellStyle name="PSInt 4" xfId="735"/>
    <cellStyle name="PSInt 5" xfId="736"/>
    <cellStyle name="PSInt 6" xfId="737"/>
    <cellStyle name="PSSpacer" xfId="738"/>
    <cellStyle name="PSSpacer 2" xfId="739"/>
    <cellStyle name="PSSpacer 2 2" xfId="740"/>
    <cellStyle name="PSSpacer 2 3" xfId="741"/>
    <cellStyle name="PSSpacer 3" xfId="742"/>
    <cellStyle name="PSSpacer 3 2" xfId="743"/>
    <cellStyle name="PSSpacer 4" xfId="744"/>
    <cellStyle name="PSSpacer 5" xfId="745"/>
    <cellStyle name="PSSpacer 6" xfId="746"/>
    <cellStyle name="ReportTitlePrompt" xfId="1013"/>
    <cellStyle name="ReportTitlePrompt 2" xfId="1014"/>
    <cellStyle name="ReportTitleValue" xfId="1015"/>
    <cellStyle name="Reset  - Style4" xfId="1016"/>
    <cellStyle name="RowAcctAbovePrompt" xfId="1017"/>
    <cellStyle name="RowAcctSOBAbovePrompt" xfId="1018"/>
    <cellStyle name="RowAcctSOBValue" xfId="1019"/>
    <cellStyle name="RowAcctValue" xfId="1020"/>
    <cellStyle name="RowAttrAbovePrompt" xfId="1021"/>
    <cellStyle name="RowAttrValue" xfId="1022"/>
    <cellStyle name="RowColSetAbovePrompt" xfId="1023"/>
    <cellStyle name="RowColSetLeftPrompt" xfId="1024"/>
    <cellStyle name="RowColSetValue" xfId="1025"/>
    <cellStyle name="RowColSetValue 2" xfId="1026"/>
    <cellStyle name="RowLeftPrompt" xfId="1027"/>
    <cellStyle name="SampleUsingFormatMask" xfId="1028"/>
    <cellStyle name="SampleWithNoFormatMask" xfId="1029"/>
    <cellStyle name="SAPBEXaggData" xfId="1030"/>
    <cellStyle name="SAPBEXaggData 2" xfId="1031"/>
    <cellStyle name="SAPBEXaggDataEmph" xfId="1032"/>
    <cellStyle name="SAPBEXaggItem" xfId="1033"/>
    <cellStyle name="SAPBEXaggItem 2" xfId="1034"/>
    <cellStyle name="SAPBEXaggItemX" xfId="1035"/>
    <cellStyle name="SAPBEXaggItemX 2" xfId="1036"/>
    <cellStyle name="SAPBEXchaText" xfId="1037"/>
    <cellStyle name="SAPBEXchaText 2" xfId="1038"/>
    <cellStyle name="SAPBEXexcBad7" xfId="1039"/>
    <cellStyle name="SAPBEXexcBad7 2" xfId="1040"/>
    <cellStyle name="SAPBEXexcBad8" xfId="1041"/>
    <cellStyle name="SAPBEXexcBad9" xfId="1042"/>
    <cellStyle name="SAPBEXexcCritical4" xfId="1043"/>
    <cellStyle name="SAPBEXexcCritical4 2" xfId="1044"/>
    <cellStyle name="SAPBEXexcCritical5" xfId="1045"/>
    <cellStyle name="SAPBEXexcCritical5 2" xfId="1046"/>
    <cellStyle name="SAPBEXexcCritical6" xfId="1047"/>
    <cellStyle name="SAPBEXexcCritical6 2" xfId="1048"/>
    <cellStyle name="SAPBEXexcGood1" xfId="1049"/>
    <cellStyle name="SAPBEXexcGood2" xfId="1050"/>
    <cellStyle name="SAPBEXexcGood3" xfId="1051"/>
    <cellStyle name="SAPBEXexcGood3 2" xfId="1052"/>
    <cellStyle name="SAPBEXfilterDrill" xfId="1053"/>
    <cellStyle name="SAPBEXfilterDrill 2" xfId="1054"/>
    <cellStyle name="SAPBEXfilterItem" xfId="1055"/>
    <cellStyle name="SAPBEXfilterItem 2" xfId="1056"/>
    <cellStyle name="SAPBEXfilterText" xfId="1057"/>
    <cellStyle name="SAPBEXfilterText 2" xfId="1058"/>
    <cellStyle name="SAPBEXformats" xfId="1059"/>
    <cellStyle name="SAPBEXformats 2" xfId="1060"/>
    <cellStyle name="SAPBEXheaderItem" xfId="1061"/>
    <cellStyle name="SAPBEXheaderItem 2" xfId="1062"/>
    <cellStyle name="SAPBEXheaderText" xfId="1063"/>
    <cellStyle name="SAPBEXheaderText 2" xfId="1064"/>
    <cellStyle name="SAPBEXHLevel0" xfId="1065"/>
    <cellStyle name="SAPBEXHLevel0 2" xfId="1066"/>
    <cellStyle name="SAPBEXHLevel0X" xfId="1067"/>
    <cellStyle name="SAPBEXHLevel0X 2" xfId="1068"/>
    <cellStyle name="SAPBEXHLevel1" xfId="1069"/>
    <cellStyle name="SAPBEXHLevel1 2" xfId="1070"/>
    <cellStyle name="SAPBEXHLevel1X" xfId="1071"/>
    <cellStyle name="SAPBEXHLevel1X 2" xfId="1072"/>
    <cellStyle name="SAPBEXHLevel2" xfId="1073"/>
    <cellStyle name="SAPBEXHLevel2 2" xfId="1074"/>
    <cellStyle name="SAPBEXHLevel2X" xfId="1075"/>
    <cellStyle name="SAPBEXHLevel2X 2" xfId="1076"/>
    <cellStyle name="SAPBEXHLevel3" xfId="1077"/>
    <cellStyle name="SAPBEXHLevel3 2" xfId="1078"/>
    <cellStyle name="SAPBEXHLevel3X" xfId="1079"/>
    <cellStyle name="SAPBEXHLevel3X 2" xfId="1080"/>
    <cellStyle name="SAPBEXresData" xfId="1081"/>
    <cellStyle name="SAPBEXresDataEmph" xfId="1082"/>
    <cellStyle name="SAPBEXresItem" xfId="1083"/>
    <cellStyle name="SAPBEXresItem 2" xfId="1084"/>
    <cellStyle name="SAPBEXresItemX" xfId="1085"/>
    <cellStyle name="SAPBEXresItemX 2" xfId="1086"/>
    <cellStyle name="SAPBEXstdData" xfId="1087"/>
    <cellStyle name="SAPBEXstdData 2" xfId="1088"/>
    <cellStyle name="SAPBEXstdDataEmph" xfId="1089"/>
    <cellStyle name="SAPBEXstdDataEmph 2" xfId="1090"/>
    <cellStyle name="SAPBEXstdItem" xfId="1091"/>
    <cellStyle name="SAPBEXstdItem 2" xfId="1092"/>
    <cellStyle name="SAPBEXstdItemX" xfId="1093"/>
    <cellStyle name="SAPBEXstdItemX 2" xfId="1094"/>
    <cellStyle name="SAPBEXtitle" xfId="1095"/>
    <cellStyle name="SAPBEXundefined" xfId="1096"/>
    <cellStyle name="SAPBEXundefined 2" xfId="1097"/>
    <cellStyle name="SAPLocked" xfId="1098"/>
    <cellStyle name="SAPLocked 2" xfId="1099"/>
    <cellStyle name="Shade" xfId="1100"/>
    <cellStyle name="Standard_CORE_20040805_Movement types_Sets_V0.1_e" xfId="1101"/>
    <cellStyle name="STYL5 - Style5" xfId="1102"/>
    <cellStyle name="STYL6 - Style6" xfId="1103"/>
    <cellStyle name="STYLE1 - Style1" xfId="1104"/>
    <cellStyle name="STYLE2 - Style2" xfId="1105"/>
    <cellStyle name="STYLE3 - Style3" xfId="1106"/>
    <cellStyle name="STYLE4 - Style4" xfId="1107"/>
    <cellStyle name="Table  - Style5" xfId="1108"/>
    <cellStyle name="Title" xfId="40" builtinId="15" customBuiltin="1"/>
    <cellStyle name="Title  - Style6" xfId="1109"/>
    <cellStyle name="Title 2" xfId="747"/>
    <cellStyle name="Title 3" xfId="748"/>
    <cellStyle name="Title 4" xfId="749"/>
    <cellStyle name="Title 5" xfId="750"/>
    <cellStyle name="Total" xfId="41" builtinId="25" customBuiltin="1"/>
    <cellStyle name="Total 2" xfId="751"/>
    <cellStyle name="Total 3" xfId="752"/>
    <cellStyle name="Total 4" xfId="753"/>
    <cellStyle name="Total 5" xfId="754"/>
    <cellStyle name="Total 6" xfId="755"/>
    <cellStyle name="Total 7" xfId="756"/>
    <cellStyle name="Total 8" xfId="757"/>
    <cellStyle name="TotCol - Style7" xfId="1110"/>
    <cellStyle name="TotRow - Style8" xfId="1111"/>
    <cellStyle name="Undefiniert" xfId="1112"/>
    <cellStyle name="UploadThisRowValue" xfId="1113"/>
    <cellStyle name="Währung_KURSE3Q" xfId="1114"/>
    <cellStyle name="Warning Text" xfId="42" builtinId="11" customBuiltin="1"/>
    <cellStyle name="Warning Text 2" xfId="758"/>
    <cellStyle name="Warning Text 3" xfId="759"/>
    <cellStyle name="Warning Text 4" xfId="760"/>
    <cellStyle name="Warning Text 5" xfId="761"/>
    <cellStyle name="Warning Text 6" xfId="7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koll/Desktop/Licking%20Valley%20Rate%20Case%20-%202024/Application/JW_LVRECC_Rev_Req_2023-FIL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Req"/>
      <sheetName val="Adj List"/>
      <sheetName val="Adj BS"/>
      <sheetName val="Adj IS"/>
      <sheetName val="1.01 FAC"/>
      <sheetName val="1.02 ES"/>
      <sheetName val="1.03 RC"/>
      <sheetName val="1.04 CUST"/>
      <sheetName val="1.05 GTCC"/>
      <sheetName val="1.06 Health"/>
      <sheetName val="1.07 Depr"/>
      <sheetName val="1.08 AdsDonat"/>
      <sheetName val="1.09 Dir"/>
      <sheetName val="1.10 Life Insur"/>
      <sheetName val="1.11 Int"/>
      <sheetName val="1.12 Wages"/>
      <sheetName val="1.13 PayrTx"/>
      <sheetName val="1.14 Prof"/>
    </sheetNames>
    <sheetDataSet>
      <sheetData sheetId="0"/>
      <sheetData sheetId="1">
        <row r="11">
          <cell r="F11">
            <v>-402409</v>
          </cell>
        </row>
        <row r="17">
          <cell r="E17">
            <v>21646.605807500033</v>
          </cell>
        </row>
        <row r="18">
          <cell r="E18">
            <v>49770.470364575129</v>
          </cell>
        </row>
        <row r="19">
          <cell r="E19">
            <v>28988.228161768689</v>
          </cell>
        </row>
        <row r="20">
          <cell r="E20">
            <v>-16798.75</v>
          </cell>
        </row>
      </sheetData>
      <sheetData sheetId="2"/>
      <sheetData sheetId="3"/>
      <sheetData sheetId="4">
        <row r="31">
          <cell r="F31">
            <v>-2996611.08</v>
          </cell>
          <cell r="H31">
            <v>-2766319</v>
          </cell>
        </row>
      </sheetData>
      <sheetData sheetId="5">
        <row r="31">
          <cell r="F31">
            <v>-3233287.46</v>
          </cell>
          <cell r="H31">
            <v>-3062968</v>
          </cell>
        </row>
      </sheetData>
      <sheetData sheetId="6">
        <row r="23">
          <cell r="E23">
            <v>53333.33</v>
          </cell>
        </row>
      </sheetData>
      <sheetData sheetId="7">
        <row r="48">
          <cell r="F48">
            <v>3355072.86</v>
          </cell>
          <cell r="G48">
            <v>3097238.95</v>
          </cell>
        </row>
      </sheetData>
      <sheetData sheetId="8"/>
      <sheetData sheetId="9">
        <row r="21">
          <cell r="G21">
            <v>-178890.10990000004</v>
          </cell>
        </row>
      </sheetData>
      <sheetData sheetId="10">
        <row r="40">
          <cell r="J40">
            <v>239443.28000000014</v>
          </cell>
        </row>
      </sheetData>
      <sheetData sheetId="11">
        <row r="20">
          <cell r="F20">
            <v>-212372.79</v>
          </cell>
        </row>
      </sheetData>
      <sheetData sheetId="12">
        <row r="24">
          <cell r="K24">
            <v>-24086.799999999996</v>
          </cell>
        </row>
      </sheetData>
      <sheetData sheetId="13">
        <row r="63">
          <cell r="H63">
            <v>-19716.595630686516</v>
          </cell>
        </row>
      </sheetData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7"/>
  <sheetViews>
    <sheetView showGridLines="0" tabSelected="1" workbookViewId="0">
      <selection activeCell="B2" sqref="B2:F2"/>
    </sheetView>
  </sheetViews>
  <sheetFormatPr defaultRowHeight="12.75"/>
  <cols>
    <col min="1" max="1" width="1.28515625" customWidth="1"/>
    <col min="2" max="2" width="1.5703125" customWidth="1"/>
    <col min="3" max="3" width="68.7109375" customWidth="1"/>
    <col min="4" max="4" width="1.28515625" customWidth="1"/>
    <col min="5" max="5" width="9.140625" customWidth="1"/>
    <col min="6" max="6" width="12.7109375" customWidth="1"/>
    <col min="7" max="7" width="1.28515625" customWidth="1"/>
    <col min="14" max="14" width="9.42578125" bestFit="1" customWidth="1"/>
    <col min="15" max="15" width="15.7109375" bestFit="1" customWidth="1"/>
  </cols>
  <sheetData>
    <row r="1" spans="1:20" ht="6.75" customHeight="1">
      <c r="A1" s="27"/>
      <c r="B1" s="28"/>
      <c r="C1" s="28"/>
      <c r="D1" s="28"/>
      <c r="E1" s="28"/>
      <c r="F1" s="28"/>
      <c r="G1" s="29"/>
    </row>
    <row r="2" spans="1:20" ht="15.75" customHeight="1">
      <c r="A2" s="30"/>
      <c r="B2" s="175" t="s">
        <v>43</v>
      </c>
      <c r="C2" s="175"/>
      <c r="D2" s="175"/>
      <c r="E2" s="175"/>
      <c r="F2" s="175"/>
      <c r="G2" s="65"/>
    </row>
    <row r="3" spans="1:20" ht="15.75">
      <c r="A3" s="30"/>
      <c r="B3" s="175" t="s">
        <v>47</v>
      </c>
      <c r="C3" s="175"/>
      <c r="D3" s="175"/>
      <c r="E3" s="175"/>
      <c r="F3" s="175"/>
      <c r="G3" s="31"/>
      <c r="H3" s="2"/>
      <c r="I3" s="2"/>
      <c r="J3" s="2"/>
      <c r="K3" s="2"/>
      <c r="L3" s="2"/>
      <c r="M3" s="2"/>
      <c r="N3" s="2"/>
      <c r="O3" s="2"/>
    </row>
    <row r="4" spans="1:20" ht="15.75">
      <c r="A4" s="30"/>
      <c r="B4" s="175" t="s">
        <v>48</v>
      </c>
      <c r="C4" s="175"/>
      <c r="D4" s="175"/>
      <c r="E4" s="175"/>
      <c r="F4" s="175"/>
      <c r="G4" s="31"/>
      <c r="H4" s="2"/>
      <c r="I4" s="2"/>
      <c r="J4" s="2"/>
      <c r="K4" s="2"/>
      <c r="L4" s="2"/>
      <c r="M4" s="2"/>
      <c r="N4" s="2"/>
      <c r="O4" s="2"/>
    </row>
    <row r="5" spans="1:20" ht="15.75">
      <c r="A5" s="30"/>
      <c r="B5" s="175" t="s">
        <v>39</v>
      </c>
      <c r="C5" s="175"/>
      <c r="D5" s="175"/>
      <c r="E5" s="175"/>
      <c r="F5" s="175"/>
      <c r="G5" s="31"/>
      <c r="H5" s="2"/>
      <c r="I5" s="2"/>
      <c r="J5" s="2"/>
      <c r="K5" s="2"/>
      <c r="L5" s="2"/>
      <c r="M5" s="2"/>
      <c r="N5" s="2"/>
      <c r="O5" s="2"/>
    </row>
    <row r="6" spans="1:20" ht="15.75">
      <c r="A6" s="30"/>
      <c r="B6" s="175" t="s">
        <v>49</v>
      </c>
      <c r="C6" s="175"/>
      <c r="D6" s="175"/>
      <c r="E6" s="175"/>
      <c r="F6" s="175"/>
      <c r="G6" s="31"/>
      <c r="H6" s="2"/>
      <c r="I6" s="2"/>
      <c r="J6" s="2"/>
      <c r="K6" s="2"/>
      <c r="L6" s="2"/>
      <c r="M6" s="2"/>
      <c r="N6" s="2"/>
      <c r="O6" s="2"/>
    </row>
    <row r="7" spans="1:20" ht="15.75">
      <c r="A7" s="30"/>
      <c r="B7" s="175" t="s">
        <v>1</v>
      </c>
      <c r="C7" s="175"/>
      <c r="D7" s="175"/>
      <c r="E7" s="175"/>
      <c r="F7" s="175"/>
      <c r="G7" s="31"/>
      <c r="H7" s="2"/>
      <c r="I7" s="2"/>
      <c r="J7" s="2"/>
      <c r="K7" s="2"/>
      <c r="L7" s="2"/>
      <c r="M7" s="2"/>
      <c r="N7" s="2"/>
      <c r="O7" s="2"/>
    </row>
    <row r="8" spans="1:20" ht="15.75">
      <c r="A8" s="30"/>
      <c r="B8" s="9"/>
      <c r="C8" s="9"/>
      <c r="D8" s="9"/>
      <c r="E8" s="9"/>
      <c r="F8" s="32"/>
      <c r="G8" s="33"/>
      <c r="H8" s="2"/>
      <c r="I8" s="2"/>
      <c r="J8" s="2"/>
      <c r="K8" s="2"/>
      <c r="L8" s="2"/>
      <c r="M8" s="9"/>
      <c r="N8" s="2"/>
      <c r="O8" s="2"/>
    </row>
    <row r="9" spans="1:20" ht="15.75">
      <c r="A9" s="30"/>
      <c r="B9" s="9"/>
      <c r="C9" s="9"/>
      <c r="D9" s="9"/>
      <c r="E9" s="9"/>
      <c r="F9" s="26" t="s">
        <v>41</v>
      </c>
      <c r="G9" s="31"/>
      <c r="H9" s="2"/>
      <c r="I9" s="2"/>
      <c r="J9" s="2"/>
      <c r="K9" s="2"/>
      <c r="L9" s="2"/>
      <c r="M9" s="9"/>
      <c r="N9" s="2"/>
      <c r="O9" s="2"/>
    </row>
    <row r="10" spans="1:20" ht="15.75">
      <c r="A10" s="30"/>
      <c r="B10" s="9"/>
      <c r="C10" s="9"/>
      <c r="D10" s="9"/>
      <c r="E10" s="9"/>
      <c r="F10" s="3" t="s">
        <v>42</v>
      </c>
      <c r="G10" s="31"/>
      <c r="H10" s="2"/>
      <c r="I10" s="2"/>
      <c r="J10" s="2"/>
      <c r="K10" s="2"/>
      <c r="L10" s="2"/>
      <c r="M10" s="9"/>
      <c r="N10" s="2"/>
      <c r="O10" s="2"/>
    </row>
    <row r="11" spans="1:20" ht="9" customHeight="1">
      <c r="A11" s="30"/>
      <c r="B11" s="34"/>
      <c r="C11" s="35"/>
      <c r="D11" s="35"/>
      <c r="E11" s="9"/>
      <c r="F11" s="11"/>
      <c r="G11" s="36"/>
      <c r="H11" s="2"/>
      <c r="I11" s="2"/>
      <c r="J11" s="2"/>
      <c r="K11" s="2"/>
      <c r="L11" s="2"/>
      <c r="M11" s="2"/>
      <c r="N11" s="2"/>
      <c r="O11" s="2"/>
    </row>
    <row r="12" spans="1:20" ht="15.75">
      <c r="A12" s="30"/>
      <c r="B12" s="42" t="s">
        <v>67</v>
      </c>
      <c r="C12" s="42"/>
      <c r="D12" s="42"/>
      <c r="E12" s="42"/>
      <c r="F12" s="63">
        <v>2836945</v>
      </c>
      <c r="G12" s="36"/>
    </row>
    <row r="13" spans="1:20" ht="10.5" customHeight="1">
      <c r="A13" s="30"/>
      <c r="B13" s="42"/>
      <c r="C13" s="42"/>
      <c r="D13" s="42"/>
      <c r="E13" s="42"/>
      <c r="F13" s="71"/>
      <c r="G13" s="36"/>
    </row>
    <row r="14" spans="1:20" ht="15.75">
      <c r="A14" s="30"/>
      <c r="B14" s="42" t="s">
        <v>68</v>
      </c>
      <c r="C14" s="39"/>
      <c r="D14" s="39"/>
      <c r="E14" s="39"/>
      <c r="F14" s="63"/>
      <c r="G14" s="37"/>
      <c r="H14" s="2"/>
      <c r="I14" s="23"/>
      <c r="J14" s="23"/>
      <c r="K14" s="23"/>
      <c r="L14" s="23"/>
      <c r="M14" s="23"/>
      <c r="N14" s="23"/>
      <c r="O14" s="23"/>
      <c r="P14" s="23"/>
    </row>
    <row r="15" spans="1:20" ht="15.75">
      <c r="A15" s="30"/>
      <c r="B15" s="5"/>
      <c r="C15" s="39" t="s">
        <v>143</v>
      </c>
      <c r="D15" s="39"/>
      <c r="E15" s="39"/>
      <c r="F15" s="63">
        <f>'Payroll Taxes Expense'!H25</f>
        <v>-26238.011946215491</v>
      </c>
      <c r="G15" s="38"/>
      <c r="H15" s="2"/>
      <c r="I15" s="39"/>
      <c r="J15" s="39"/>
      <c r="K15" s="39"/>
      <c r="L15" s="39"/>
      <c r="M15" s="39"/>
      <c r="N15" s="39"/>
      <c r="O15" s="39"/>
      <c r="P15" s="39"/>
      <c r="Q15" s="84"/>
      <c r="R15" s="5"/>
      <c r="S15" s="5"/>
      <c r="T15" s="5"/>
    </row>
    <row r="16" spans="1:20" ht="15.75">
      <c r="A16" s="30"/>
      <c r="B16" s="5"/>
      <c r="C16" s="39" t="s">
        <v>78</v>
      </c>
      <c r="D16" s="39"/>
      <c r="E16" s="39"/>
      <c r="F16" s="63">
        <f>'Adjustment - General Plant'!J21</f>
        <v>-62058.2</v>
      </c>
      <c r="G16" s="38"/>
      <c r="H16" s="2"/>
      <c r="I16" s="39"/>
      <c r="J16" s="39"/>
      <c r="K16" s="39"/>
      <c r="L16" s="39"/>
      <c r="M16" s="39"/>
      <c r="N16" s="39"/>
      <c r="O16" s="39"/>
      <c r="P16" s="39"/>
      <c r="Q16" s="84"/>
      <c r="R16" s="5"/>
      <c r="S16" s="5"/>
      <c r="T16" s="5"/>
    </row>
    <row r="17" spans="1:27" ht="15.75">
      <c r="A17" s="30"/>
      <c r="B17" s="5"/>
      <c r="C17" s="39" t="s">
        <v>79</v>
      </c>
      <c r="D17" s="39"/>
      <c r="E17" s="39"/>
      <c r="F17" s="121">
        <f>'Adjustment - Vehicles'!P50</f>
        <v>-145118.43073594684</v>
      </c>
      <c r="G17" s="38"/>
      <c r="H17" s="2"/>
      <c r="I17" s="39"/>
      <c r="J17" s="39"/>
      <c r="K17" s="39"/>
      <c r="L17" s="39"/>
      <c r="M17" s="39"/>
      <c r="N17" s="39"/>
      <c r="O17" s="39"/>
      <c r="P17" s="39"/>
      <c r="Q17" s="84"/>
      <c r="R17" s="5"/>
      <c r="S17" s="5"/>
      <c r="T17" s="5"/>
    </row>
    <row r="18" spans="1:27" ht="7.5" customHeight="1">
      <c r="A18" s="30"/>
      <c r="B18" s="39"/>
      <c r="C18" s="39"/>
      <c r="D18" s="39"/>
      <c r="E18" s="39"/>
      <c r="F18" s="63"/>
      <c r="G18" s="38"/>
      <c r="H18" s="2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85"/>
      <c r="T18" s="85"/>
      <c r="U18" s="12"/>
      <c r="V18" s="12"/>
      <c r="W18" s="12"/>
      <c r="X18" s="12"/>
      <c r="Y18" s="12"/>
      <c r="Z18" s="12"/>
      <c r="AA18" s="12"/>
    </row>
    <row r="19" spans="1:27" ht="16.5" thickBot="1">
      <c r="A19" s="30"/>
      <c r="B19" s="42" t="s">
        <v>69</v>
      </c>
      <c r="C19" s="39"/>
      <c r="D19" s="39"/>
      <c r="E19" s="39"/>
      <c r="F19" s="64">
        <f>SUM(F15:F17)</f>
        <v>-233414.64268216232</v>
      </c>
      <c r="G19" s="38"/>
      <c r="H19" s="2"/>
      <c r="I19" s="39"/>
      <c r="J19" s="39" t="s">
        <v>80</v>
      </c>
      <c r="K19" s="39"/>
      <c r="L19" s="39"/>
      <c r="M19" s="39"/>
      <c r="N19" s="39"/>
      <c r="O19" s="39"/>
      <c r="P19" s="39"/>
      <c r="Q19" s="84"/>
      <c r="R19" s="71"/>
      <c r="S19" s="85"/>
      <c r="T19" s="85"/>
      <c r="U19" s="12"/>
      <c r="V19" s="12"/>
      <c r="W19" s="12"/>
      <c r="X19" s="12"/>
      <c r="Y19" s="12"/>
      <c r="Z19" s="12"/>
      <c r="AA19" s="12"/>
    </row>
    <row r="20" spans="1:27" ht="10.5" customHeight="1" thickTop="1">
      <c r="A20" s="30"/>
      <c r="B20" s="39"/>
      <c r="C20" s="39"/>
      <c r="D20" s="39"/>
      <c r="E20" s="39"/>
      <c r="F20" s="63"/>
      <c r="G20" s="40"/>
      <c r="H20" s="2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85"/>
      <c r="T20" s="85"/>
      <c r="U20" s="12"/>
      <c r="V20" s="12"/>
      <c r="W20" s="12"/>
      <c r="X20" s="12"/>
      <c r="Y20" s="12"/>
      <c r="Z20" s="12"/>
      <c r="AA20" s="12"/>
    </row>
    <row r="21" spans="1:27" ht="16.5" thickBot="1">
      <c r="A21" s="30"/>
      <c r="B21" s="42" t="s">
        <v>70</v>
      </c>
      <c r="C21" s="39"/>
      <c r="D21" s="39"/>
      <c r="E21" s="39"/>
      <c r="F21" s="64">
        <f>F12+F19</f>
        <v>2603530.3573178379</v>
      </c>
      <c r="G21" s="41"/>
      <c r="H21" s="2"/>
      <c r="I21" s="39"/>
      <c r="J21" s="84">
        <f>F21-'Licking Valley Rev Req Present'!H57</f>
        <v>-0.10461065080016851</v>
      </c>
      <c r="K21" s="39"/>
      <c r="L21" s="39"/>
      <c r="M21" s="39"/>
      <c r="N21" s="39"/>
      <c r="O21" s="63"/>
      <c r="P21" s="39"/>
      <c r="Q21" s="39"/>
      <c r="R21" s="5"/>
      <c r="S21" s="5"/>
      <c r="T21" s="5"/>
    </row>
    <row r="22" spans="1:27" ht="6" customHeight="1" thickTop="1">
      <c r="A22" s="43"/>
      <c r="B22" s="72"/>
      <c r="C22" s="73"/>
      <c r="D22" s="73"/>
      <c r="E22" s="73"/>
      <c r="F22" s="73"/>
      <c r="G22" s="44"/>
      <c r="H22" s="2"/>
      <c r="I22" s="39"/>
      <c r="J22" s="39"/>
      <c r="K22" s="39"/>
      <c r="L22" s="39"/>
      <c r="M22" s="39"/>
      <c r="N22" s="39"/>
      <c r="O22" s="63"/>
      <c r="P22" s="39"/>
      <c r="Q22" s="39"/>
      <c r="R22" s="5"/>
      <c r="S22" s="5"/>
      <c r="T22" s="5"/>
    </row>
    <row r="23" spans="1:27" ht="15.75">
      <c r="B23" s="62"/>
      <c r="C23" s="62"/>
      <c r="D23" s="62"/>
      <c r="E23" s="62"/>
      <c r="F23" s="62"/>
      <c r="G23" s="2"/>
      <c r="H23" s="2"/>
      <c r="I23" s="39"/>
      <c r="J23" s="39"/>
      <c r="K23" s="39"/>
      <c r="L23" s="39"/>
      <c r="M23" s="39"/>
      <c r="N23" s="39"/>
      <c r="O23" s="39"/>
      <c r="P23" s="39"/>
      <c r="Q23" s="39"/>
      <c r="R23" s="5"/>
      <c r="S23" s="5"/>
      <c r="T23" s="5"/>
    </row>
    <row r="24" spans="1:27" ht="15.75">
      <c r="B24" s="62"/>
      <c r="C24" s="62"/>
      <c r="D24" s="62"/>
      <c r="E24" s="62"/>
      <c r="F24" s="62"/>
      <c r="G24" s="2"/>
      <c r="H24" s="2"/>
      <c r="I24" s="39"/>
      <c r="J24" s="39"/>
      <c r="K24" s="39"/>
      <c r="L24" s="39"/>
      <c r="M24" s="39"/>
      <c r="N24" s="39"/>
      <c r="O24" s="86"/>
      <c r="P24" s="39"/>
      <c r="Q24" s="39"/>
      <c r="R24" s="5"/>
      <c r="S24" s="5"/>
      <c r="T24" s="5"/>
    </row>
    <row r="25" spans="1:27" ht="15.75">
      <c r="B25" s="6"/>
      <c r="C25" s="6"/>
      <c r="D25" s="6"/>
      <c r="E25" s="6"/>
      <c r="F25" s="6"/>
      <c r="I25" s="39"/>
      <c r="J25" s="39"/>
      <c r="K25" s="39"/>
      <c r="L25" s="39"/>
      <c r="M25" s="39"/>
      <c r="N25" s="39"/>
      <c r="O25" s="71"/>
      <c r="P25" s="39"/>
      <c r="Q25" s="39"/>
      <c r="R25" s="5"/>
      <c r="S25" s="5"/>
      <c r="T25" s="5"/>
    </row>
    <row r="26" spans="1:27" ht="15.75">
      <c r="B26" s="6"/>
      <c r="C26" s="6"/>
      <c r="D26" s="6"/>
      <c r="E26" s="6"/>
      <c r="F26" s="83"/>
      <c r="I26" s="39"/>
      <c r="J26" s="39"/>
      <c r="K26" s="39"/>
      <c r="L26" s="39"/>
      <c r="M26" s="39"/>
      <c r="N26" s="39"/>
      <c r="O26" s="63"/>
      <c r="P26" s="39"/>
      <c r="Q26" s="39"/>
      <c r="R26" s="5"/>
      <c r="S26" s="5"/>
      <c r="T26" s="5"/>
    </row>
    <row r="27" spans="1:27" ht="15.75">
      <c r="I27" s="39"/>
      <c r="J27" s="39"/>
      <c r="K27" s="39"/>
      <c r="L27" s="39"/>
      <c r="M27" s="39"/>
      <c r="N27" s="39"/>
      <c r="O27" s="63"/>
      <c r="P27" s="39"/>
      <c r="Q27" s="39"/>
      <c r="R27" s="5"/>
      <c r="S27" s="5"/>
      <c r="T27" s="5"/>
    </row>
    <row r="28" spans="1:27" ht="15.75">
      <c r="I28" s="39"/>
      <c r="J28" s="39"/>
      <c r="K28" s="39"/>
      <c r="L28" s="39"/>
      <c r="M28" s="39"/>
      <c r="N28" s="39"/>
      <c r="O28" s="39"/>
      <c r="P28" s="39"/>
      <c r="Q28" s="39"/>
      <c r="R28" s="5"/>
      <c r="S28" s="5"/>
      <c r="T28" s="5"/>
    </row>
    <row r="29" spans="1:27" ht="15.75">
      <c r="I29" s="39"/>
      <c r="J29" s="39"/>
      <c r="K29" s="39"/>
      <c r="L29" s="39"/>
      <c r="M29" s="39"/>
      <c r="N29" s="39"/>
      <c r="O29" s="39"/>
      <c r="P29" s="39"/>
      <c r="Q29" s="39"/>
      <c r="R29" s="5"/>
      <c r="S29" s="5"/>
      <c r="T29" s="5"/>
    </row>
    <row r="30" spans="1:27" ht="15.75">
      <c r="I30" s="39"/>
      <c r="J30" s="39"/>
      <c r="K30" s="39"/>
      <c r="L30" s="39"/>
      <c r="M30" s="39"/>
      <c r="N30" s="39"/>
      <c r="O30" s="39"/>
      <c r="P30" s="39"/>
      <c r="Q30" s="39"/>
      <c r="R30" s="5"/>
      <c r="S30" s="5"/>
      <c r="T30" s="5"/>
    </row>
    <row r="31" spans="1:27" ht="15.75">
      <c r="I31" s="39"/>
      <c r="J31" s="39"/>
      <c r="K31" s="39"/>
      <c r="L31" s="39"/>
      <c r="M31" s="39"/>
      <c r="N31" s="39"/>
      <c r="O31" s="39"/>
      <c r="P31" s="39"/>
      <c r="Q31" s="39"/>
      <c r="R31" s="5"/>
      <c r="S31" s="5"/>
      <c r="T31" s="5"/>
    </row>
    <row r="32" spans="1:27" ht="15.75">
      <c r="C32" s="23"/>
      <c r="D32" s="23"/>
      <c r="E32" s="39"/>
      <c r="F32" s="63"/>
      <c r="I32" s="84"/>
      <c r="J32" s="39"/>
      <c r="K32" s="39"/>
      <c r="L32" s="39"/>
      <c r="M32" s="39"/>
      <c r="N32" s="39"/>
      <c r="O32" s="39"/>
      <c r="P32" s="39"/>
      <c r="Q32" s="39"/>
      <c r="R32" s="5"/>
      <c r="S32" s="5"/>
      <c r="T32" s="5"/>
    </row>
    <row r="33" spans="3:20" ht="15.75">
      <c r="I33" s="39"/>
      <c r="J33" s="39"/>
      <c r="K33" s="39"/>
      <c r="L33" s="39"/>
      <c r="M33" s="39"/>
      <c r="N33" s="39"/>
      <c r="O33" s="39"/>
      <c r="P33" s="39"/>
      <c r="Q33" s="39"/>
      <c r="R33" s="5"/>
      <c r="S33" s="5"/>
      <c r="T33" s="5"/>
    </row>
    <row r="34" spans="3:20" ht="15.75">
      <c r="I34" s="39"/>
      <c r="J34" s="39"/>
      <c r="K34" s="39"/>
      <c r="L34" s="39"/>
      <c r="M34" s="39"/>
      <c r="N34" s="39"/>
      <c r="O34" s="39"/>
      <c r="P34" s="39"/>
      <c r="Q34" s="39"/>
      <c r="R34" s="5"/>
      <c r="S34" s="5"/>
      <c r="T34" s="5"/>
    </row>
    <row r="35" spans="3:20" ht="15.75">
      <c r="C35" s="10"/>
      <c r="D35" s="10"/>
      <c r="E35" s="6"/>
      <c r="F35" s="6"/>
      <c r="I35" s="39"/>
      <c r="J35" s="39"/>
      <c r="K35" s="39"/>
      <c r="L35" s="39"/>
      <c r="M35" s="39"/>
      <c r="N35" s="39"/>
      <c r="O35" s="39"/>
      <c r="P35" s="39"/>
      <c r="Q35" s="39"/>
      <c r="R35" s="5"/>
      <c r="S35" s="5"/>
      <c r="T35" s="5"/>
    </row>
    <row r="36" spans="3:20">
      <c r="C36" s="6"/>
      <c r="D36" s="6"/>
      <c r="E36" s="6"/>
      <c r="F36" s="6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3:20">
      <c r="C37" s="6"/>
      <c r="D37" s="6"/>
      <c r="E37" s="6"/>
      <c r="F37" s="6"/>
    </row>
  </sheetData>
  <mergeCells count="6">
    <mergeCell ref="B2:F2"/>
    <mergeCell ref="B3:F3"/>
    <mergeCell ref="B4:F4"/>
    <mergeCell ref="B5:F5"/>
    <mergeCell ref="B7:F7"/>
    <mergeCell ref="B6:F6"/>
  </mergeCells>
  <phoneticPr fontId="6" type="noConversion"/>
  <pageMargins left="0.88" right="0.75" top="1" bottom="1" header="0.5" footer="0.5"/>
  <pageSetup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opLeftCell="A4" zoomScale="75" zoomScaleNormal="75" zoomScaleSheetLayoutView="100" workbookViewId="0">
      <selection activeCell="G16" sqref="G16"/>
    </sheetView>
  </sheetViews>
  <sheetFormatPr defaultColWidth="9.140625" defaultRowHeight="15"/>
  <cols>
    <col min="1" max="1" width="9.140625" style="96"/>
    <col min="2" max="2" width="26.28515625" style="87" customWidth="1"/>
    <col min="3" max="3" width="16.28515625" style="87" customWidth="1"/>
    <col min="4" max="4" width="13.140625" style="87" customWidth="1"/>
    <col min="5" max="6" width="13.42578125" style="87" customWidth="1"/>
    <col min="7" max="7" width="18.140625" style="87" customWidth="1"/>
    <col min="8" max="8" width="19.42578125" style="87" customWidth="1"/>
    <col min="9" max="9" width="11.28515625" style="87" bestFit="1" customWidth="1"/>
    <col min="10" max="16384" width="9.140625" style="87"/>
  </cols>
  <sheetData>
    <row r="1" spans="1:9">
      <c r="A1" s="45" t="s">
        <v>50</v>
      </c>
      <c r="B1" s="45"/>
      <c r="C1" s="45"/>
      <c r="D1" s="45"/>
      <c r="E1" s="45"/>
      <c r="F1" s="45"/>
      <c r="H1" s="88"/>
    </row>
    <row r="2" spans="1:9">
      <c r="A2" s="45" t="s">
        <v>2</v>
      </c>
      <c r="B2" s="45"/>
      <c r="C2" s="45"/>
      <c r="D2" s="45"/>
      <c r="E2" s="45"/>
      <c r="F2" s="45"/>
      <c r="H2" s="88"/>
    </row>
    <row r="3" spans="1:9">
      <c r="A3" s="45" t="s">
        <v>51</v>
      </c>
      <c r="B3" s="45"/>
      <c r="C3" s="45"/>
      <c r="D3" s="45"/>
      <c r="E3" s="45"/>
      <c r="F3" s="45"/>
      <c r="H3" s="88"/>
    </row>
    <row r="4" spans="1:9">
      <c r="A4" s="48"/>
      <c r="B4" s="46"/>
      <c r="C4" s="46"/>
      <c r="D4" s="46"/>
      <c r="E4" s="46"/>
      <c r="F4" s="46"/>
      <c r="H4" s="88"/>
    </row>
    <row r="5" spans="1:9">
      <c r="A5" s="47"/>
      <c r="B5" s="46"/>
      <c r="C5" s="48"/>
      <c r="H5" s="88"/>
    </row>
    <row r="6" spans="1:9" ht="41.25" customHeight="1">
      <c r="A6" s="48" t="s">
        <v>3</v>
      </c>
      <c r="B6" s="48" t="s">
        <v>0</v>
      </c>
      <c r="C6" s="49" t="s">
        <v>52</v>
      </c>
      <c r="D6" s="49" t="s">
        <v>37</v>
      </c>
      <c r="E6" s="49" t="s">
        <v>53</v>
      </c>
      <c r="F6" s="49" t="s">
        <v>54</v>
      </c>
      <c r="G6" s="59" t="s">
        <v>64</v>
      </c>
      <c r="H6" s="49" t="s">
        <v>65</v>
      </c>
    </row>
    <row r="7" spans="1:9" s="89" customFormat="1">
      <c r="A7" s="50" t="s">
        <v>4</v>
      </c>
      <c r="B7" s="13">
        <v>1</v>
      </c>
      <c r="C7" s="13">
        <f>B7+1</f>
        <v>2</v>
      </c>
      <c r="D7" s="13" t="s">
        <v>55</v>
      </c>
      <c r="E7" s="13" t="s">
        <v>56</v>
      </c>
      <c r="F7" s="13" t="s">
        <v>57</v>
      </c>
      <c r="G7" s="13" t="s">
        <v>62</v>
      </c>
      <c r="H7" s="13" t="s">
        <v>63</v>
      </c>
      <c r="I7" s="87"/>
    </row>
    <row r="8" spans="1:9">
      <c r="A8" s="47">
        <v>1</v>
      </c>
      <c r="B8" s="51" t="s">
        <v>5</v>
      </c>
      <c r="C8" s="90"/>
      <c r="D8" s="90"/>
      <c r="E8" s="90"/>
      <c r="F8" s="90"/>
      <c r="H8" s="88"/>
    </row>
    <row r="9" spans="1:9">
      <c r="A9" s="47">
        <f>A8+1</f>
        <v>2</v>
      </c>
      <c r="B9" s="46" t="s">
        <v>6</v>
      </c>
      <c r="C9" s="14">
        <f>33685308-C10</f>
        <v>33071852</v>
      </c>
      <c r="D9" s="14">
        <f>'[1]1.04 CUST'!F48+'[1]1.01 FAC'!F31+'[1]1.02 ES'!F31</f>
        <v>-2874825.68</v>
      </c>
      <c r="E9" s="14">
        <f>D9+C9</f>
        <v>30197026.32</v>
      </c>
      <c r="F9" s="14">
        <f>E9+E57</f>
        <v>33033971.424610652</v>
      </c>
      <c r="G9" s="105"/>
      <c r="H9" s="14">
        <f>G9+E9</f>
        <v>30197026.32</v>
      </c>
    </row>
    <row r="10" spans="1:9">
      <c r="A10" s="47">
        <f t="shared" ref="A10:A57" si="0">A9+1</f>
        <v>3</v>
      </c>
      <c r="B10" s="46" t="s">
        <v>7</v>
      </c>
      <c r="C10" s="14">
        <v>613456</v>
      </c>
      <c r="D10" s="14">
        <v>0</v>
      </c>
      <c r="E10" s="14">
        <f>D10+C10</f>
        <v>613456</v>
      </c>
      <c r="F10" s="14">
        <f>E10</f>
        <v>613456</v>
      </c>
      <c r="G10" s="105"/>
      <c r="H10" s="14">
        <f>G10+E10</f>
        <v>613456</v>
      </c>
    </row>
    <row r="11" spans="1:9">
      <c r="A11" s="47">
        <f t="shared" si="0"/>
        <v>4</v>
      </c>
      <c r="B11" s="52" t="s">
        <v>8</v>
      </c>
      <c r="C11" s="15">
        <f t="shared" ref="C11:H11" si="1">SUM(C9:C10)</f>
        <v>33685308</v>
      </c>
      <c r="D11" s="15">
        <f t="shared" si="1"/>
        <v>-2874825.68</v>
      </c>
      <c r="E11" s="15">
        <f t="shared" si="1"/>
        <v>30810482.32</v>
      </c>
      <c r="F11" s="15">
        <f t="shared" si="1"/>
        <v>33647427.424610652</v>
      </c>
      <c r="G11" s="106">
        <f t="shared" si="1"/>
        <v>0</v>
      </c>
      <c r="H11" s="15">
        <f t="shared" si="1"/>
        <v>30810482.32</v>
      </c>
      <c r="I11" s="91"/>
    </row>
    <row r="12" spans="1:9">
      <c r="A12" s="47">
        <f t="shared" si="0"/>
        <v>5</v>
      </c>
      <c r="B12" s="46"/>
      <c r="C12" s="14"/>
      <c r="D12" s="14"/>
      <c r="E12" s="14"/>
      <c r="F12" s="14"/>
      <c r="G12" s="105"/>
      <c r="H12" s="14"/>
    </row>
    <row r="13" spans="1:9">
      <c r="A13" s="47">
        <f t="shared" si="0"/>
        <v>6</v>
      </c>
      <c r="B13" s="51" t="s">
        <v>9</v>
      </c>
      <c r="C13" s="14"/>
      <c r="D13" s="14"/>
      <c r="E13" s="14"/>
      <c r="F13" s="14"/>
      <c r="G13" s="105"/>
      <c r="H13" s="14"/>
    </row>
    <row r="14" spans="1:9">
      <c r="A14" s="47">
        <f t="shared" si="0"/>
        <v>7</v>
      </c>
      <c r="B14" s="46" t="s">
        <v>10</v>
      </c>
      <c r="C14" s="14">
        <v>22444020</v>
      </c>
      <c r="D14" s="14">
        <f>'[1]1.04 CUST'!G48+'[1]1.01 FAC'!H31+'[1]1.02 ES'!H31</f>
        <v>-2732048.05</v>
      </c>
      <c r="E14" s="14">
        <f t="shared" ref="E14:E20" si="2">D14+C14</f>
        <v>19711971.949999999</v>
      </c>
      <c r="F14" s="14">
        <f>E14</f>
        <v>19711971.949999999</v>
      </c>
      <c r="G14" s="105"/>
      <c r="H14" s="14">
        <f t="shared" ref="H14:H19" si="3">G14+E14</f>
        <v>19711971.949999999</v>
      </c>
    </row>
    <row r="15" spans="1:9">
      <c r="A15" s="47">
        <f t="shared" si="0"/>
        <v>8</v>
      </c>
      <c r="B15" s="46" t="s">
        <v>11</v>
      </c>
      <c r="C15" s="14">
        <v>2104832</v>
      </c>
      <c r="D15" s="14">
        <v>0</v>
      </c>
      <c r="E15" s="14">
        <f t="shared" si="2"/>
        <v>2104832</v>
      </c>
      <c r="F15" s="14">
        <f t="shared" ref="F15:F20" si="4">E15</f>
        <v>2104832</v>
      </c>
      <c r="G15" s="105"/>
      <c r="H15" s="14">
        <f t="shared" si="3"/>
        <v>2104832</v>
      </c>
    </row>
    <row r="16" spans="1:9">
      <c r="A16" s="47">
        <f t="shared" si="0"/>
        <v>9</v>
      </c>
      <c r="B16" s="46" t="s">
        <v>12</v>
      </c>
      <c r="C16" s="14">
        <v>3940837</v>
      </c>
      <c r="D16" s="14">
        <v>0</v>
      </c>
      <c r="E16" s="14">
        <f t="shared" si="2"/>
        <v>3940837</v>
      </c>
      <c r="F16" s="14">
        <f t="shared" si="4"/>
        <v>3940837</v>
      </c>
      <c r="G16" s="105"/>
      <c r="H16" s="14">
        <f t="shared" si="3"/>
        <v>3940837</v>
      </c>
    </row>
    <row r="17" spans="1:9">
      <c r="A17" s="47">
        <f t="shared" si="0"/>
        <v>10</v>
      </c>
      <c r="B17" s="46" t="s">
        <v>13</v>
      </c>
      <c r="C17" s="14">
        <v>746294</v>
      </c>
      <c r="D17" s="14">
        <v>0</v>
      </c>
      <c r="E17" s="14">
        <f t="shared" si="2"/>
        <v>746294</v>
      </c>
      <c r="F17" s="14">
        <f t="shared" si="4"/>
        <v>746294</v>
      </c>
      <c r="G17" s="105"/>
      <c r="H17" s="14">
        <f t="shared" si="3"/>
        <v>746294</v>
      </c>
    </row>
    <row r="18" spans="1:9">
      <c r="A18" s="47">
        <f t="shared" si="0"/>
        <v>11</v>
      </c>
      <c r="B18" s="46" t="s">
        <v>14</v>
      </c>
      <c r="C18" s="14">
        <v>21473</v>
      </c>
      <c r="D18" s="14">
        <v>0</v>
      </c>
      <c r="E18" s="14">
        <f t="shared" si="2"/>
        <v>21473</v>
      </c>
      <c r="F18" s="14">
        <f t="shared" si="4"/>
        <v>21473</v>
      </c>
      <c r="G18" s="105"/>
      <c r="H18" s="14">
        <f t="shared" si="3"/>
        <v>21473</v>
      </c>
    </row>
    <row r="19" spans="1:9">
      <c r="A19" s="47">
        <f t="shared" si="0"/>
        <v>12</v>
      </c>
      <c r="B19" s="46" t="s">
        <v>15</v>
      </c>
      <c r="C19" s="14">
        <v>9485</v>
      </c>
      <c r="D19" s="14">
        <v>0</v>
      </c>
      <c r="E19" s="14">
        <f t="shared" si="2"/>
        <v>9485</v>
      </c>
      <c r="F19" s="14">
        <f t="shared" si="4"/>
        <v>9485</v>
      </c>
      <c r="G19" s="105"/>
      <c r="H19" s="14">
        <f t="shared" si="3"/>
        <v>9485</v>
      </c>
    </row>
    <row r="20" spans="1:9">
      <c r="A20" s="47">
        <f t="shared" si="0"/>
        <v>13</v>
      </c>
      <c r="B20" s="46" t="s">
        <v>16</v>
      </c>
      <c r="C20" s="14">
        <v>1208571</v>
      </c>
      <c r="D20" s="14">
        <f>'[1]1.08 AdsDonat'!F20+'[1]1.09 Dir'!K24+'[1]1.03 RC'!E23+'[1]1.06 Health'!G21+'[1]1.10 Life Insur'!H63+'[1]Adj List'!E20+'[1]Adj List'!E18+'[1]Adj List'!E19</f>
        <v>-319773.01700434269</v>
      </c>
      <c r="E20" s="14">
        <f t="shared" si="2"/>
        <v>888797.98299565725</v>
      </c>
      <c r="F20" s="14">
        <f t="shared" si="4"/>
        <v>888797.98299565725</v>
      </c>
      <c r="G20" s="105"/>
      <c r="H20" s="14">
        <f>G20+E20</f>
        <v>888797.98299565725</v>
      </c>
    </row>
    <row r="21" spans="1:9">
      <c r="A21" s="47">
        <f t="shared" si="0"/>
        <v>14</v>
      </c>
      <c r="B21" s="52" t="s">
        <v>17</v>
      </c>
      <c r="C21" s="15">
        <f t="shared" ref="C21:H21" si="5">SUM(C14:C20)</f>
        <v>30475512</v>
      </c>
      <c r="D21" s="15">
        <f t="shared" si="5"/>
        <v>-3051821.0670043426</v>
      </c>
      <c r="E21" s="15">
        <f t="shared" si="5"/>
        <v>27423690.932995655</v>
      </c>
      <c r="F21" s="15">
        <f t="shared" si="5"/>
        <v>27423690.932995655</v>
      </c>
      <c r="G21" s="106">
        <f t="shared" si="5"/>
        <v>0</v>
      </c>
      <c r="H21" s="15">
        <f t="shared" si="5"/>
        <v>27423690.932995655</v>
      </c>
    </row>
    <row r="22" spans="1:9">
      <c r="A22" s="47">
        <f t="shared" si="0"/>
        <v>15</v>
      </c>
      <c r="C22" s="14"/>
      <c r="D22" s="14"/>
      <c r="E22" s="14"/>
      <c r="F22" s="14"/>
      <c r="G22" s="105"/>
      <c r="H22" s="14"/>
    </row>
    <row r="23" spans="1:9">
      <c r="A23" s="47">
        <f t="shared" si="0"/>
        <v>16</v>
      </c>
      <c r="B23" s="46" t="s">
        <v>18</v>
      </c>
      <c r="C23" s="14">
        <v>2882776</v>
      </c>
      <c r="D23" s="14">
        <f>'[1]1.07 Depr'!J40</f>
        <v>239443.28000000014</v>
      </c>
      <c r="E23" s="14">
        <f t="shared" ref="E23:E27" si="6">D23+C23</f>
        <v>3122219.2800000003</v>
      </c>
      <c r="F23" s="14">
        <f>E23</f>
        <v>3122219.2800000003</v>
      </c>
      <c r="G23" s="105">
        <f>'Revenue Requirement'!F16+'Revenue Requirement'!F17</f>
        <v>-207176.63073594682</v>
      </c>
      <c r="H23" s="14">
        <f t="shared" ref="H23:H27" si="7">G23+E23</f>
        <v>2915042.6492640534</v>
      </c>
    </row>
    <row r="24" spans="1:9">
      <c r="A24" s="47">
        <f t="shared" si="0"/>
        <v>17</v>
      </c>
      <c r="B24" s="46" t="s">
        <v>19</v>
      </c>
      <c r="C24" s="14">
        <v>37583</v>
      </c>
      <c r="D24" s="14">
        <v>0</v>
      </c>
      <c r="E24" s="14">
        <f t="shared" si="6"/>
        <v>37583</v>
      </c>
      <c r="F24" s="14">
        <f t="shared" ref="F24:F27" si="8">E24</f>
        <v>37583</v>
      </c>
      <c r="G24" s="105">
        <f>'Payroll Taxes Expense'!H25</f>
        <v>-26238.011946215491</v>
      </c>
      <c r="H24" s="14">
        <f t="shared" si="7"/>
        <v>11344.988053784509</v>
      </c>
    </row>
    <row r="25" spans="1:9">
      <c r="A25" s="47">
        <f t="shared" si="0"/>
        <v>18</v>
      </c>
      <c r="B25" s="46" t="s">
        <v>20</v>
      </c>
      <c r="C25" s="14">
        <v>1574801</v>
      </c>
      <c r="D25" s="14">
        <f>'[1]Adj List'!E17</f>
        <v>21646.605807500033</v>
      </c>
      <c r="E25" s="14">
        <f t="shared" si="6"/>
        <v>1596447.6058075</v>
      </c>
      <c r="F25" s="14">
        <f t="shared" si="8"/>
        <v>1596447.6058075</v>
      </c>
      <c r="G25" s="105"/>
      <c r="H25" s="14">
        <f t="shared" si="7"/>
        <v>1596447.6058075</v>
      </c>
    </row>
    <row r="26" spans="1:9">
      <c r="A26" s="47">
        <f t="shared" si="0"/>
        <v>19</v>
      </c>
      <c r="B26" s="46" t="s">
        <v>21</v>
      </c>
      <c r="C26" s="14">
        <v>81681</v>
      </c>
      <c r="D26" s="14">
        <v>0</v>
      </c>
      <c r="E26" s="14">
        <f t="shared" si="6"/>
        <v>81681</v>
      </c>
      <c r="F26" s="14">
        <f t="shared" si="8"/>
        <v>81681</v>
      </c>
      <c r="G26" s="105"/>
      <c r="H26" s="14">
        <f t="shared" si="7"/>
        <v>81681</v>
      </c>
    </row>
    <row r="27" spans="1:9">
      <c r="A27" s="47">
        <f t="shared" si="0"/>
        <v>20</v>
      </c>
      <c r="B27" s="46" t="s">
        <v>22</v>
      </c>
      <c r="C27" s="14">
        <v>6285</v>
      </c>
      <c r="D27" s="14">
        <v>0</v>
      </c>
      <c r="E27" s="14">
        <f t="shared" si="6"/>
        <v>6285</v>
      </c>
      <c r="F27" s="14">
        <f t="shared" si="8"/>
        <v>6285</v>
      </c>
      <c r="G27" s="105"/>
      <c r="H27" s="14">
        <f t="shared" si="7"/>
        <v>6285</v>
      </c>
    </row>
    <row r="28" spans="1:9">
      <c r="A28" s="47">
        <f t="shared" si="0"/>
        <v>21</v>
      </c>
      <c r="C28" s="14"/>
      <c r="D28" s="14"/>
      <c r="E28" s="14"/>
      <c r="F28" s="14"/>
      <c r="G28" s="105"/>
      <c r="H28" s="14"/>
    </row>
    <row r="29" spans="1:9">
      <c r="A29" s="47">
        <f t="shared" si="0"/>
        <v>22</v>
      </c>
      <c r="B29" s="53" t="s">
        <v>23</v>
      </c>
      <c r="C29" s="17">
        <f t="shared" ref="C29:H29" si="9">SUM(C21:C27)</f>
        <v>35058638</v>
      </c>
      <c r="D29" s="17">
        <f t="shared" si="9"/>
        <v>-2790731.1811968423</v>
      </c>
      <c r="E29" s="17">
        <f t="shared" si="9"/>
        <v>32267906.818803154</v>
      </c>
      <c r="F29" s="17">
        <f t="shared" si="9"/>
        <v>32267906.818803154</v>
      </c>
      <c r="G29" s="107">
        <f t="shared" si="9"/>
        <v>-233414.64268216232</v>
      </c>
      <c r="H29" s="17">
        <f t="shared" si="9"/>
        <v>32034492.176120989</v>
      </c>
      <c r="I29" s="90"/>
    </row>
    <row r="30" spans="1:9">
      <c r="A30" s="47">
        <f t="shared" si="0"/>
        <v>23</v>
      </c>
      <c r="C30" s="14"/>
      <c r="D30" s="14"/>
      <c r="E30" s="14"/>
      <c r="F30" s="14"/>
      <c r="G30" s="105"/>
      <c r="H30" s="14"/>
    </row>
    <row r="31" spans="1:9" ht="15.75" thickBot="1">
      <c r="A31" s="47">
        <f t="shared" si="0"/>
        <v>24</v>
      </c>
      <c r="B31" s="54" t="s">
        <v>24</v>
      </c>
      <c r="C31" s="18">
        <f t="shared" ref="C31:H31" si="10">C11-C29</f>
        <v>-1373330</v>
      </c>
      <c r="D31" s="18">
        <f t="shared" si="10"/>
        <v>-84094.498803157825</v>
      </c>
      <c r="E31" s="18">
        <f t="shared" si="10"/>
        <v>-1457424.4988031536</v>
      </c>
      <c r="F31" s="18">
        <f t="shared" si="10"/>
        <v>1379520.6058074981</v>
      </c>
      <c r="G31" s="108">
        <f t="shared" si="10"/>
        <v>233414.64268216232</v>
      </c>
      <c r="H31" s="18">
        <f t="shared" si="10"/>
        <v>-1224009.8561209887</v>
      </c>
    </row>
    <row r="32" spans="1:9" ht="15.75" thickTop="1">
      <c r="A32" s="47">
        <f t="shared" si="0"/>
        <v>25</v>
      </c>
      <c r="C32" s="14"/>
      <c r="D32" s="14"/>
      <c r="E32" s="14"/>
      <c r="F32" s="14"/>
      <c r="G32" s="105"/>
      <c r="H32" s="14"/>
    </row>
    <row r="33" spans="1:8">
      <c r="A33" s="47">
        <f t="shared" si="0"/>
        <v>26</v>
      </c>
      <c r="B33" s="46" t="s">
        <v>25</v>
      </c>
      <c r="C33" s="14">
        <v>51360</v>
      </c>
      <c r="D33" s="14">
        <v>0</v>
      </c>
      <c r="E33" s="14">
        <f t="shared" ref="E33:E37" si="11">D33+C33</f>
        <v>51360</v>
      </c>
      <c r="F33" s="14">
        <f>E33</f>
        <v>51360</v>
      </c>
      <c r="G33" s="105"/>
      <c r="H33" s="14">
        <f t="shared" ref="H33:H37" si="12">G33+E33</f>
        <v>51360</v>
      </c>
    </row>
    <row r="34" spans="1:8">
      <c r="A34" s="47">
        <f t="shared" si="0"/>
        <v>27</v>
      </c>
      <c r="B34" s="46" t="s">
        <v>26</v>
      </c>
      <c r="C34" s="14">
        <v>0</v>
      </c>
      <c r="D34" s="14">
        <v>0</v>
      </c>
      <c r="E34" s="14">
        <f t="shared" si="11"/>
        <v>0</v>
      </c>
      <c r="F34" s="14">
        <f t="shared" ref="F34:F37" si="13">E34</f>
        <v>0</v>
      </c>
      <c r="G34" s="105"/>
      <c r="H34" s="14">
        <f t="shared" si="12"/>
        <v>0</v>
      </c>
    </row>
    <row r="35" spans="1:8">
      <c r="A35" s="47">
        <f t="shared" si="0"/>
        <v>28</v>
      </c>
      <c r="B35" s="46" t="s">
        <v>27</v>
      </c>
      <c r="C35" s="14">
        <v>0</v>
      </c>
      <c r="D35" s="14">
        <v>0</v>
      </c>
      <c r="E35" s="14">
        <f t="shared" si="11"/>
        <v>0</v>
      </c>
      <c r="F35" s="14">
        <f t="shared" si="13"/>
        <v>0</v>
      </c>
      <c r="G35" s="105"/>
      <c r="H35" s="14">
        <f t="shared" si="12"/>
        <v>0</v>
      </c>
    </row>
    <row r="36" spans="1:8">
      <c r="A36" s="47">
        <f t="shared" si="0"/>
        <v>29</v>
      </c>
      <c r="B36" s="46" t="s">
        <v>28</v>
      </c>
      <c r="C36" s="14">
        <v>402409</v>
      </c>
      <c r="D36" s="14">
        <f>'[1]Adj List'!F11</f>
        <v>-402409</v>
      </c>
      <c r="E36" s="55">
        <f t="shared" si="11"/>
        <v>0</v>
      </c>
      <c r="F36" s="55">
        <f t="shared" si="13"/>
        <v>0</v>
      </c>
      <c r="G36" s="109"/>
      <c r="H36" s="14">
        <f t="shared" si="12"/>
        <v>0</v>
      </c>
    </row>
    <row r="37" spans="1:8">
      <c r="A37" s="47">
        <f t="shared" si="0"/>
        <v>30</v>
      </c>
      <c r="B37" s="46" t="s">
        <v>29</v>
      </c>
      <c r="C37" s="14">
        <v>165567</v>
      </c>
      <c r="D37" s="14">
        <v>0</v>
      </c>
      <c r="E37" s="14">
        <f t="shared" si="11"/>
        <v>165567</v>
      </c>
      <c r="F37" s="14">
        <f t="shared" si="13"/>
        <v>165567</v>
      </c>
      <c r="G37" s="105"/>
      <c r="H37" s="14">
        <f t="shared" si="12"/>
        <v>165567</v>
      </c>
    </row>
    <row r="38" spans="1:8">
      <c r="A38" s="47">
        <f t="shared" si="0"/>
        <v>31</v>
      </c>
      <c r="B38" s="46"/>
      <c r="C38" s="14"/>
      <c r="D38" s="14"/>
      <c r="E38" s="14"/>
      <c r="F38" s="14"/>
      <c r="G38" s="105"/>
      <c r="H38" s="14"/>
    </row>
    <row r="39" spans="1:8" ht="15.75" thickBot="1">
      <c r="A39" s="47">
        <f t="shared" si="0"/>
        <v>32</v>
      </c>
      <c r="B39" s="54" t="s">
        <v>30</v>
      </c>
      <c r="C39" s="18">
        <f t="shared" ref="C39:H39" si="14">C31+SUM(C33:C37)</f>
        <v>-753994</v>
      </c>
      <c r="D39" s="18">
        <f t="shared" si="14"/>
        <v>-486503.49880315783</v>
      </c>
      <c r="E39" s="18">
        <f t="shared" si="14"/>
        <v>-1240497.4988031536</v>
      </c>
      <c r="F39" s="18">
        <f t="shared" si="14"/>
        <v>1596447.6058074981</v>
      </c>
      <c r="G39" s="108">
        <f t="shared" si="14"/>
        <v>233414.64268216232</v>
      </c>
      <c r="H39" s="18">
        <f t="shared" si="14"/>
        <v>-1007082.8561209887</v>
      </c>
    </row>
    <row r="40" spans="1:8" ht="15.75" thickTop="1">
      <c r="A40" s="47">
        <f t="shared" si="0"/>
        <v>33</v>
      </c>
      <c r="B40" s="46"/>
      <c r="C40" s="14"/>
      <c r="D40" s="14"/>
      <c r="E40" s="14"/>
      <c r="F40" s="14"/>
      <c r="G40" s="60"/>
      <c r="H40" s="14"/>
    </row>
    <row r="41" spans="1:8">
      <c r="A41" s="47">
        <f t="shared" si="0"/>
        <v>34</v>
      </c>
      <c r="B41" s="46" t="s">
        <v>31</v>
      </c>
      <c r="C41" s="14">
        <v>0</v>
      </c>
      <c r="D41" s="14">
        <v>0</v>
      </c>
      <c r="E41" s="14">
        <f t="shared" ref="E41" si="15">D41+C41</f>
        <v>0</v>
      </c>
      <c r="F41" s="14">
        <f t="shared" ref="F41" si="16">D41+E41</f>
        <v>0</v>
      </c>
      <c r="G41" s="60"/>
      <c r="H41" s="14">
        <f t="shared" ref="H41" si="17">G41+F41</f>
        <v>0</v>
      </c>
    </row>
    <row r="42" spans="1:8">
      <c r="A42" s="47">
        <f t="shared" si="0"/>
        <v>35</v>
      </c>
      <c r="B42" s="46" t="s">
        <v>32</v>
      </c>
      <c r="C42" s="16">
        <f>(C31+C41+C25)/C25</f>
        <v>0.12793425963026439</v>
      </c>
      <c r="D42" s="92"/>
      <c r="E42" s="16">
        <f>(E31+E41+E25)/E25</f>
        <v>8.7082787119735744E-2</v>
      </c>
      <c r="F42" s="16">
        <f>(F31+F41+F25)/F25</f>
        <v>1.8641189355598815</v>
      </c>
      <c r="G42" s="102"/>
      <c r="H42" s="16">
        <f>(H31+H41+H25)/H25</f>
        <v>0.23329155828958653</v>
      </c>
    </row>
    <row r="43" spans="1:8">
      <c r="A43" s="47">
        <f t="shared" si="0"/>
        <v>36</v>
      </c>
      <c r="B43" s="46" t="s">
        <v>33</v>
      </c>
      <c r="C43" s="16">
        <f>(C39+C25)/C25</f>
        <v>0.52121315645595856</v>
      </c>
      <c r="D43" s="92"/>
      <c r="E43" s="16">
        <f>(E39+E25)/E25</f>
        <v>0.22296385155985313</v>
      </c>
      <c r="F43" s="16">
        <f>(F39+F25)/F25</f>
        <v>1.9999999999999989</v>
      </c>
      <c r="G43" s="102"/>
      <c r="H43" s="16">
        <f>(H39+H25)/H25</f>
        <v>0.36917262272970391</v>
      </c>
    </row>
    <row r="44" spans="1:8">
      <c r="A44" s="47">
        <f t="shared" si="0"/>
        <v>37</v>
      </c>
      <c r="B44" s="46" t="s">
        <v>34</v>
      </c>
      <c r="C44" s="16">
        <f>(C25+C39-C36)/C25</f>
        <v>0.26568309265742146</v>
      </c>
      <c r="D44" s="92"/>
      <c r="E44" s="16">
        <f>(E25+E39-E36)/E25</f>
        <v>0.22296385155985313</v>
      </c>
      <c r="F44" s="16">
        <f>(F25+F39-F36)/F25</f>
        <v>1.9999999999999989</v>
      </c>
      <c r="G44" s="102"/>
      <c r="H44" s="16">
        <f>(H25+H39-H36)/H25</f>
        <v>0.36917262272970391</v>
      </c>
    </row>
    <row r="45" spans="1:8" ht="14.25" customHeight="1">
      <c r="A45" s="47">
        <f t="shared" si="0"/>
        <v>38</v>
      </c>
      <c r="B45" s="46"/>
      <c r="G45" s="103"/>
    </row>
    <row r="46" spans="1:8">
      <c r="A46" s="47">
        <f t="shared" si="0"/>
        <v>39</v>
      </c>
      <c r="B46" s="46" t="s">
        <v>35</v>
      </c>
      <c r="C46" s="16">
        <v>2</v>
      </c>
      <c r="D46" s="56"/>
      <c r="E46" s="16">
        <f>C46</f>
        <v>2</v>
      </c>
      <c r="F46" s="16">
        <f>C46</f>
        <v>2</v>
      </c>
      <c r="G46" s="102"/>
      <c r="H46" s="16">
        <f>F46</f>
        <v>2</v>
      </c>
    </row>
    <row r="47" spans="1:8">
      <c r="A47" s="47">
        <f t="shared" si="0"/>
        <v>40</v>
      </c>
      <c r="B47" s="46" t="s">
        <v>36</v>
      </c>
      <c r="C47" s="14">
        <f>C46*C25-C25</f>
        <v>1574801</v>
      </c>
      <c r="D47" s="56"/>
      <c r="E47" s="14">
        <f>E46*E25-E25</f>
        <v>1596447.6058075</v>
      </c>
      <c r="F47" s="14">
        <f>F46*F25-F25</f>
        <v>1596447.6058075</v>
      </c>
      <c r="G47" s="60"/>
      <c r="H47" s="14">
        <f>H46*H25-H25</f>
        <v>1596447.6058075</v>
      </c>
    </row>
    <row r="48" spans="1:8">
      <c r="A48" s="47">
        <f t="shared" si="0"/>
        <v>41</v>
      </c>
      <c r="B48" s="46" t="s">
        <v>58</v>
      </c>
      <c r="C48" s="14">
        <f>C29+C47</f>
        <v>36633439</v>
      </c>
      <c r="D48" s="56"/>
      <c r="E48" s="14">
        <f>E29+E47</f>
        <v>33864354.424610652</v>
      </c>
      <c r="F48" s="14">
        <f>F29+F47</f>
        <v>33864354.424610652</v>
      </c>
      <c r="G48" s="60"/>
      <c r="H48" s="14">
        <f>H29+H47</f>
        <v>33630939.781928487</v>
      </c>
    </row>
    <row r="49" spans="1:8">
      <c r="A49" s="47">
        <f t="shared" si="0"/>
        <v>42</v>
      </c>
      <c r="B49" s="46" t="s">
        <v>59</v>
      </c>
      <c r="C49" s="14">
        <f>C47-C39</f>
        <v>2328795</v>
      </c>
      <c r="D49" s="56"/>
      <c r="E49" s="93">
        <f>E47-E39</f>
        <v>2836945.1046106536</v>
      </c>
      <c r="F49" s="14">
        <f>F47-F39</f>
        <v>1.862645149230957E-9</v>
      </c>
      <c r="G49" s="60"/>
      <c r="H49" s="93">
        <f>H47-H39</f>
        <v>2603530.4619284887</v>
      </c>
    </row>
    <row r="50" spans="1:8">
      <c r="A50" s="47">
        <f t="shared" si="0"/>
        <v>43</v>
      </c>
      <c r="B50" s="46"/>
      <c r="C50" s="14"/>
      <c r="D50" s="14"/>
      <c r="E50" s="14"/>
      <c r="F50" s="14"/>
      <c r="G50" s="60"/>
      <c r="H50" s="14"/>
    </row>
    <row r="51" spans="1:8" hidden="1">
      <c r="A51" s="47">
        <f t="shared" si="0"/>
        <v>44</v>
      </c>
      <c r="B51" s="46" t="s">
        <v>60</v>
      </c>
      <c r="C51" s="94">
        <v>1.85</v>
      </c>
      <c r="D51" s="56"/>
      <c r="E51" s="16">
        <f>C51</f>
        <v>1.85</v>
      </c>
      <c r="F51" s="16">
        <f>C51</f>
        <v>1.85</v>
      </c>
      <c r="G51" s="102"/>
      <c r="H51" s="16">
        <f>F51</f>
        <v>1.85</v>
      </c>
    </row>
    <row r="52" spans="1:8" hidden="1">
      <c r="A52" s="47">
        <f t="shared" si="0"/>
        <v>45</v>
      </c>
      <c r="B52" s="46" t="s">
        <v>61</v>
      </c>
      <c r="C52" s="14">
        <f>C51*C25-C25-C41+SUM(C33:C37)</f>
        <v>1957916.85</v>
      </c>
      <c r="D52" s="56"/>
      <c r="E52" s="14">
        <f>E51*E25-E25-E41+SUM(E33:E37)</f>
        <v>1573907.4649363752</v>
      </c>
      <c r="F52" s="14">
        <f>F51*F25-F25-F41+SUM(F33:F37)</f>
        <v>1573907.4649363752</v>
      </c>
      <c r="G52" s="60"/>
      <c r="H52" s="14">
        <f>H51*H25-H25-H41+SUM(H33:H37)</f>
        <v>1573907.4649363752</v>
      </c>
    </row>
    <row r="53" spans="1:8" hidden="1">
      <c r="A53" s="47">
        <f t="shared" si="0"/>
        <v>46</v>
      </c>
      <c r="B53" s="46" t="s">
        <v>58</v>
      </c>
      <c r="C53" s="14">
        <f>C29+C52</f>
        <v>37016554.850000001</v>
      </c>
      <c r="D53" s="56"/>
      <c r="E53" s="14">
        <f>E29+E52</f>
        <v>33841814.28373953</v>
      </c>
      <c r="F53" s="14">
        <f>F29+F52</f>
        <v>33841814.28373953</v>
      </c>
      <c r="G53" s="60"/>
      <c r="H53" s="14">
        <f>H29+H52</f>
        <v>33608399.641057365</v>
      </c>
    </row>
    <row r="54" spans="1:8" hidden="1">
      <c r="A54" s="47">
        <f t="shared" si="0"/>
        <v>47</v>
      </c>
      <c r="B54" s="46" t="s">
        <v>59</v>
      </c>
      <c r="C54" s="14">
        <f>C52-C39</f>
        <v>2711910.85</v>
      </c>
      <c r="D54" s="56"/>
      <c r="E54" s="14">
        <f>E52-E39</f>
        <v>2814404.9637395288</v>
      </c>
      <c r="F54" s="14">
        <f>F52-F39</f>
        <v>-22540.140871122945</v>
      </c>
      <c r="G54" s="60"/>
      <c r="H54" s="14">
        <f>H52-H39</f>
        <v>2580990.3210573639</v>
      </c>
    </row>
    <row r="55" spans="1:8" hidden="1">
      <c r="A55" s="47">
        <f t="shared" si="0"/>
        <v>48</v>
      </c>
      <c r="D55" s="14"/>
      <c r="G55" s="103"/>
    </row>
    <row r="56" spans="1:8" hidden="1">
      <c r="A56" s="47">
        <f t="shared" si="0"/>
        <v>49</v>
      </c>
      <c r="B56" s="95"/>
      <c r="G56" s="103"/>
    </row>
    <row r="57" spans="1:8">
      <c r="A57" s="47">
        <f t="shared" si="0"/>
        <v>50</v>
      </c>
      <c r="B57" s="46" t="s">
        <v>38</v>
      </c>
      <c r="E57" s="57">
        <f>E49</f>
        <v>2836945.1046106536</v>
      </c>
      <c r="F57" s="57">
        <f>F9-E9</f>
        <v>2836945.1046106517</v>
      </c>
      <c r="G57" s="57"/>
      <c r="H57" s="57">
        <f>H49</f>
        <v>2603530.4619284887</v>
      </c>
    </row>
    <row r="58" spans="1:8">
      <c r="A58" s="47"/>
      <c r="B58" s="46"/>
      <c r="E58" s="58"/>
      <c r="F58" s="58"/>
      <c r="G58" s="103"/>
    </row>
    <row r="59" spans="1:8" ht="15.75" thickBot="1">
      <c r="F59" s="46" t="s">
        <v>66</v>
      </c>
      <c r="G59" s="104"/>
      <c r="H59" s="61">
        <f>H57-E57</f>
        <v>-233414.64268216491</v>
      </c>
    </row>
    <row r="60" spans="1:8" ht="15.75" thickTop="1">
      <c r="E60" s="90"/>
      <c r="F60" s="90"/>
      <c r="G60" s="103"/>
    </row>
    <row r="61" spans="1:8">
      <c r="A61" s="97"/>
      <c r="B61" s="98"/>
      <c r="C61" s="99"/>
      <c r="D61" s="99"/>
      <c r="E61" s="99"/>
      <c r="F61" s="99"/>
      <c r="G61" s="103"/>
    </row>
    <row r="62" spans="1:8">
      <c r="C62" s="100"/>
      <c r="D62" s="100"/>
      <c r="E62" s="100"/>
      <c r="F62" s="100"/>
      <c r="G62" s="103"/>
    </row>
    <row r="63" spans="1:8">
      <c r="C63" s="101"/>
      <c r="D63" s="101"/>
      <c r="E63" s="101"/>
      <c r="F63" s="101"/>
      <c r="G63" s="103"/>
    </row>
    <row r="64" spans="1:8">
      <c r="C64" s="101"/>
      <c r="D64" s="101"/>
      <c r="E64" s="101"/>
      <c r="F64" s="101"/>
      <c r="G64" s="103"/>
    </row>
    <row r="65" spans="3:6">
      <c r="C65" s="101"/>
      <c r="D65" s="101"/>
      <c r="E65" s="101"/>
      <c r="F65" s="101"/>
    </row>
    <row r="66" spans="3:6">
      <c r="C66" s="91"/>
      <c r="D66" s="91"/>
      <c r="E66" s="91"/>
      <c r="F66" s="91"/>
    </row>
    <row r="67" spans="3:6">
      <c r="C67" s="91"/>
      <c r="D67" s="91"/>
      <c r="E67" s="91"/>
      <c r="F67" s="91"/>
    </row>
    <row r="68" spans="3:6">
      <c r="E68" s="91"/>
    </row>
    <row r="69" spans="3:6">
      <c r="E69" s="91"/>
    </row>
  </sheetData>
  <printOptions horizontalCentered="1"/>
  <pageMargins left="0.7" right="0.7" top="0.75" bottom="0.75" header="0.3" footer="0.3"/>
  <pageSetup scale="88" orientation="portrait" r:id="rId1"/>
  <headerFooter>
    <oddFooter>&amp;R&amp;"Times New Roman,Regular"&amp;12Exhibit JW-2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workbookViewId="0">
      <selection activeCell="A3" sqref="A3:H3"/>
    </sheetView>
  </sheetViews>
  <sheetFormatPr defaultRowHeight="12.75"/>
  <cols>
    <col min="1" max="1" width="3.140625" customWidth="1"/>
    <col min="2" max="8" width="10.7109375" customWidth="1"/>
  </cols>
  <sheetData>
    <row r="1" spans="1:8">
      <c r="A1" s="176" t="s">
        <v>47</v>
      </c>
      <c r="B1" s="176"/>
      <c r="C1" s="176"/>
      <c r="D1" s="176"/>
      <c r="E1" s="176"/>
      <c r="F1" s="176"/>
      <c r="G1" s="176"/>
      <c r="H1" s="176"/>
    </row>
    <row r="2" spans="1:8">
      <c r="A2" s="177" t="s">
        <v>142</v>
      </c>
      <c r="B2" s="177"/>
      <c r="C2" s="177"/>
      <c r="D2" s="177"/>
      <c r="E2" s="177"/>
      <c r="F2" s="177"/>
      <c r="G2" s="177"/>
      <c r="H2" s="177"/>
    </row>
    <row r="3" spans="1:8">
      <c r="A3" s="177" t="s">
        <v>48</v>
      </c>
      <c r="B3" s="177"/>
      <c r="C3" s="177"/>
      <c r="D3" s="177"/>
      <c r="E3" s="177"/>
      <c r="F3" s="177"/>
      <c r="G3" s="177"/>
      <c r="H3" s="177"/>
    </row>
    <row r="4" spans="1:8">
      <c r="A4" s="177" t="s">
        <v>1</v>
      </c>
      <c r="B4" s="177"/>
      <c r="C4" s="177"/>
      <c r="D4" s="177"/>
      <c r="E4" s="177"/>
      <c r="F4" s="177"/>
      <c r="G4" s="177"/>
      <c r="H4" s="177"/>
    </row>
    <row r="5" spans="1:8">
      <c r="A5" s="6"/>
      <c r="B5" s="6"/>
      <c r="C5" s="6"/>
      <c r="D5" s="6"/>
      <c r="E5" s="6"/>
      <c r="F5" s="6"/>
      <c r="G5" s="6"/>
      <c r="H5" s="6"/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10" t="s">
        <v>72</v>
      </c>
      <c r="B7" s="6"/>
      <c r="C7" s="6"/>
      <c r="D7" s="6"/>
      <c r="E7" s="6"/>
      <c r="F7" s="6"/>
      <c r="G7" s="4"/>
      <c r="H7" s="4"/>
    </row>
    <row r="8" spans="1:8">
      <c r="A8" s="8"/>
      <c r="B8" s="6"/>
      <c r="C8" s="6"/>
      <c r="D8" s="6"/>
      <c r="E8" s="6"/>
      <c r="F8" s="6"/>
      <c r="G8" s="4"/>
      <c r="H8" s="4"/>
    </row>
    <row r="9" spans="1:8">
      <c r="A9" s="19" t="s">
        <v>73</v>
      </c>
      <c r="B9" s="5"/>
      <c r="C9" s="5"/>
      <c r="D9" s="5"/>
      <c r="E9" s="5"/>
      <c r="F9" s="5"/>
      <c r="G9" s="21">
        <v>46822</v>
      </c>
      <c r="H9" s="21"/>
    </row>
    <row r="10" spans="1:8">
      <c r="A10" s="19"/>
      <c r="B10" s="5"/>
      <c r="C10" s="5"/>
      <c r="D10" s="5"/>
      <c r="E10" s="5"/>
      <c r="F10" s="5"/>
      <c r="G10" s="21"/>
      <c r="H10" s="21"/>
    </row>
    <row r="11" spans="1:8">
      <c r="A11" s="19" t="s">
        <v>74</v>
      </c>
      <c r="B11" s="79"/>
      <c r="C11" s="79"/>
      <c r="D11" s="79"/>
      <c r="E11" s="79"/>
      <c r="F11" s="79"/>
      <c r="G11" s="111">
        <v>0.61911307093476853</v>
      </c>
      <c r="H11" s="21"/>
    </row>
    <row r="12" spans="1:8">
      <c r="A12" s="19"/>
      <c r="B12" s="79"/>
      <c r="C12" s="79"/>
      <c r="D12" s="79"/>
      <c r="E12" s="79"/>
      <c r="F12" s="79"/>
      <c r="G12" s="21"/>
      <c r="H12" s="21"/>
    </row>
    <row r="13" spans="1:8">
      <c r="A13" s="19" t="s">
        <v>75</v>
      </c>
      <c r="B13" s="79"/>
      <c r="C13" s="79"/>
      <c r="D13" s="79"/>
      <c r="E13" s="79"/>
      <c r="F13" s="79"/>
      <c r="G13" s="21"/>
      <c r="H13" s="21">
        <f>G9*G11</f>
        <v>28988.112207307731</v>
      </c>
    </row>
    <row r="14" spans="1:8">
      <c r="A14" s="19"/>
      <c r="B14" s="79"/>
      <c r="C14" s="79"/>
      <c r="D14" s="79"/>
      <c r="E14" s="79"/>
      <c r="F14" s="79"/>
      <c r="G14" s="21"/>
      <c r="H14" s="21"/>
    </row>
    <row r="15" spans="1:8">
      <c r="A15" s="19"/>
      <c r="B15" s="79"/>
      <c r="C15" s="79"/>
      <c r="D15" s="79"/>
      <c r="E15" s="79"/>
      <c r="F15" s="79"/>
      <c r="G15" s="21"/>
      <c r="H15" s="21"/>
    </row>
    <row r="16" spans="1:8">
      <c r="A16" s="19" t="s">
        <v>76</v>
      </c>
      <c r="B16" s="5"/>
      <c r="C16" s="5"/>
      <c r="D16" s="5"/>
      <c r="E16" s="5"/>
      <c r="F16" s="5"/>
      <c r="G16" s="21">
        <v>4442</v>
      </c>
      <c r="H16" s="21"/>
    </row>
    <row r="17" spans="1:21">
      <c r="A17" s="19"/>
      <c r="B17" s="5"/>
      <c r="C17" s="5"/>
      <c r="D17" s="5"/>
      <c r="E17" s="5"/>
      <c r="F17" s="5"/>
      <c r="G17" s="21"/>
      <c r="H17" s="21"/>
    </row>
    <row r="18" spans="1:21">
      <c r="A18" s="19" t="s">
        <v>74</v>
      </c>
      <c r="B18" s="79"/>
      <c r="C18" s="79"/>
      <c r="D18" s="79"/>
      <c r="E18" s="79"/>
      <c r="F18" s="79"/>
      <c r="G18" s="111">
        <v>0.61911307093476853</v>
      </c>
      <c r="H18" s="21"/>
    </row>
    <row r="19" spans="1:21">
      <c r="A19" s="19"/>
      <c r="B19" s="79"/>
      <c r="C19" s="79"/>
      <c r="D19" s="79"/>
      <c r="E19" s="79"/>
      <c r="F19" s="79"/>
      <c r="G19" s="21"/>
      <c r="H19" s="21"/>
    </row>
    <row r="20" spans="1:21">
      <c r="A20" s="19" t="s">
        <v>75</v>
      </c>
      <c r="B20" s="79"/>
      <c r="C20" s="79"/>
      <c r="D20" s="79"/>
      <c r="E20" s="79"/>
      <c r="F20" s="79"/>
      <c r="G20" s="21"/>
      <c r="H20" s="21">
        <f>G16*G18</f>
        <v>2750.1002610922419</v>
      </c>
    </row>
    <row r="21" spans="1:21">
      <c r="A21" s="5"/>
      <c r="B21" s="80"/>
      <c r="C21" s="80"/>
      <c r="D21" s="80"/>
      <c r="E21" s="80"/>
      <c r="F21" s="80"/>
      <c r="G21" s="21"/>
      <c r="H21" s="21"/>
    </row>
    <row r="22" spans="1:21">
      <c r="A22" s="5"/>
      <c r="B22" s="80"/>
      <c r="C22" s="80"/>
      <c r="D22" s="80"/>
      <c r="E22" s="80"/>
      <c r="F22" s="80"/>
      <c r="G22" s="21"/>
      <c r="H22" s="81"/>
    </row>
    <row r="23" spans="1:21">
      <c r="A23" s="5"/>
      <c r="B23" s="80"/>
      <c r="C23" s="80"/>
      <c r="D23" s="80"/>
      <c r="E23" s="80"/>
      <c r="F23" s="80"/>
      <c r="G23" s="21"/>
      <c r="H23" s="21"/>
    </row>
    <row r="24" spans="1:21">
      <c r="A24" s="5"/>
      <c r="B24" s="5"/>
      <c r="C24" s="5"/>
      <c r="D24" s="5"/>
      <c r="E24" s="5"/>
      <c r="F24" s="5"/>
      <c r="G24" s="21"/>
      <c r="H24" s="21"/>
    </row>
    <row r="25" spans="1:21" ht="13.5" thickBot="1">
      <c r="A25" s="19" t="s">
        <v>77</v>
      </c>
      <c r="C25" s="5"/>
      <c r="D25" s="5"/>
      <c r="E25" s="5"/>
      <c r="F25" s="5"/>
      <c r="G25" s="21"/>
      <c r="H25" s="82">
        <f>H20-H13</f>
        <v>-26238.011946215491</v>
      </c>
    </row>
    <row r="26" spans="1:21" ht="13.5" thickTop="1">
      <c r="A26" s="5"/>
      <c r="B26" s="5"/>
      <c r="C26" s="5"/>
      <c r="D26" s="5"/>
      <c r="E26" s="5"/>
      <c r="F26" s="5"/>
      <c r="G26" s="7"/>
      <c r="H26" s="7"/>
    </row>
    <row r="27" spans="1:21">
      <c r="A27" s="5"/>
      <c r="B27" s="5"/>
      <c r="C27" s="5"/>
      <c r="D27" s="5"/>
      <c r="E27" s="5"/>
      <c r="F27" s="5"/>
      <c r="G27" s="7"/>
      <c r="H27" s="7"/>
    </row>
    <row r="28" spans="1:21">
      <c r="A28" s="1"/>
      <c r="B28" s="1"/>
      <c r="C28" s="1"/>
      <c r="D28" s="1"/>
      <c r="E28" s="1"/>
      <c r="F28" s="1"/>
      <c r="G28" s="20"/>
      <c r="H28" s="20"/>
    </row>
    <row r="29" spans="1:21">
      <c r="A29" s="1"/>
      <c r="B29" s="1"/>
      <c r="C29" s="1"/>
      <c r="D29" s="1"/>
      <c r="E29" s="1"/>
      <c r="F29" s="1"/>
      <c r="G29" s="20"/>
      <c r="H29" s="20"/>
      <c r="O29" s="1"/>
      <c r="P29" s="1"/>
      <c r="Q29" s="20"/>
      <c r="R29" s="20"/>
      <c r="S29" s="20"/>
      <c r="T29" s="20"/>
      <c r="U29" s="1"/>
    </row>
    <row r="30" spans="1:21">
      <c r="A30" s="1"/>
      <c r="B30" s="1"/>
      <c r="C30" s="1"/>
      <c r="D30" s="1"/>
      <c r="E30" s="1"/>
      <c r="F30" s="1"/>
      <c r="G30" s="20"/>
      <c r="H30" s="20"/>
      <c r="O30" s="1"/>
      <c r="P30" s="1"/>
      <c r="Q30" s="74"/>
      <c r="R30" s="74"/>
      <c r="S30" s="20"/>
      <c r="T30" s="74"/>
      <c r="U30" s="1"/>
    </row>
    <row r="31" spans="1:21">
      <c r="A31" s="1"/>
      <c r="B31" s="1"/>
      <c r="C31" s="1"/>
      <c r="D31" s="1"/>
      <c r="E31" s="1"/>
      <c r="F31" s="1"/>
      <c r="G31" s="20"/>
      <c r="H31" s="20"/>
      <c r="O31" s="1"/>
      <c r="P31" s="1"/>
      <c r="Q31" s="24"/>
      <c r="R31" s="20"/>
      <c r="S31" s="20"/>
      <c r="T31" s="20"/>
      <c r="U31" s="1"/>
    </row>
    <row r="32" spans="1:21">
      <c r="A32" s="1"/>
      <c r="B32" s="1"/>
      <c r="C32" s="1"/>
      <c r="D32" s="1"/>
      <c r="E32" s="1"/>
      <c r="F32" s="1"/>
      <c r="G32" s="20"/>
      <c r="H32" s="20"/>
      <c r="O32" s="1"/>
      <c r="P32" s="1"/>
      <c r="Q32" s="75"/>
      <c r="R32" s="20"/>
      <c r="S32" s="20"/>
      <c r="T32" s="20"/>
      <c r="U32" s="1"/>
    </row>
    <row r="33" spans="1:21">
      <c r="A33" s="1"/>
      <c r="B33" s="1"/>
      <c r="C33" s="1"/>
      <c r="D33" s="1"/>
      <c r="E33" s="1"/>
      <c r="F33" s="1"/>
      <c r="G33" s="20"/>
      <c r="H33" s="20"/>
      <c r="O33" s="1"/>
      <c r="P33" s="1"/>
      <c r="Q33" s="20"/>
      <c r="R33" s="20"/>
      <c r="S33" s="20"/>
      <c r="T33" s="20"/>
      <c r="U33" s="1"/>
    </row>
    <row r="34" spans="1:21">
      <c r="A34" s="1"/>
      <c r="B34" s="5"/>
      <c r="C34" s="1"/>
      <c r="D34" s="1"/>
      <c r="E34" s="1"/>
      <c r="F34" s="1"/>
      <c r="G34" s="20"/>
      <c r="H34" s="20"/>
      <c r="O34" s="5"/>
      <c r="P34" s="1"/>
      <c r="Q34" s="75"/>
      <c r="R34" s="20"/>
      <c r="S34" s="20"/>
      <c r="T34" s="20"/>
      <c r="U34" s="1"/>
    </row>
    <row r="35" spans="1:21">
      <c r="A35" s="1"/>
      <c r="B35" s="1"/>
      <c r="C35" s="1"/>
      <c r="D35" s="1"/>
      <c r="E35" s="1"/>
      <c r="F35" s="1"/>
      <c r="G35" s="20"/>
      <c r="H35" s="20"/>
      <c r="O35" s="1"/>
      <c r="P35" s="1"/>
      <c r="Q35" s="1"/>
      <c r="R35" s="1"/>
      <c r="S35" s="1"/>
      <c r="T35" s="1"/>
      <c r="U35" s="1"/>
    </row>
    <row r="36" spans="1:21">
      <c r="A36" s="1"/>
      <c r="B36" s="1"/>
      <c r="C36" s="1"/>
      <c r="D36" s="1"/>
      <c r="E36" s="1"/>
      <c r="F36" s="1"/>
      <c r="G36" s="1"/>
      <c r="H36" s="1"/>
      <c r="O36" s="1"/>
      <c r="P36" s="1"/>
      <c r="Q36" s="1"/>
      <c r="R36" s="1"/>
      <c r="S36" s="1"/>
      <c r="T36" s="1"/>
      <c r="U36" s="1"/>
    </row>
    <row r="37" spans="1:21">
      <c r="A37" s="1"/>
      <c r="B37" s="1"/>
      <c r="C37" s="1"/>
      <c r="D37" s="1"/>
      <c r="E37" s="1"/>
      <c r="F37" s="1"/>
      <c r="G37" s="1"/>
      <c r="H37" s="1"/>
      <c r="O37" s="1"/>
      <c r="P37" s="1"/>
      <c r="Q37" s="1"/>
      <c r="R37" s="1"/>
      <c r="S37" s="1"/>
      <c r="T37" s="1"/>
      <c r="U37" s="1"/>
    </row>
    <row r="38" spans="1:21">
      <c r="A38" s="1"/>
      <c r="B38" s="1"/>
      <c r="C38" s="1"/>
      <c r="D38" s="1"/>
      <c r="E38" s="1"/>
      <c r="F38" s="1"/>
      <c r="G38" s="1"/>
      <c r="H38" s="1"/>
      <c r="O38" s="1"/>
      <c r="P38" s="1"/>
      <c r="Q38" s="1"/>
      <c r="R38" s="1"/>
      <c r="S38" s="1"/>
      <c r="T38" s="1"/>
      <c r="U38" s="1"/>
    </row>
    <row r="39" spans="1:21">
      <c r="A39" s="1"/>
      <c r="B39" s="1"/>
      <c r="C39" s="1"/>
      <c r="D39" s="1"/>
      <c r="E39" s="1"/>
      <c r="F39" s="1"/>
      <c r="G39" s="1"/>
      <c r="H39" s="1"/>
      <c r="O39" s="1"/>
      <c r="P39" s="1"/>
      <c r="Q39" s="1"/>
      <c r="R39" s="1"/>
      <c r="S39" s="1"/>
      <c r="T39" s="1"/>
      <c r="U39" s="1"/>
    </row>
    <row r="40" spans="1:21">
      <c r="A40" s="1"/>
      <c r="B40" s="1"/>
      <c r="C40" s="1"/>
      <c r="D40" s="1"/>
      <c r="E40" s="1"/>
      <c r="F40" s="1"/>
      <c r="G40" s="1"/>
      <c r="H40" s="1"/>
    </row>
    <row r="41" spans="1:21">
      <c r="A41" s="1"/>
      <c r="B41" s="1"/>
      <c r="C41" s="1"/>
      <c r="D41" s="1"/>
      <c r="E41" s="1"/>
      <c r="F41" s="1"/>
      <c r="G41" s="1"/>
      <c r="H41" s="1"/>
    </row>
    <row r="42" spans="1:21">
      <c r="A42" s="1"/>
      <c r="B42" s="1"/>
      <c r="C42" s="1"/>
      <c r="D42" s="1"/>
      <c r="E42" s="1"/>
      <c r="F42" s="1"/>
      <c r="G42" s="1"/>
      <c r="H42" s="1"/>
    </row>
  </sheetData>
  <mergeCells count="4">
    <mergeCell ref="A1:H1"/>
    <mergeCell ref="A2:H2"/>
    <mergeCell ref="A3:H3"/>
    <mergeCell ref="A4:H4"/>
  </mergeCells>
  <pageMargins left="1.2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workbookViewId="0">
      <selection activeCell="H9" sqref="H9"/>
    </sheetView>
  </sheetViews>
  <sheetFormatPr defaultRowHeight="12.75"/>
  <cols>
    <col min="1" max="1" width="1" customWidth="1"/>
    <col min="2" max="2" width="9.7109375" customWidth="1"/>
    <col min="3" max="3" width="2" customWidth="1"/>
    <col min="4" max="4" width="30.5703125" customWidth="1"/>
    <col min="5" max="5" width="2.5703125" customWidth="1"/>
    <col min="6" max="6" width="19.28515625" customWidth="1"/>
    <col min="7" max="7" width="3.140625" customWidth="1"/>
    <col min="8" max="8" width="19.28515625" customWidth="1"/>
    <col min="9" max="9" width="1" customWidth="1"/>
  </cols>
  <sheetData>
    <row r="1" spans="1:9" ht="6" customHeight="1">
      <c r="A1" s="27"/>
      <c r="B1" s="28"/>
      <c r="C1" s="28"/>
      <c r="D1" s="28"/>
      <c r="E1" s="28"/>
      <c r="F1" s="28"/>
      <c r="G1" s="28"/>
      <c r="H1" s="28"/>
      <c r="I1" s="29"/>
    </row>
    <row r="2" spans="1:9" ht="12.75" customHeight="1">
      <c r="A2" s="30"/>
      <c r="B2" s="175" t="s">
        <v>44</v>
      </c>
      <c r="C2" s="175"/>
      <c r="D2" s="175"/>
      <c r="E2" s="175"/>
      <c r="F2" s="175"/>
      <c r="G2" s="175"/>
      <c r="H2" s="175"/>
      <c r="I2" s="65"/>
    </row>
    <row r="3" spans="1:9" ht="15.75">
      <c r="A3" s="30"/>
      <c r="B3" s="175" t="s">
        <v>47</v>
      </c>
      <c r="C3" s="175"/>
      <c r="D3" s="175"/>
      <c r="E3" s="175"/>
      <c r="F3" s="175"/>
      <c r="G3" s="175"/>
      <c r="H3" s="175"/>
      <c r="I3" s="65"/>
    </row>
    <row r="4" spans="1:9" ht="15.75">
      <c r="A4" s="30"/>
      <c r="B4" s="175" t="s">
        <v>86</v>
      </c>
      <c r="C4" s="175"/>
      <c r="D4" s="175"/>
      <c r="E4" s="175"/>
      <c r="F4" s="175"/>
      <c r="G4" s="175"/>
      <c r="H4" s="175"/>
      <c r="I4" s="65"/>
    </row>
    <row r="5" spans="1:9" ht="15.75">
      <c r="A5" s="30"/>
      <c r="B5" s="175" t="s">
        <v>45</v>
      </c>
      <c r="C5" s="175"/>
      <c r="D5" s="175"/>
      <c r="E5" s="175"/>
      <c r="F5" s="175"/>
      <c r="G5" s="175"/>
      <c r="H5" s="175"/>
      <c r="I5" s="65"/>
    </row>
    <row r="6" spans="1:9" ht="15.75">
      <c r="A6" s="30"/>
      <c r="B6" s="9"/>
      <c r="C6" s="9"/>
      <c r="D6" s="9"/>
      <c r="E6" s="9"/>
      <c r="F6" s="9"/>
      <c r="G6" s="9"/>
      <c r="H6" s="9"/>
      <c r="I6" s="65"/>
    </row>
    <row r="7" spans="1:9" ht="81.75" customHeight="1">
      <c r="A7" s="30"/>
      <c r="B7" s="66" t="s">
        <v>89</v>
      </c>
      <c r="C7" s="110"/>
      <c r="D7" s="116" t="s">
        <v>90</v>
      </c>
      <c r="E7" s="9"/>
      <c r="F7" s="67" t="s">
        <v>87</v>
      </c>
      <c r="G7" s="68"/>
      <c r="H7" s="67" t="s">
        <v>88</v>
      </c>
      <c r="I7" s="114"/>
    </row>
    <row r="8" spans="1:9" ht="5.25" customHeight="1">
      <c r="A8" s="30"/>
      <c r="B8" s="9"/>
      <c r="C8" s="9"/>
      <c r="D8" s="9"/>
      <c r="E8" s="9"/>
      <c r="F8" s="9"/>
      <c r="G8" s="9"/>
      <c r="H8" s="9"/>
      <c r="I8" s="114"/>
    </row>
    <row r="9" spans="1:9" ht="15.75">
      <c r="A9" s="30"/>
      <c r="B9" s="115">
        <v>390</v>
      </c>
      <c r="C9" s="115"/>
      <c r="D9" s="9" t="s">
        <v>91</v>
      </c>
      <c r="E9" s="9"/>
      <c r="F9" s="119">
        <v>1725567.5</v>
      </c>
      <c r="G9" s="76"/>
      <c r="H9" s="76">
        <v>1549239</v>
      </c>
      <c r="I9" s="114"/>
    </row>
    <row r="10" spans="1:9" ht="15.75">
      <c r="A10" s="30"/>
      <c r="B10" s="115">
        <v>391</v>
      </c>
      <c r="C10" s="115"/>
      <c r="D10" s="9" t="s">
        <v>92</v>
      </c>
      <c r="E10" s="9"/>
      <c r="F10" s="119">
        <v>840552.95</v>
      </c>
      <c r="G10" s="76"/>
      <c r="H10" s="76">
        <v>726130</v>
      </c>
      <c r="I10" s="114"/>
    </row>
    <row r="11" spans="1:9" ht="15.75">
      <c r="A11" s="30"/>
      <c r="B11" s="115">
        <v>393</v>
      </c>
      <c r="C11" s="115"/>
      <c r="D11" s="9" t="s">
        <v>81</v>
      </c>
      <c r="E11" s="9"/>
      <c r="F11" s="119">
        <v>80060.179999999993</v>
      </c>
      <c r="G11" s="76"/>
      <c r="H11" s="76">
        <v>4591</v>
      </c>
      <c r="I11" s="114"/>
    </row>
    <row r="12" spans="1:9" ht="15.75" customHeight="1">
      <c r="A12" s="30"/>
      <c r="B12" s="115">
        <v>394</v>
      </c>
      <c r="C12" s="115"/>
      <c r="D12" s="9" t="s">
        <v>93</v>
      </c>
      <c r="E12" s="9"/>
      <c r="F12" s="119">
        <v>123267.23</v>
      </c>
      <c r="G12" s="9"/>
      <c r="H12" s="76">
        <v>27593</v>
      </c>
      <c r="I12" s="114"/>
    </row>
    <row r="13" spans="1:9" ht="15.75" customHeight="1">
      <c r="A13" s="30"/>
      <c r="B13" s="115">
        <v>395</v>
      </c>
      <c r="C13" s="115"/>
      <c r="D13" s="9" t="s">
        <v>82</v>
      </c>
      <c r="E13" s="9"/>
      <c r="F13" s="119">
        <v>176127.38</v>
      </c>
      <c r="G13" s="9"/>
      <c r="H13" s="76">
        <v>143464</v>
      </c>
      <c r="I13" s="114"/>
    </row>
    <row r="14" spans="1:9" ht="15.75" customHeight="1">
      <c r="A14" s="30"/>
      <c r="B14" s="115">
        <v>396.1</v>
      </c>
      <c r="C14" s="115"/>
      <c r="D14" s="9" t="s">
        <v>83</v>
      </c>
      <c r="E14" s="9"/>
      <c r="F14" s="119">
        <v>155189.48000000001</v>
      </c>
      <c r="G14" s="9"/>
      <c r="H14" s="77">
        <v>18013</v>
      </c>
      <c r="I14" s="114"/>
    </row>
    <row r="15" spans="1:9" ht="15.75" customHeight="1">
      <c r="A15" s="30"/>
      <c r="B15" s="115">
        <v>396.2</v>
      </c>
      <c r="C15" s="115"/>
      <c r="D15" s="9" t="s">
        <v>94</v>
      </c>
      <c r="E15" s="9"/>
      <c r="F15" s="119">
        <v>44518</v>
      </c>
      <c r="G15" s="9"/>
      <c r="H15" s="77">
        <v>33942</v>
      </c>
      <c r="I15" s="114"/>
    </row>
    <row r="16" spans="1:9" ht="15.75" customHeight="1">
      <c r="A16" s="30"/>
      <c r="B16" s="115">
        <v>397</v>
      </c>
      <c r="C16" s="115"/>
      <c r="D16" s="9" t="s">
        <v>84</v>
      </c>
      <c r="E16" s="9"/>
      <c r="F16" s="119">
        <v>225398.85</v>
      </c>
      <c r="G16" s="9"/>
      <c r="H16" s="77">
        <v>0</v>
      </c>
      <c r="I16" s="114"/>
    </row>
    <row r="17" spans="1:9" ht="15.75" customHeight="1">
      <c r="A17" s="30"/>
      <c r="B17" s="115">
        <v>398</v>
      </c>
      <c r="C17" s="115"/>
      <c r="D17" s="9" t="s">
        <v>85</v>
      </c>
      <c r="E17" s="9"/>
      <c r="F17" s="120">
        <v>112806.57</v>
      </c>
      <c r="G17" s="9"/>
      <c r="H17" s="121">
        <v>111666</v>
      </c>
      <c r="I17" s="114"/>
    </row>
    <row r="18" spans="1:9" ht="24" customHeight="1" thickBot="1">
      <c r="A18" s="30"/>
      <c r="B18" s="9"/>
      <c r="C18" s="9"/>
      <c r="D18" s="110" t="s">
        <v>71</v>
      </c>
      <c r="E18" s="117"/>
      <c r="F18" s="122">
        <f>SUM(F9:F17)</f>
        <v>3483488.14</v>
      </c>
      <c r="G18" s="9"/>
      <c r="H18" s="123">
        <f>SUM(H9:H17)</f>
        <v>2614638</v>
      </c>
      <c r="I18" s="114"/>
    </row>
    <row r="19" spans="1:9" ht="6" customHeight="1" thickTop="1">
      <c r="A19" s="43"/>
      <c r="B19" s="116"/>
      <c r="C19" s="116"/>
      <c r="D19" s="116"/>
      <c r="E19" s="116"/>
      <c r="F19" s="116"/>
      <c r="G19" s="116"/>
      <c r="H19" s="116"/>
      <c r="I19" s="44"/>
    </row>
    <row r="20" spans="1:9" ht="15.75">
      <c r="B20" s="2"/>
      <c r="C20" s="2"/>
      <c r="D20" s="2"/>
      <c r="E20" s="2"/>
      <c r="F20" s="2"/>
      <c r="G20" s="2"/>
      <c r="H20" s="2"/>
      <c r="I20" s="2"/>
    </row>
    <row r="21" spans="1:9" ht="15.75">
      <c r="B21" s="2"/>
      <c r="C21" s="2"/>
      <c r="D21" s="2"/>
      <c r="E21" s="2"/>
      <c r="F21" s="2"/>
      <c r="G21" s="2"/>
      <c r="H21" s="2"/>
      <c r="I21" s="2"/>
    </row>
    <row r="22" spans="1:9" ht="15.75">
      <c r="B22" s="2"/>
      <c r="C22" s="2"/>
      <c r="D22" s="2"/>
      <c r="E22" s="2"/>
      <c r="F22" s="2"/>
      <c r="G22" s="2"/>
      <c r="H22" s="2"/>
      <c r="I22" s="2"/>
    </row>
    <row r="23" spans="1:9" ht="15.75">
      <c r="B23" s="2"/>
      <c r="C23" s="2"/>
      <c r="D23" s="2"/>
      <c r="E23" s="2"/>
      <c r="F23" s="2"/>
      <c r="G23" s="2"/>
      <c r="H23" s="2"/>
      <c r="I23" s="2"/>
    </row>
    <row r="24" spans="1:9" ht="15.75">
      <c r="B24" s="2"/>
      <c r="C24" s="2"/>
      <c r="D24" s="2"/>
      <c r="E24" s="2"/>
      <c r="F24" s="2"/>
      <c r="G24" s="2"/>
      <c r="H24" s="2"/>
      <c r="I24" s="2"/>
    </row>
  </sheetData>
  <mergeCells count="4">
    <mergeCell ref="B2:H2"/>
    <mergeCell ref="B3:H3"/>
    <mergeCell ref="B4:H4"/>
    <mergeCell ref="B5:H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showGridLines="0" workbookViewId="0">
      <selection activeCell="B2" sqref="B2:J2"/>
    </sheetView>
  </sheetViews>
  <sheetFormatPr defaultRowHeight="12.75"/>
  <cols>
    <col min="1" max="1" width="1" customWidth="1"/>
    <col min="2" max="2" width="9.7109375" customWidth="1"/>
    <col min="3" max="3" width="2" customWidth="1"/>
    <col min="4" max="4" width="30.5703125" customWidth="1"/>
    <col min="5" max="5" width="2.5703125" customWidth="1"/>
    <col min="6" max="6" width="19.28515625" customWidth="1"/>
    <col min="7" max="7" width="3.140625" customWidth="1"/>
    <col min="8" max="8" width="12.140625" customWidth="1"/>
    <col min="9" max="9" width="1" customWidth="1"/>
    <col min="10" max="10" width="13.140625" customWidth="1"/>
    <col min="18" max="18" width="22.140625" customWidth="1"/>
  </cols>
  <sheetData>
    <row r="1" spans="1:18">
      <c r="A1" s="70"/>
      <c r="B1" s="176" t="s">
        <v>47</v>
      </c>
      <c r="C1" s="176"/>
      <c r="D1" s="176"/>
      <c r="E1" s="176"/>
      <c r="F1" s="176"/>
      <c r="G1" s="176"/>
      <c r="H1" s="176"/>
      <c r="I1" s="176"/>
      <c r="J1" s="176"/>
      <c r="K1" s="70"/>
    </row>
    <row r="2" spans="1:18">
      <c r="A2" s="70"/>
      <c r="B2" s="176" t="s">
        <v>132</v>
      </c>
      <c r="C2" s="176"/>
      <c r="D2" s="176"/>
      <c r="E2" s="176"/>
      <c r="F2" s="176"/>
      <c r="G2" s="176"/>
      <c r="H2" s="176"/>
      <c r="I2" s="176"/>
      <c r="J2" s="176"/>
      <c r="K2" s="70"/>
    </row>
    <row r="3" spans="1:18">
      <c r="A3" s="70"/>
      <c r="B3" s="176" t="s">
        <v>45</v>
      </c>
      <c r="C3" s="176"/>
      <c r="D3" s="176"/>
      <c r="E3" s="176"/>
      <c r="F3" s="176"/>
      <c r="G3" s="176"/>
      <c r="H3" s="176"/>
      <c r="I3" s="70"/>
      <c r="J3" s="70"/>
      <c r="K3" s="70"/>
    </row>
    <row r="4" spans="1:18" ht="69" customHeight="1">
      <c r="A4" s="70"/>
      <c r="B4" s="129" t="s">
        <v>89</v>
      </c>
      <c r="C4" s="129"/>
      <c r="D4" s="70" t="s">
        <v>90</v>
      </c>
      <c r="E4" s="70"/>
      <c r="F4" s="134" t="s">
        <v>88</v>
      </c>
      <c r="G4" s="130"/>
      <c r="H4" s="134" t="s">
        <v>133</v>
      </c>
      <c r="I4" s="70"/>
      <c r="J4" s="134" t="s">
        <v>134</v>
      </c>
      <c r="K4" s="70"/>
      <c r="R4" s="68"/>
    </row>
    <row r="5" spans="1:18" ht="5.25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R5" s="9"/>
    </row>
    <row r="6" spans="1:18" ht="15.75">
      <c r="A6" s="70"/>
      <c r="B6" s="112">
        <v>390</v>
      </c>
      <c r="C6" s="112"/>
      <c r="D6" s="70" t="s">
        <v>91</v>
      </c>
      <c r="E6" s="70"/>
      <c r="F6" s="131">
        <v>1549239</v>
      </c>
      <c r="G6" s="131"/>
      <c r="H6" s="135">
        <v>0.03</v>
      </c>
      <c r="I6" s="70"/>
      <c r="J6" s="137">
        <f>F6*H6</f>
        <v>46477.17</v>
      </c>
      <c r="K6" s="70"/>
      <c r="R6" s="119"/>
    </row>
    <row r="7" spans="1:18" ht="15.75">
      <c r="A7" s="70"/>
      <c r="B7" s="112">
        <v>391</v>
      </c>
      <c r="C7" s="112"/>
      <c r="D7" s="70" t="s">
        <v>92</v>
      </c>
      <c r="E7" s="70"/>
      <c r="F7" s="131">
        <v>726130</v>
      </c>
      <c r="G7" s="131"/>
      <c r="H7" s="135">
        <v>0.06</v>
      </c>
      <c r="I7" s="70"/>
      <c r="J7" s="137">
        <f t="shared" ref="J7:J14" si="0">F7*H7</f>
        <v>43567.799999999996</v>
      </c>
      <c r="K7" s="70"/>
      <c r="R7" s="119"/>
    </row>
    <row r="8" spans="1:18" ht="15.75">
      <c r="A8" s="70"/>
      <c r="B8" s="112">
        <v>393</v>
      </c>
      <c r="C8" s="112"/>
      <c r="D8" s="70" t="s">
        <v>81</v>
      </c>
      <c r="E8" s="70"/>
      <c r="F8" s="131">
        <v>4591</v>
      </c>
      <c r="G8" s="131"/>
      <c r="H8" s="135">
        <v>0.06</v>
      </c>
      <c r="I8" s="70"/>
      <c r="J8" s="137">
        <f t="shared" si="0"/>
        <v>275.45999999999998</v>
      </c>
      <c r="K8" s="70"/>
      <c r="R8" s="119"/>
    </row>
    <row r="9" spans="1:18" ht="15.75" customHeight="1">
      <c r="A9" s="70"/>
      <c r="B9" s="112">
        <v>394</v>
      </c>
      <c r="C9" s="112"/>
      <c r="D9" s="70" t="s">
        <v>93</v>
      </c>
      <c r="E9" s="70"/>
      <c r="F9" s="131">
        <v>27593</v>
      </c>
      <c r="G9" s="70"/>
      <c r="H9" s="135">
        <v>0.1</v>
      </c>
      <c r="I9" s="70"/>
      <c r="J9" s="137">
        <f t="shared" si="0"/>
        <v>2759.3</v>
      </c>
      <c r="K9" s="70"/>
      <c r="R9" s="119"/>
    </row>
    <row r="10" spans="1:18" ht="15.75" customHeight="1">
      <c r="A10" s="70"/>
      <c r="B10" s="112">
        <v>395</v>
      </c>
      <c r="C10" s="112"/>
      <c r="D10" s="70" t="s">
        <v>82</v>
      </c>
      <c r="E10" s="70"/>
      <c r="F10" s="131">
        <v>143464</v>
      </c>
      <c r="G10" s="70"/>
      <c r="H10" s="135">
        <v>0.06</v>
      </c>
      <c r="I10" s="70"/>
      <c r="J10" s="137">
        <f t="shared" si="0"/>
        <v>8607.84</v>
      </c>
      <c r="K10" s="70"/>
      <c r="R10" s="119"/>
    </row>
    <row r="11" spans="1:18" ht="15.75" customHeight="1">
      <c r="A11" s="70"/>
      <c r="B11" s="112">
        <v>396.1</v>
      </c>
      <c r="C11" s="112"/>
      <c r="D11" s="70" t="s">
        <v>83</v>
      </c>
      <c r="E11" s="70"/>
      <c r="F11" s="132">
        <v>18013</v>
      </c>
      <c r="G11" s="70"/>
      <c r="H11" s="135">
        <v>0.11</v>
      </c>
      <c r="I11" s="70"/>
      <c r="J11" s="137">
        <f t="shared" si="0"/>
        <v>1981.43</v>
      </c>
      <c r="K11" s="70"/>
      <c r="R11" s="119"/>
    </row>
    <row r="12" spans="1:18" ht="15.75" customHeight="1">
      <c r="A12" s="70"/>
      <c r="B12" s="112">
        <v>396.2</v>
      </c>
      <c r="C12" s="112"/>
      <c r="D12" s="70" t="s">
        <v>94</v>
      </c>
      <c r="E12" s="70"/>
      <c r="F12" s="132">
        <v>33942</v>
      </c>
      <c r="G12" s="70"/>
      <c r="H12" s="135">
        <v>0.06</v>
      </c>
      <c r="I12" s="70"/>
      <c r="J12" s="137">
        <f t="shared" si="0"/>
        <v>2036.52</v>
      </c>
      <c r="K12" s="70"/>
      <c r="R12" s="119"/>
    </row>
    <row r="13" spans="1:18" ht="15.75" customHeight="1">
      <c r="A13" s="70"/>
      <c r="B13" s="112">
        <v>397</v>
      </c>
      <c r="C13" s="112"/>
      <c r="D13" s="70" t="s">
        <v>84</v>
      </c>
      <c r="E13" s="70"/>
      <c r="F13" s="132">
        <v>0</v>
      </c>
      <c r="G13" s="70"/>
      <c r="H13" s="135">
        <v>0.08</v>
      </c>
      <c r="I13" s="70"/>
      <c r="J13" s="137">
        <f t="shared" si="0"/>
        <v>0</v>
      </c>
      <c r="K13" s="70"/>
      <c r="R13" s="119"/>
    </row>
    <row r="14" spans="1:18" ht="15.75" customHeight="1">
      <c r="A14" s="70"/>
      <c r="B14" s="112">
        <v>398</v>
      </c>
      <c r="C14" s="112"/>
      <c r="D14" s="70" t="s">
        <v>85</v>
      </c>
      <c r="E14" s="70"/>
      <c r="F14" s="138">
        <v>111666</v>
      </c>
      <c r="G14" s="70"/>
      <c r="H14" s="136">
        <v>0.08</v>
      </c>
      <c r="I14" s="70"/>
      <c r="J14" s="139">
        <f t="shared" si="0"/>
        <v>8933.2800000000007</v>
      </c>
      <c r="K14" s="70"/>
      <c r="R14" s="119"/>
    </row>
    <row r="15" spans="1:18" ht="24" customHeight="1" thickBot="1">
      <c r="A15" s="70"/>
      <c r="B15" s="70"/>
      <c r="C15" s="70"/>
      <c r="D15" s="129" t="s">
        <v>71</v>
      </c>
      <c r="E15" s="133"/>
      <c r="F15" s="140">
        <f>SUM(F6:F14)</f>
        <v>2614638</v>
      </c>
      <c r="G15" s="70"/>
      <c r="H15" s="132"/>
      <c r="I15" s="70"/>
      <c r="J15" s="140">
        <f>SUM(J6:J14)</f>
        <v>114638.8</v>
      </c>
      <c r="K15" s="70"/>
      <c r="R15" s="118"/>
    </row>
    <row r="16" spans="1:18" ht="6" customHeight="1" thickTop="1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</row>
    <row r="17" spans="1:11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</row>
    <row r="18" spans="1:11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spans="1:11">
      <c r="A19" s="23"/>
      <c r="B19" s="23" t="s">
        <v>135</v>
      </c>
      <c r="C19" s="23"/>
      <c r="E19" s="23"/>
      <c r="F19" s="23"/>
      <c r="G19" s="23"/>
      <c r="H19" s="23"/>
      <c r="I19" s="23"/>
      <c r="J19" s="141">
        <v>176697</v>
      </c>
      <c r="K19" s="23"/>
    </row>
    <row r="21" spans="1:11" ht="13.5" thickBot="1">
      <c r="B21" s="23" t="s">
        <v>136</v>
      </c>
      <c r="J21" s="22">
        <f>J15-J19</f>
        <v>-62058.2</v>
      </c>
    </row>
    <row r="22" spans="1:11" ht="13.5" thickTop="1"/>
    <row r="27" spans="1:11">
      <c r="B27" s="23" t="s">
        <v>137</v>
      </c>
    </row>
  </sheetData>
  <mergeCells count="3">
    <mergeCell ref="B3:H3"/>
    <mergeCell ref="B1:J1"/>
    <mergeCell ref="B2:J2"/>
  </mergeCells>
  <pageMargins left="0.45" right="0.4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workbookViewId="0">
      <selection activeCell="J31" sqref="J31"/>
    </sheetView>
  </sheetViews>
  <sheetFormatPr defaultRowHeight="12.75"/>
  <cols>
    <col min="1" max="1" width="1" customWidth="1"/>
    <col min="2" max="2" width="15.28515625" customWidth="1"/>
    <col min="3" max="3" width="4.5703125" customWidth="1"/>
    <col min="4" max="4" width="13.5703125" customWidth="1"/>
    <col min="5" max="5" width="3.140625" customWidth="1"/>
    <col min="6" max="6" width="32.42578125" customWidth="1"/>
    <col min="7" max="7" width="1" customWidth="1"/>
  </cols>
  <sheetData>
    <row r="1" spans="1:7" ht="6" customHeight="1">
      <c r="A1" s="27"/>
      <c r="B1" s="28"/>
      <c r="C1" s="28"/>
      <c r="D1" s="28"/>
      <c r="E1" s="28"/>
      <c r="F1" s="28"/>
      <c r="G1" s="29"/>
    </row>
    <row r="2" spans="1:7" ht="12.75" customHeight="1">
      <c r="A2" s="30"/>
      <c r="B2" s="175" t="s">
        <v>40</v>
      </c>
      <c r="C2" s="175"/>
      <c r="D2" s="175"/>
      <c r="E2" s="175"/>
      <c r="F2" s="175"/>
      <c r="G2" s="65"/>
    </row>
    <row r="3" spans="1:7" ht="15.75">
      <c r="A3" s="30"/>
      <c r="B3" s="175" t="s">
        <v>47</v>
      </c>
      <c r="C3" s="175"/>
      <c r="D3" s="175"/>
      <c r="E3" s="175"/>
      <c r="F3" s="175"/>
      <c r="G3" s="65"/>
    </row>
    <row r="4" spans="1:7" ht="15.75">
      <c r="A4" s="30"/>
      <c r="B4" s="175" t="s">
        <v>150</v>
      </c>
      <c r="C4" s="175"/>
      <c r="D4" s="175"/>
      <c r="E4" s="175"/>
      <c r="F4" s="175"/>
      <c r="G4" s="65"/>
    </row>
    <row r="5" spans="1:7" ht="15.75">
      <c r="A5" s="30"/>
      <c r="B5" s="175" t="s">
        <v>45</v>
      </c>
      <c r="C5" s="175"/>
      <c r="D5" s="175"/>
      <c r="E5" s="175"/>
      <c r="F5" s="175"/>
      <c r="G5" s="65"/>
    </row>
    <row r="6" spans="1:7" ht="15.75">
      <c r="A6" s="30"/>
      <c r="B6" s="159"/>
      <c r="C6" s="159"/>
      <c r="D6" s="159"/>
      <c r="E6" s="159"/>
      <c r="F6" s="159"/>
      <c r="G6" s="65"/>
    </row>
    <row r="7" spans="1:7" ht="15.75">
      <c r="A7" s="30"/>
      <c r="B7" s="168">
        <v>44927</v>
      </c>
      <c r="C7" s="2"/>
      <c r="D7" s="169">
        <v>9105.25</v>
      </c>
      <c r="E7" s="159"/>
      <c r="F7" s="159"/>
      <c r="G7" s="65"/>
    </row>
    <row r="8" spans="1:7" ht="15.75">
      <c r="A8" s="30"/>
      <c r="B8" s="168">
        <v>44958</v>
      </c>
      <c r="C8" s="2"/>
      <c r="D8" s="169">
        <v>9105.25</v>
      </c>
      <c r="E8" s="159"/>
      <c r="F8" s="159"/>
      <c r="G8" s="65"/>
    </row>
    <row r="9" spans="1:7" ht="15.75">
      <c r="A9" s="30"/>
      <c r="B9" s="168">
        <v>44986</v>
      </c>
      <c r="C9" s="2"/>
      <c r="D9" s="169">
        <v>9105.25</v>
      </c>
      <c r="E9" s="159"/>
      <c r="F9" s="159"/>
      <c r="G9" s="65"/>
    </row>
    <row r="10" spans="1:7" ht="15.75">
      <c r="A10" s="30"/>
      <c r="B10" s="168">
        <v>45017</v>
      </c>
      <c r="C10" s="2"/>
      <c r="D10" s="169">
        <v>9105.25</v>
      </c>
      <c r="E10" s="159"/>
      <c r="F10" s="159"/>
      <c r="G10" s="65"/>
    </row>
    <row r="11" spans="1:7" ht="15.75">
      <c r="A11" s="30"/>
      <c r="B11" s="168">
        <v>45047</v>
      </c>
      <c r="C11" s="2"/>
      <c r="D11" s="169">
        <v>9127.1299999999992</v>
      </c>
      <c r="E11" s="159"/>
      <c r="F11" s="159"/>
      <c r="G11" s="65"/>
    </row>
    <row r="12" spans="1:7" ht="15.75">
      <c r="A12" s="30"/>
      <c r="B12" s="168">
        <v>45078</v>
      </c>
      <c r="C12" s="2"/>
      <c r="D12" s="169">
        <v>9390.17</v>
      </c>
      <c r="E12" s="159"/>
      <c r="F12" s="159"/>
      <c r="G12" s="65"/>
    </row>
    <row r="13" spans="1:7" ht="15.75">
      <c r="A13" s="30"/>
      <c r="B13" s="168">
        <v>45108</v>
      </c>
      <c r="C13" s="2"/>
      <c r="D13" s="169">
        <v>9412.86</v>
      </c>
      <c r="E13" s="159"/>
      <c r="F13" s="159"/>
      <c r="G13" s="65"/>
    </row>
    <row r="14" spans="1:7" ht="15.75">
      <c r="A14" s="30"/>
      <c r="B14" s="168">
        <v>45139</v>
      </c>
      <c r="C14" s="2"/>
      <c r="D14" s="169">
        <v>9412.86</v>
      </c>
      <c r="E14" s="159"/>
      <c r="F14" s="159"/>
      <c r="G14" s="65"/>
    </row>
    <row r="15" spans="1:7" ht="15.75">
      <c r="A15" s="30"/>
      <c r="B15" s="168">
        <v>45170</v>
      </c>
      <c r="C15" s="2"/>
      <c r="D15" s="169">
        <v>9439.01</v>
      </c>
      <c r="E15" s="159"/>
      <c r="F15" s="159"/>
      <c r="G15" s="65"/>
    </row>
    <row r="16" spans="1:7" ht="15.75">
      <c r="A16" s="30"/>
      <c r="B16" s="168">
        <v>45200</v>
      </c>
      <c r="C16" s="2"/>
      <c r="D16" s="169">
        <v>9461.51</v>
      </c>
      <c r="E16" s="159"/>
      <c r="F16" s="159"/>
      <c r="G16" s="65"/>
    </row>
    <row r="17" spans="1:7" ht="15.75">
      <c r="A17" s="30"/>
      <c r="B17" s="168">
        <v>45231</v>
      </c>
      <c r="C17" s="2"/>
      <c r="D17" s="169">
        <v>9461.51</v>
      </c>
      <c r="E17" s="159"/>
      <c r="F17" s="159"/>
      <c r="G17" s="65"/>
    </row>
    <row r="18" spans="1:7" ht="15.75">
      <c r="A18" s="30"/>
      <c r="B18" s="168">
        <v>45261</v>
      </c>
      <c r="C18" s="2"/>
      <c r="D18" s="170">
        <v>9461.51</v>
      </c>
      <c r="E18" s="159"/>
      <c r="F18" s="159"/>
      <c r="G18" s="65"/>
    </row>
    <row r="19" spans="1:7" ht="15.75">
      <c r="A19" s="30"/>
      <c r="B19" s="171" t="s">
        <v>129</v>
      </c>
      <c r="C19" s="2"/>
      <c r="D19" s="169">
        <f>SUM(D7:D18)</f>
        <v>111587.55999999997</v>
      </c>
      <c r="E19" s="159"/>
      <c r="F19" s="110" t="s">
        <v>130</v>
      </c>
      <c r="G19" s="65"/>
    </row>
    <row r="20" spans="1:7" ht="15.75">
      <c r="A20" s="30"/>
      <c r="B20" s="168"/>
      <c r="C20" s="2"/>
      <c r="D20" s="169"/>
      <c r="E20" s="159"/>
      <c r="F20" s="110" t="s">
        <v>131</v>
      </c>
      <c r="G20" s="65"/>
    </row>
    <row r="21" spans="1:7" ht="15.75">
      <c r="A21" s="30"/>
      <c r="B21" s="168">
        <v>45292</v>
      </c>
      <c r="C21" s="2"/>
      <c r="D21" s="169">
        <v>9461.51</v>
      </c>
      <c r="E21" s="159"/>
      <c r="F21" s="159"/>
      <c r="G21" s="65"/>
    </row>
    <row r="22" spans="1:7" ht="15.75">
      <c r="A22" s="30"/>
      <c r="B22" s="168">
        <v>45323</v>
      </c>
      <c r="C22" s="2"/>
      <c r="D22" s="169">
        <v>9461.51</v>
      </c>
      <c r="E22" s="159"/>
      <c r="F22" s="159"/>
      <c r="G22" s="65"/>
    </row>
    <row r="23" spans="1:7" ht="15.75">
      <c r="A23" s="30"/>
      <c r="B23" s="168">
        <v>45352</v>
      </c>
      <c r="C23" s="2"/>
      <c r="D23" s="169">
        <v>9474.69</v>
      </c>
      <c r="E23" s="159"/>
      <c r="F23" s="159"/>
      <c r="G23" s="65"/>
    </row>
    <row r="24" spans="1:7" ht="15.75">
      <c r="A24" s="30"/>
      <c r="B24" s="168">
        <v>45383</v>
      </c>
      <c r="C24" s="2"/>
      <c r="D24" s="169">
        <v>9487.98</v>
      </c>
      <c r="E24" s="159"/>
      <c r="F24" s="159"/>
      <c r="G24" s="65"/>
    </row>
    <row r="25" spans="1:7" ht="15.75">
      <c r="A25" s="30"/>
      <c r="B25" s="168">
        <v>45413</v>
      </c>
      <c r="C25" s="2"/>
      <c r="D25" s="169">
        <v>9487.98</v>
      </c>
      <c r="E25" s="159"/>
      <c r="F25" s="159"/>
      <c r="G25" s="65"/>
    </row>
    <row r="26" spans="1:7" ht="15.75">
      <c r="A26" s="30"/>
      <c r="B26" s="168">
        <v>45444</v>
      </c>
      <c r="C26" s="2"/>
      <c r="D26" s="169">
        <v>9487.98</v>
      </c>
      <c r="E26" s="159"/>
      <c r="F26" s="159"/>
      <c r="G26" s="65"/>
    </row>
    <row r="27" spans="1:7" ht="15.75">
      <c r="A27" s="30"/>
      <c r="B27" s="168">
        <v>45474</v>
      </c>
      <c r="C27" s="2"/>
      <c r="D27" s="169">
        <v>9487.98</v>
      </c>
      <c r="E27" s="159"/>
      <c r="F27" s="159"/>
      <c r="G27" s="65"/>
    </row>
    <row r="28" spans="1:7" ht="15.75">
      <c r="A28" s="30"/>
      <c r="B28" s="168"/>
      <c r="C28" s="2"/>
      <c r="D28" s="169"/>
      <c r="E28" s="159"/>
      <c r="F28" s="159"/>
      <c r="G28" s="65"/>
    </row>
    <row r="29" spans="1:7" ht="15.75">
      <c r="A29" s="30"/>
      <c r="B29" s="168" t="s">
        <v>151</v>
      </c>
      <c r="C29" s="2"/>
      <c r="D29" s="169">
        <f>D27</f>
        <v>9487.98</v>
      </c>
      <c r="E29" s="167" t="s">
        <v>152</v>
      </c>
      <c r="F29" s="159"/>
      <c r="G29" s="65"/>
    </row>
    <row r="30" spans="1:7" ht="6" customHeight="1">
      <c r="A30" s="43"/>
      <c r="B30" s="116"/>
      <c r="C30" s="116"/>
      <c r="D30" s="116"/>
      <c r="E30" s="116"/>
      <c r="F30" s="116"/>
      <c r="G30" s="44"/>
    </row>
    <row r="31" spans="1:7" ht="15.75">
      <c r="B31" s="2"/>
      <c r="C31" s="2"/>
      <c r="D31" s="2"/>
      <c r="E31" s="2"/>
      <c r="F31" s="2"/>
      <c r="G31" s="2"/>
    </row>
    <row r="32" spans="1:7" ht="15.75">
      <c r="B32" s="2"/>
      <c r="C32" s="2"/>
      <c r="D32" s="2"/>
      <c r="E32" s="2"/>
      <c r="F32" s="2"/>
      <c r="G32" s="2"/>
    </row>
    <row r="33" spans="2:7" ht="15.75">
      <c r="B33" s="2"/>
      <c r="C33" s="2"/>
      <c r="D33" s="2"/>
      <c r="E33" s="2"/>
      <c r="F33" s="2"/>
      <c r="G33" s="2"/>
    </row>
    <row r="34" spans="2:7" ht="15.75">
      <c r="B34" s="2"/>
      <c r="C34" s="2"/>
      <c r="D34" s="2"/>
      <c r="E34" s="2"/>
      <c r="F34" s="2"/>
      <c r="G34" s="2"/>
    </row>
    <row r="35" spans="2:7" ht="15.75">
      <c r="B35" s="2"/>
      <c r="C35" s="2"/>
      <c r="D35" s="2"/>
      <c r="E35" s="2"/>
      <c r="F35" s="2"/>
      <c r="G35" s="2"/>
    </row>
    <row r="37" spans="2:7">
      <c r="D37" s="161"/>
      <c r="F37" s="161"/>
    </row>
    <row r="38" spans="2:7">
      <c r="D38" s="23"/>
      <c r="F38" s="23"/>
    </row>
    <row r="39" spans="2:7">
      <c r="D39" s="161"/>
      <c r="F39" s="161"/>
    </row>
  </sheetData>
  <mergeCells count="4">
    <mergeCell ref="B2:F2"/>
    <mergeCell ref="B3:F3"/>
    <mergeCell ref="B4:F4"/>
    <mergeCell ref="B5:F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GridLines="0" topLeftCell="A8" workbookViewId="0">
      <selection sqref="A1:I43"/>
    </sheetView>
  </sheetViews>
  <sheetFormatPr defaultRowHeight="12.75"/>
  <cols>
    <col min="1" max="1" width="1" customWidth="1"/>
    <col min="2" max="2" width="30.5703125" customWidth="1"/>
    <col min="3" max="3" width="4.85546875" customWidth="1"/>
    <col min="4" max="4" width="14.85546875" customWidth="1"/>
    <col min="5" max="5" width="5.85546875" customWidth="1"/>
    <col min="6" max="6" width="14.85546875" customWidth="1"/>
    <col min="7" max="7" width="5.85546875" customWidth="1"/>
    <col min="8" max="8" width="14.85546875" customWidth="1"/>
    <col min="9" max="9" width="1" customWidth="1"/>
  </cols>
  <sheetData>
    <row r="1" spans="1:10" ht="6" customHeight="1">
      <c r="A1" s="27"/>
      <c r="B1" s="28"/>
      <c r="C1" s="28"/>
      <c r="D1" s="28"/>
      <c r="E1" s="28"/>
      <c r="F1" s="28"/>
      <c r="G1" s="28"/>
      <c r="H1" s="28"/>
      <c r="I1" s="29"/>
    </row>
    <row r="2" spans="1:10" ht="12.75" customHeight="1">
      <c r="A2" s="30"/>
      <c r="B2" s="175" t="s">
        <v>46</v>
      </c>
      <c r="C2" s="175"/>
      <c r="D2" s="175"/>
      <c r="E2" s="175"/>
      <c r="F2" s="175"/>
      <c r="G2" s="175"/>
      <c r="H2" s="175"/>
      <c r="I2" s="124"/>
      <c r="J2" s="113"/>
    </row>
    <row r="3" spans="1:10" ht="15.75">
      <c r="A3" s="30"/>
      <c r="B3" s="175" t="s">
        <v>47</v>
      </c>
      <c r="C3" s="175"/>
      <c r="D3" s="175"/>
      <c r="E3" s="175"/>
      <c r="F3" s="175"/>
      <c r="G3" s="175"/>
      <c r="H3" s="175"/>
      <c r="I3" s="124"/>
      <c r="J3" s="113"/>
    </row>
    <row r="4" spans="1:10" ht="15.75">
      <c r="A4" s="30"/>
      <c r="B4" s="175" t="s">
        <v>95</v>
      </c>
      <c r="C4" s="175"/>
      <c r="D4" s="175"/>
      <c r="E4" s="175"/>
      <c r="F4" s="175"/>
      <c r="G4" s="175"/>
      <c r="H4" s="175"/>
      <c r="I4" s="124"/>
      <c r="J4" s="113"/>
    </row>
    <row r="5" spans="1:10" ht="15.75">
      <c r="A5" s="30"/>
      <c r="B5" s="175" t="s">
        <v>45</v>
      </c>
      <c r="C5" s="175"/>
      <c r="D5" s="175"/>
      <c r="E5" s="175"/>
      <c r="F5" s="175"/>
      <c r="G5" s="175"/>
      <c r="H5" s="175"/>
      <c r="I5" s="124"/>
      <c r="J5" s="113"/>
    </row>
    <row r="6" spans="1:10" ht="15.75">
      <c r="A6" s="30"/>
      <c r="B6" s="9"/>
      <c r="C6" s="9"/>
      <c r="D6" s="9"/>
      <c r="E6" s="9"/>
      <c r="F6" s="9"/>
      <c r="G6" s="9"/>
      <c r="H6" s="9"/>
      <c r="I6" s="65"/>
    </row>
    <row r="7" spans="1:10" ht="81.75" customHeight="1">
      <c r="A7" s="30"/>
      <c r="B7" s="116" t="s">
        <v>96</v>
      </c>
      <c r="C7" s="9"/>
      <c r="D7" s="67" t="s">
        <v>98</v>
      </c>
      <c r="E7" s="67"/>
      <c r="F7" s="67" t="s">
        <v>97</v>
      </c>
      <c r="G7" s="68"/>
      <c r="H7" s="67" t="s">
        <v>147</v>
      </c>
      <c r="I7" s="114"/>
    </row>
    <row r="8" spans="1:10" ht="5.25" customHeight="1">
      <c r="A8" s="30"/>
      <c r="B8" s="9"/>
      <c r="C8" s="9"/>
      <c r="D8" s="9"/>
      <c r="E8" s="9"/>
      <c r="F8" s="9"/>
      <c r="G8" s="9"/>
      <c r="H8" s="9"/>
      <c r="I8" s="114"/>
    </row>
    <row r="9" spans="1:10" ht="15" customHeight="1">
      <c r="A9" s="30"/>
      <c r="B9" s="125" t="s">
        <v>99</v>
      </c>
      <c r="C9" s="126"/>
      <c r="D9" s="126">
        <v>100049.17</v>
      </c>
      <c r="E9" s="126"/>
      <c r="F9" s="126">
        <v>80039.77</v>
      </c>
      <c r="G9" s="39"/>
      <c r="H9" s="126">
        <v>69368.09</v>
      </c>
      <c r="I9" s="114"/>
    </row>
    <row r="10" spans="1:10" ht="15" customHeight="1">
      <c r="A10" s="30"/>
      <c r="B10" s="127" t="s">
        <v>100</v>
      </c>
      <c r="C10" s="128"/>
      <c r="D10" s="128">
        <v>56461.5</v>
      </c>
      <c r="E10" s="128"/>
      <c r="F10" s="126">
        <v>0</v>
      </c>
      <c r="G10" s="39"/>
      <c r="H10" s="126">
        <v>0</v>
      </c>
      <c r="I10" s="114"/>
    </row>
    <row r="11" spans="1:10" ht="15" customHeight="1">
      <c r="A11" s="30"/>
      <c r="B11" s="127" t="s">
        <v>101</v>
      </c>
      <c r="C11" s="128"/>
      <c r="D11" s="128">
        <v>79051.87</v>
      </c>
      <c r="E11" s="128"/>
      <c r="F11" s="126">
        <v>76943.87</v>
      </c>
      <c r="G11" s="39"/>
      <c r="H11" s="126">
        <v>68511.87</v>
      </c>
      <c r="I11" s="114"/>
    </row>
    <row r="12" spans="1:10" ht="15" customHeight="1">
      <c r="A12" s="30"/>
      <c r="B12" s="125" t="s">
        <v>102</v>
      </c>
      <c r="C12" s="126"/>
      <c r="D12" s="126">
        <v>100</v>
      </c>
      <c r="E12" s="126"/>
      <c r="F12" s="126">
        <v>0</v>
      </c>
      <c r="G12" s="39"/>
      <c r="H12" s="126">
        <v>0</v>
      </c>
      <c r="I12" s="114"/>
    </row>
    <row r="13" spans="1:10" ht="15" customHeight="1">
      <c r="A13" s="30"/>
      <c r="B13" s="127" t="s">
        <v>103</v>
      </c>
      <c r="C13" s="128"/>
      <c r="D13" s="128">
        <v>55250.49</v>
      </c>
      <c r="E13" s="128"/>
      <c r="F13" s="126">
        <v>30946.32</v>
      </c>
      <c r="G13" s="39"/>
      <c r="H13" s="126">
        <v>25054.400000000001</v>
      </c>
      <c r="I13" s="114"/>
    </row>
    <row r="14" spans="1:10" ht="15" customHeight="1">
      <c r="A14" s="30"/>
      <c r="B14" s="125" t="s">
        <v>104</v>
      </c>
      <c r="C14" s="126"/>
      <c r="D14" s="126">
        <v>45503.58</v>
      </c>
      <c r="E14" s="126"/>
      <c r="F14" s="126">
        <v>4996.03</v>
      </c>
      <c r="G14" s="39"/>
      <c r="H14" s="162">
        <v>0</v>
      </c>
      <c r="I14" s="114"/>
    </row>
    <row r="15" spans="1:10" ht="15" customHeight="1">
      <c r="A15" s="30"/>
      <c r="B15" s="127" t="s">
        <v>105</v>
      </c>
      <c r="C15" s="128"/>
      <c r="D15" s="128">
        <v>133247.56</v>
      </c>
      <c r="E15" s="128"/>
      <c r="F15" s="126">
        <v>51766.63</v>
      </c>
      <c r="G15" s="39"/>
      <c r="H15" s="126">
        <v>37577.11</v>
      </c>
      <c r="I15" s="114"/>
    </row>
    <row r="16" spans="1:10" ht="15" customHeight="1">
      <c r="A16" s="30"/>
      <c r="B16" s="125" t="s">
        <v>106</v>
      </c>
      <c r="C16" s="126"/>
      <c r="D16" s="126">
        <v>162524.47</v>
      </c>
      <c r="E16" s="126"/>
      <c r="F16" s="126">
        <v>148009.07999999999</v>
      </c>
      <c r="G16" s="39"/>
      <c r="H16" s="126">
        <v>130673.56</v>
      </c>
      <c r="I16" s="114"/>
    </row>
    <row r="17" spans="1:9" ht="15" customHeight="1">
      <c r="A17" s="30"/>
      <c r="B17" s="125" t="s">
        <v>107</v>
      </c>
      <c r="C17" s="126"/>
      <c r="D17" s="126">
        <v>113463.67999999999</v>
      </c>
      <c r="E17" s="126"/>
      <c r="F17" s="126">
        <v>0</v>
      </c>
      <c r="G17" s="39"/>
      <c r="H17" s="126">
        <v>0</v>
      </c>
      <c r="I17" s="114"/>
    </row>
    <row r="18" spans="1:9" ht="15" customHeight="1">
      <c r="A18" s="30"/>
      <c r="B18" s="127" t="s">
        <v>108</v>
      </c>
      <c r="C18" s="128"/>
      <c r="D18" s="128">
        <v>34356.94</v>
      </c>
      <c r="E18" s="128"/>
      <c r="F18" s="126">
        <v>0</v>
      </c>
      <c r="G18" s="39"/>
      <c r="H18" s="126">
        <v>0</v>
      </c>
      <c r="I18" s="114"/>
    </row>
    <row r="19" spans="1:9" ht="15" customHeight="1">
      <c r="A19" s="30"/>
      <c r="B19" s="125" t="s">
        <v>104</v>
      </c>
      <c r="C19" s="126"/>
      <c r="D19" s="126">
        <v>45850.49</v>
      </c>
      <c r="E19" s="126"/>
      <c r="F19" s="126">
        <v>5036.0200000000004</v>
      </c>
      <c r="G19" s="39"/>
      <c r="H19" s="126">
        <v>146.5</v>
      </c>
      <c r="I19" s="114"/>
    </row>
    <row r="20" spans="1:9" ht="15" customHeight="1">
      <c r="A20" s="30"/>
      <c r="B20" s="127" t="s">
        <v>109</v>
      </c>
      <c r="C20" s="128"/>
      <c r="D20" s="128">
        <v>30763.88</v>
      </c>
      <c r="E20" s="128"/>
      <c r="F20" s="126">
        <v>0</v>
      </c>
      <c r="G20" s="39"/>
      <c r="H20" s="126">
        <v>0</v>
      </c>
      <c r="I20" s="114"/>
    </row>
    <row r="21" spans="1:9" ht="15" customHeight="1">
      <c r="A21" s="30"/>
      <c r="B21" s="125" t="s">
        <v>110</v>
      </c>
      <c r="C21" s="126"/>
      <c r="D21" s="126">
        <v>101669.4</v>
      </c>
      <c r="E21" s="126"/>
      <c r="F21" s="126">
        <v>90824.92</v>
      </c>
      <c r="G21" s="39"/>
      <c r="H21" s="126">
        <v>79980.44</v>
      </c>
      <c r="I21" s="114"/>
    </row>
    <row r="22" spans="1:9" ht="15" customHeight="1">
      <c r="A22" s="30"/>
      <c r="B22" s="125" t="s">
        <v>111</v>
      </c>
      <c r="C22" s="126"/>
      <c r="D22" s="126">
        <v>50746.26</v>
      </c>
      <c r="E22" s="126"/>
      <c r="F22" s="126">
        <v>0</v>
      </c>
      <c r="G22" s="39"/>
      <c r="H22" s="126">
        <v>0</v>
      </c>
      <c r="I22" s="114"/>
    </row>
    <row r="23" spans="1:9" ht="15" customHeight="1">
      <c r="A23" s="30"/>
      <c r="B23" s="127" t="s">
        <v>112</v>
      </c>
      <c r="C23" s="128"/>
      <c r="D23" s="128">
        <v>44466.18</v>
      </c>
      <c r="E23" s="128"/>
      <c r="F23" s="126">
        <v>0</v>
      </c>
      <c r="G23" s="39"/>
      <c r="H23" s="126">
        <v>0</v>
      </c>
      <c r="I23" s="114"/>
    </row>
    <row r="24" spans="1:9" ht="15" customHeight="1">
      <c r="A24" s="30"/>
      <c r="B24" s="125" t="s">
        <v>113</v>
      </c>
      <c r="C24" s="126"/>
      <c r="D24" s="126">
        <v>44941.47</v>
      </c>
      <c r="E24" s="126"/>
      <c r="F24" s="126">
        <v>8743.66</v>
      </c>
      <c r="G24" s="39"/>
      <c r="H24" s="126">
        <v>3951.1</v>
      </c>
      <c r="I24" s="114"/>
    </row>
    <row r="25" spans="1:9" ht="15" customHeight="1">
      <c r="A25" s="30"/>
      <c r="B25" s="127" t="s">
        <v>114</v>
      </c>
      <c r="C25" s="128"/>
      <c r="D25" s="128">
        <v>215976.73</v>
      </c>
      <c r="E25" s="128"/>
      <c r="F25" s="126">
        <v>66270.289999999994</v>
      </c>
      <c r="G25" s="39"/>
      <c r="H25" s="126">
        <v>43238.53</v>
      </c>
      <c r="I25" s="114"/>
    </row>
    <row r="26" spans="1:9" ht="15" customHeight="1">
      <c r="A26" s="30"/>
      <c r="B26" s="125" t="s">
        <v>115</v>
      </c>
      <c r="C26" s="126"/>
      <c r="D26" s="126">
        <v>235030</v>
      </c>
      <c r="E26" s="126"/>
      <c r="F26" s="126">
        <v>0</v>
      </c>
      <c r="G26" s="39"/>
      <c r="H26" s="126">
        <v>0</v>
      </c>
      <c r="I26" s="114"/>
    </row>
    <row r="27" spans="1:9" ht="15" customHeight="1">
      <c r="A27" s="30"/>
      <c r="B27" s="127" t="s">
        <v>116</v>
      </c>
      <c r="C27" s="128"/>
      <c r="D27" s="128">
        <v>48715.69</v>
      </c>
      <c r="E27" s="128"/>
      <c r="F27" s="126">
        <v>0</v>
      </c>
      <c r="G27" s="39"/>
      <c r="H27" s="126">
        <v>0</v>
      </c>
      <c r="I27" s="114"/>
    </row>
    <row r="28" spans="1:9" ht="15" customHeight="1">
      <c r="A28" s="30"/>
      <c r="B28" s="125" t="s">
        <v>116</v>
      </c>
      <c r="C28" s="126"/>
      <c r="D28" s="126">
        <v>47396.04</v>
      </c>
      <c r="E28" s="126"/>
      <c r="F28" s="126">
        <v>0</v>
      </c>
      <c r="G28" s="39"/>
      <c r="H28" s="126">
        <v>0</v>
      </c>
      <c r="I28" s="114"/>
    </row>
    <row r="29" spans="1:9" ht="15" customHeight="1">
      <c r="A29" s="30"/>
      <c r="B29" s="125" t="s">
        <v>104</v>
      </c>
      <c r="C29" s="126"/>
      <c r="D29" s="126">
        <v>31841.14</v>
      </c>
      <c r="E29" s="126"/>
      <c r="F29" s="126">
        <v>22410.01</v>
      </c>
      <c r="G29" s="39"/>
      <c r="H29" s="126">
        <v>19013.689999999999</v>
      </c>
      <c r="I29" s="114"/>
    </row>
    <row r="30" spans="1:9" ht="15" customHeight="1">
      <c r="A30" s="30"/>
      <c r="B30" s="127" t="s">
        <v>117</v>
      </c>
      <c r="C30" s="128"/>
      <c r="D30" s="128">
        <v>302884.95</v>
      </c>
      <c r="E30" s="128"/>
      <c r="F30" s="126">
        <v>242309.4</v>
      </c>
      <c r="G30" s="39"/>
      <c r="H30" s="126">
        <v>210002.44</v>
      </c>
      <c r="I30" s="114"/>
    </row>
    <row r="31" spans="1:9" ht="15" customHeight="1">
      <c r="A31" s="30"/>
      <c r="B31" s="125" t="s">
        <v>118</v>
      </c>
      <c r="C31" s="126"/>
      <c r="D31" s="126">
        <v>43775.49</v>
      </c>
      <c r="E31" s="126"/>
      <c r="F31" s="126">
        <v>12810.47</v>
      </c>
      <c r="G31" s="39"/>
      <c r="H31" s="126">
        <v>8142.23</v>
      </c>
      <c r="I31" s="114"/>
    </row>
    <row r="32" spans="1:9" ht="15" customHeight="1">
      <c r="A32" s="30"/>
      <c r="B32" s="127" t="s">
        <v>119</v>
      </c>
      <c r="C32" s="128"/>
      <c r="D32" s="128">
        <v>132333.53</v>
      </c>
      <c r="E32" s="128"/>
      <c r="F32" s="126">
        <v>68822.17</v>
      </c>
      <c r="G32" s="39"/>
      <c r="H32" s="126">
        <v>54710.09</v>
      </c>
      <c r="I32" s="114"/>
    </row>
    <row r="33" spans="1:9" ht="15" customHeight="1">
      <c r="A33" s="30"/>
      <c r="B33" s="125" t="s">
        <v>120</v>
      </c>
      <c r="C33" s="126"/>
      <c r="D33" s="126">
        <v>103556.69</v>
      </c>
      <c r="E33" s="126"/>
      <c r="F33" s="126">
        <v>0</v>
      </c>
      <c r="G33" s="39"/>
      <c r="H33" s="126">
        <v>0</v>
      </c>
      <c r="I33" s="114"/>
    </row>
    <row r="34" spans="1:9" ht="15" customHeight="1">
      <c r="A34" s="30"/>
      <c r="B34" s="127" t="s">
        <v>121</v>
      </c>
      <c r="C34" s="128"/>
      <c r="D34" s="128">
        <v>123721.01</v>
      </c>
      <c r="E34" s="128"/>
      <c r="F34" s="126">
        <v>31365.25</v>
      </c>
      <c r="G34" s="39"/>
      <c r="H34" s="126">
        <v>18171.57</v>
      </c>
      <c r="I34" s="114"/>
    </row>
    <row r="35" spans="1:9" ht="15" customHeight="1">
      <c r="A35" s="30"/>
      <c r="B35" s="125" t="s">
        <v>122</v>
      </c>
      <c r="C35" s="126"/>
      <c r="D35" s="126">
        <v>152619.85</v>
      </c>
      <c r="E35" s="126"/>
      <c r="F35" s="126">
        <v>0</v>
      </c>
      <c r="G35" s="39"/>
      <c r="H35" s="126">
        <v>0</v>
      </c>
      <c r="I35" s="114"/>
    </row>
    <row r="36" spans="1:9" ht="15" customHeight="1">
      <c r="A36" s="30"/>
      <c r="B36" s="127" t="s">
        <v>123</v>
      </c>
      <c r="C36" s="128"/>
      <c r="D36" s="128">
        <v>283414.14</v>
      </c>
      <c r="E36" s="128"/>
      <c r="F36" s="126">
        <v>3163.3</v>
      </c>
      <c r="G36" s="39"/>
      <c r="H36" s="162">
        <v>0</v>
      </c>
      <c r="I36" s="114"/>
    </row>
    <row r="37" spans="1:9" ht="15" customHeight="1">
      <c r="A37" s="30"/>
      <c r="B37" s="125" t="s">
        <v>124</v>
      </c>
      <c r="C37" s="126"/>
      <c r="D37" s="126">
        <v>38167.870000000003</v>
      </c>
      <c r="E37" s="126"/>
      <c r="F37" s="126">
        <v>24939.59</v>
      </c>
      <c r="G37" s="39"/>
      <c r="H37" s="126">
        <v>20869.349999999999</v>
      </c>
      <c r="I37" s="114"/>
    </row>
    <row r="38" spans="1:9" ht="15" customHeight="1">
      <c r="A38" s="30"/>
      <c r="B38" s="127" t="s">
        <v>125</v>
      </c>
      <c r="C38" s="128"/>
      <c r="D38" s="128">
        <v>208747.05</v>
      </c>
      <c r="E38" s="128"/>
      <c r="F38" s="126">
        <v>14589.22</v>
      </c>
      <c r="G38" s="39"/>
      <c r="H38" s="162">
        <v>0</v>
      </c>
      <c r="I38" s="114"/>
    </row>
    <row r="39" spans="1:9" ht="15" customHeight="1">
      <c r="A39" s="30"/>
      <c r="B39" s="127" t="s">
        <v>126</v>
      </c>
      <c r="C39" s="128"/>
      <c r="D39" s="128">
        <v>1162.97</v>
      </c>
      <c r="E39" s="128"/>
      <c r="F39" s="126">
        <v>0</v>
      </c>
      <c r="G39" s="39"/>
      <c r="H39" s="126">
        <v>0</v>
      </c>
      <c r="I39" s="114"/>
    </row>
    <row r="40" spans="1:9" ht="15" customHeight="1">
      <c r="A40" s="30"/>
      <c r="B40" s="127" t="s">
        <v>127</v>
      </c>
      <c r="C40" s="128"/>
      <c r="D40" s="128">
        <v>702.9</v>
      </c>
      <c r="E40" s="128"/>
      <c r="F40" s="126">
        <v>0</v>
      </c>
      <c r="G40" s="39"/>
      <c r="H40" s="126">
        <v>0</v>
      </c>
      <c r="I40" s="114"/>
    </row>
    <row r="41" spans="1:9" ht="15" customHeight="1">
      <c r="A41" s="30"/>
      <c r="B41" s="127" t="s">
        <v>128</v>
      </c>
      <c r="C41" s="128"/>
      <c r="D41" s="128">
        <v>7774.03</v>
      </c>
      <c r="E41" s="128"/>
      <c r="F41" s="126">
        <v>0</v>
      </c>
      <c r="G41" s="39"/>
      <c r="H41" s="126">
        <v>0</v>
      </c>
      <c r="I41" s="114"/>
    </row>
    <row r="42" spans="1:9" ht="24" customHeight="1" thickBot="1">
      <c r="A42" s="30"/>
      <c r="B42" s="110" t="s">
        <v>71</v>
      </c>
      <c r="C42" s="117"/>
      <c r="D42" s="172">
        <f>SUM(D9:D41)</f>
        <v>3076267.0199999996</v>
      </c>
      <c r="E42" s="122"/>
      <c r="F42" s="172">
        <f>SUM(F9:F41)</f>
        <v>983986</v>
      </c>
      <c r="G42" s="173"/>
      <c r="H42" s="172">
        <f>SUM(H9:H41)</f>
        <v>789410.96999999986</v>
      </c>
      <c r="I42" s="114"/>
    </row>
    <row r="43" spans="1:9" ht="6" customHeight="1" thickTop="1">
      <c r="A43" s="43"/>
      <c r="B43" s="116"/>
      <c r="C43" s="116"/>
      <c r="D43" s="116"/>
      <c r="E43" s="116"/>
      <c r="F43" s="116"/>
      <c r="G43" s="116"/>
      <c r="H43" s="116"/>
      <c r="I43" s="44"/>
    </row>
    <row r="44" spans="1:9" ht="15.75">
      <c r="B44" s="2"/>
      <c r="C44" s="2"/>
      <c r="D44" s="2"/>
      <c r="E44" s="2"/>
      <c r="F44" s="2"/>
      <c r="G44" s="2"/>
      <c r="H44" s="2"/>
      <c r="I44" s="2"/>
    </row>
    <row r="45" spans="1:9" ht="15.75">
      <c r="B45" s="2"/>
      <c r="C45" s="2"/>
      <c r="D45" s="2"/>
      <c r="E45" s="2"/>
      <c r="F45" s="2"/>
      <c r="G45" s="2"/>
      <c r="H45" s="2"/>
      <c r="I45" s="2"/>
    </row>
    <row r="46" spans="1:9" ht="15.75">
      <c r="B46" s="2"/>
      <c r="C46" s="2"/>
      <c r="D46" s="2"/>
      <c r="E46" s="2"/>
      <c r="F46" s="2"/>
      <c r="G46" s="2"/>
      <c r="H46" s="2"/>
      <c r="I46" s="2"/>
    </row>
    <row r="47" spans="1:9" ht="15.75">
      <c r="B47" s="2"/>
      <c r="C47" s="2"/>
      <c r="D47" s="2"/>
      <c r="E47" s="2"/>
      <c r="F47" s="2"/>
      <c r="G47" s="2"/>
      <c r="H47" s="2"/>
      <c r="I47" s="2"/>
    </row>
    <row r="48" spans="1:9" ht="15.75">
      <c r="B48" s="2"/>
      <c r="C48" s="2"/>
      <c r="D48" s="2"/>
      <c r="E48" s="2"/>
      <c r="F48" s="2"/>
      <c r="G48" s="2"/>
      <c r="H48" s="2"/>
      <c r="I48" s="2"/>
    </row>
  </sheetData>
  <mergeCells count="4">
    <mergeCell ref="B2:H2"/>
    <mergeCell ref="B3:H3"/>
    <mergeCell ref="B4:H4"/>
    <mergeCell ref="B5:H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workbookViewId="0">
      <selection sqref="A1:G30"/>
    </sheetView>
  </sheetViews>
  <sheetFormatPr defaultRowHeight="12.75"/>
  <cols>
    <col min="1" max="1" width="1" customWidth="1"/>
    <col min="2" max="2" width="15.28515625" customWidth="1"/>
    <col min="3" max="3" width="4.5703125" customWidth="1"/>
    <col min="4" max="4" width="13.5703125" customWidth="1"/>
    <col min="5" max="5" width="3.140625" customWidth="1"/>
    <col min="6" max="6" width="30.42578125" customWidth="1"/>
    <col min="7" max="7" width="1" customWidth="1"/>
  </cols>
  <sheetData>
    <row r="1" spans="1:7" ht="6" customHeight="1">
      <c r="A1" s="27"/>
      <c r="B1" s="28"/>
      <c r="C1" s="28"/>
      <c r="D1" s="28"/>
      <c r="E1" s="28"/>
      <c r="F1" s="28"/>
      <c r="G1" s="29"/>
    </row>
    <row r="2" spans="1:7" ht="12.75" customHeight="1">
      <c r="A2" s="30"/>
      <c r="B2" s="175" t="s">
        <v>149</v>
      </c>
      <c r="C2" s="175"/>
      <c r="D2" s="175"/>
      <c r="E2" s="175"/>
      <c r="F2" s="175"/>
      <c r="G2" s="65"/>
    </row>
    <row r="3" spans="1:7" ht="15.75">
      <c r="A3" s="30"/>
      <c r="B3" s="175" t="s">
        <v>47</v>
      </c>
      <c r="C3" s="175"/>
      <c r="D3" s="175"/>
      <c r="E3" s="175"/>
      <c r="F3" s="175"/>
      <c r="G3" s="65"/>
    </row>
    <row r="4" spans="1:7" ht="15.75">
      <c r="A4" s="30"/>
      <c r="B4" s="175" t="s">
        <v>141</v>
      </c>
      <c r="C4" s="175"/>
      <c r="D4" s="175"/>
      <c r="E4" s="175"/>
      <c r="F4" s="175"/>
      <c r="G4" s="65"/>
    </row>
    <row r="5" spans="1:7" ht="15.75">
      <c r="A5" s="30"/>
      <c r="B5" s="175" t="s">
        <v>45</v>
      </c>
      <c r="C5" s="175"/>
      <c r="D5" s="175"/>
      <c r="E5" s="175"/>
      <c r="F5" s="175"/>
      <c r="G5" s="65"/>
    </row>
    <row r="6" spans="1:7" ht="15.75">
      <c r="A6" s="30"/>
      <c r="B6" s="159"/>
      <c r="C6" s="159"/>
      <c r="D6" s="159"/>
      <c r="E6" s="159"/>
      <c r="F6" s="159"/>
      <c r="G6" s="65"/>
    </row>
    <row r="7" spans="1:7" ht="15.75">
      <c r="A7" s="30"/>
      <c r="B7" s="168">
        <v>44927</v>
      </c>
      <c r="C7" s="2"/>
      <c r="D7" s="169">
        <v>26124.03</v>
      </c>
      <c r="E7" s="159"/>
      <c r="F7" s="159"/>
      <c r="G7" s="65"/>
    </row>
    <row r="8" spans="1:7" ht="15.75">
      <c r="A8" s="30"/>
      <c r="B8" s="168">
        <v>44958</v>
      </c>
      <c r="C8" s="2"/>
      <c r="D8" s="169">
        <v>26124.03</v>
      </c>
      <c r="E8" s="159"/>
      <c r="F8" s="159"/>
      <c r="G8" s="65"/>
    </row>
    <row r="9" spans="1:7" ht="15.75">
      <c r="A9" s="30"/>
      <c r="B9" s="168">
        <v>44986</v>
      </c>
      <c r="C9" s="2"/>
      <c r="D9" s="169">
        <v>26124.03</v>
      </c>
      <c r="E9" s="159"/>
      <c r="F9" s="159"/>
      <c r="G9" s="65"/>
    </row>
    <row r="10" spans="1:7" ht="15.75">
      <c r="A10" s="30"/>
      <c r="B10" s="168">
        <v>45017</v>
      </c>
      <c r="C10" s="2"/>
      <c r="D10" s="169">
        <v>25352.560000000001</v>
      </c>
      <c r="E10" s="159"/>
      <c r="F10" s="159"/>
      <c r="G10" s="65"/>
    </row>
    <row r="11" spans="1:7" ht="15.75">
      <c r="A11" s="30"/>
      <c r="B11" s="168">
        <v>45047</v>
      </c>
      <c r="C11" s="2"/>
      <c r="D11" s="169">
        <v>26378.62</v>
      </c>
      <c r="E11" s="159"/>
      <c r="F11" s="159"/>
      <c r="G11" s="65"/>
    </row>
    <row r="12" spans="1:7" ht="15.75">
      <c r="A12" s="30"/>
      <c r="B12" s="168">
        <v>45078</v>
      </c>
      <c r="C12" s="2"/>
      <c r="D12" s="169">
        <v>27419.06</v>
      </c>
      <c r="E12" s="159"/>
      <c r="F12" s="159"/>
      <c r="G12" s="65"/>
    </row>
    <row r="13" spans="1:7" ht="15.75">
      <c r="A13" s="30"/>
      <c r="B13" s="168">
        <v>45108</v>
      </c>
      <c r="C13" s="2"/>
      <c r="D13" s="169">
        <v>27419.06</v>
      </c>
      <c r="E13" s="159"/>
      <c r="F13" s="159"/>
      <c r="G13" s="65"/>
    </row>
    <row r="14" spans="1:7" ht="15.75">
      <c r="A14" s="30"/>
      <c r="B14" s="168">
        <v>45139</v>
      </c>
      <c r="C14" s="2"/>
      <c r="D14" s="169">
        <v>27542.98</v>
      </c>
      <c r="E14" s="159"/>
      <c r="F14" s="159"/>
      <c r="G14" s="65"/>
    </row>
    <row r="15" spans="1:7" ht="15.75">
      <c r="A15" s="30"/>
      <c r="B15" s="168">
        <v>45170</v>
      </c>
      <c r="C15" s="2"/>
      <c r="D15" s="169">
        <v>27542.98</v>
      </c>
      <c r="E15" s="159"/>
      <c r="F15" s="159"/>
      <c r="G15" s="65"/>
    </row>
    <row r="16" spans="1:7" ht="15.75">
      <c r="A16" s="30"/>
      <c r="B16" s="168">
        <v>45200</v>
      </c>
      <c r="C16" s="2"/>
      <c r="D16" s="169">
        <v>27542.98</v>
      </c>
      <c r="E16" s="159"/>
      <c r="F16" s="159"/>
      <c r="G16" s="65"/>
    </row>
    <row r="17" spans="1:7" ht="15.75">
      <c r="A17" s="30"/>
      <c r="B17" s="168">
        <v>45231</v>
      </c>
      <c r="C17" s="2"/>
      <c r="D17" s="169">
        <v>27592.89</v>
      </c>
      <c r="E17" s="159"/>
      <c r="F17" s="159"/>
      <c r="G17" s="65"/>
    </row>
    <row r="18" spans="1:7" ht="15.75">
      <c r="A18" s="30"/>
      <c r="B18" s="168">
        <v>45261</v>
      </c>
      <c r="C18" s="2"/>
      <c r="D18" s="170">
        <v>29701.89</v>
      </c>
      <c r="E18" s="159"/>
      <c r="F18" s="159"/>
      <c r="G18" s="65"/>
    </row>
    <row r="19" spans="1:7" ht="15.75">
      <c r="A19" s="30"/>
      <c r="B19" s="171" t="s">
        <v>129</v>
      </c>
      <c r="C19" s="2"/>
      <c r="D19" s="169">
        <f>SUM(D7:D18)</f>
        <v>324865.11000000004</v>
      </c>
      <c r="E19" s="159"/>
      <c r="F19" s="110" t="s">
        <v>130</v>
      </c>
      <c r="G19" s="65"/>
    </row>
    <row r="20" spans="1:7" ht="15.75">
      <c r="A20" s="30"/>
      <c r="B20" s="168"/>
      <c r="C20" s="2"/>
      <c r="D20" s="169"/>
      <c r="E20" s="159"/>
      <c r="F20" s="110" t="s">
        <v>131</v>
      </c>
      <c r="G20" s="65"/>
    </row>
    <row r="21" spans="1:7" ht="15.75">
      <c r="A21" s="30"/>
      <c r="B21" s="168">
        <v>45292</v>
      </c>
      <c r="C21" s="2"/>
      <c r="D21" s="169">
        <v>28033.279999999999</v>
      </c>
      <c r="E21" s="159"/>
      <c r="F21" s="159"/>
      <c r="G21" s="65"/>
    </row>
    <row r="22" spans="1:7" ht="15.75">
      <c r="A22" s="30"/>
      <c r="B22" s="168">
        <v>45323</v>
      </c>
      <c r="C22" s="2"/>
      <c r="D22" s="169">
        <v>24869.98</v>
      </c>
      <c r="E22" s="159"/>
      <c r="F22" s="159"/>
      <c r="G22" s="65"/>
    </row>
    <row r="23" spans="1:7" ht="15.75">
      <c r="A23" s="30"/>
      <c r="B23" s="168">
        <v>45352</v>
      </c>
      <c r="C23" s="2"/>
      <c r="D23" s="169">
        <v>24869.98</v>
      </c>
      <c r="E23" s="159"/>
      <c r="F23" s="159"/>
      <c r="G23" s="65"/>
    </row>
    <row r="24" spans="1:7" ht="15.75">
      <c r="A24" s="30"/>
      <c r="B24" s="168">
        <v>45383</v>
      </c>
      <c r="C24" s="2"/>
      <c r="D24" s="169">
        <v>24869.98</v>
      </c>
      <c r="E24" s="159"/>
      <c r="F24" s="159"/>
      <c r="G24" s="65"/>
    </row>
    <row r="25" spans="1:7" ht="15.75">
      <c r="A25" s="30"/>
      <c r="B25" s="168">
        <v>45413</v>
      </c>
      <c r="C25" s="2"/>
      <c r="D25" s="169">
        <v>24869.98</v>
      </c>
      <c r="E25" s="159"/>
      <c r="F25" s="159"/>
      <c r="G25" s="65"/>
    </row>
    <row r="26" spans="1:7" ht="15.75">
      <c r="A26" s="30"/>
      <c r="B26" s="168">
        <v>45444</v>
      </c>
      <c r="C26" s="2"/>
      <c r="D26" s="169">
        <v>22763.599999999999</v>
      </c>
      <c r="E26" s="159"/>
      <c r="F26" s="159"/>
      <c r="G26" s="65"/>
    </row>
    <row r="27" spans="1:7" ht="15.75">
      <c r="A27" s="30"/>
      <c r="B27" s="168">
        <v>45474</v>
      </c>
      <c r="C27" s="2"/>
      <c r="D27" s="169">
        <v>22087.38</v>
      </c>
      <c r="E27" s="159"/>
      <c r="F27" s="159"/>
      <c r="G27" s="65"/>
    </row>
    <row r="28" spans="1:7" ht="15.75">
      <c r="A28" s="30"/>
      <c r="B28" s="168"/>
      <c r="C28" s="2"/>
      <c r="D28" s="169"/>
      <c r="E28" s="159"/>
      <c r="F28" s="159"/>
      <c r="G28" s="65"/>
    </row>
    <row r="29" spans="1:7" ht="15.75">
      <c r="A29" s="30"/>
      <c r="B29" s="168" t="s">
        <v>151</v>
      </c>
      <c r="C29" s="2"/>
      <c r="D29" s="169">
        <f>D27</f>
        <v>22087.38</v>
      </c>
      <c r="E29" s="167" t="s">
        <v>153</v>
      </c>
      <c r="F29" s="159"/>
      <c r="G29" s="65"/>
    </row>
    <row r="30" spans="1:7" ht="6" customHeight="1">
      <c r="A30" s="43"/>
      <c r="B30" s="116"/>
      <c r="C30" s="116"/>
      <c r="D30" s="116"/>
      <c r="E30" s="116"/>
      <c r="F30" s="116"/>
      <c r="G30" s="44"/>
    </row>
    <row r="31" spans="1:7" ht="15.75">
      <c r="B31" s="2"/>
      <c r="C31" s="2"/>
      <c r="D31" s="2"/>
      <c r="E31" s="2"/>
      <c r="F31" s="2"/>
      <c r="G31" s="2"/>
    </row>
    <row r="32" spans="1:7" ht="15.75">
      <c r="B32" s="2"/>
      <c r="C32" s="2"/>
      <c r="D32" s="2"/>
      <c r="E32" s="2"/>
      <c r="F32" s="2"/>
      <c r="G32" s="2"/>
    </row>
    <row r="33" spans="2:7" ht="15.75">
      <c r="B33" s="2"/>
      <c r="C33" s="2"/>
      <c r="D33" s="2"/>
      <c r="E33" s="2"/>
      <c r="F33" s="2"/>
      <c r="G33" s="2"/>
    </row>
    <row r="34" spans="2:7" ht="15.75">
      <c r="B34" s="2"/>
      <c r="C34" s="2"/>
      <c r="D34" s="2"/>
      <c r="E34" s="2"/>
      <c r="F34" s="2"/>
      <c r="G34" s="2"/>
    </row>
    <row r="35" spans="2:7" ht="15.75">
      <c r="B35" s="2"/>
      <c r="C35" s="2"/>
      <c r="D35" s="2" t="s">
        <v>145</v>
      </c>
      <c r="E35" s="2"/>
      <c r="F35" s="2"/>
      <c r="G35" s="2"/>
    </row>
    <row r="37" spans="2:7">
      <c r="D37" s="161">
        <f>AVERAGE(D21:D27)</f>
        <v>24623.454285714284</v>
      </c>
      <c r="F37" s="161">
        <f>D27</f>
        <v>22087.38</v>
      </c>
    </row>
    <row r="38" spans="2:7">
      <c r="D38" s="23" t="s">
        <v>146</v>
      </c>
      <c r="F38" s="23" t="s">
        <v>146</v>
      </c>
    </row>
    <row r="39" spans="2:7">
      <c r="D39" s="161">
        <f>D37*12</f>
        <v>295481.45142857142</v>
      </c>
      <c r="F39" s="161">
        <f>F37*12</f>
        <v>265048.56</v>
      </c>
    </row>
  </sheetData>
  <mergeCells count="4">
    <mergeCell ref="B2:F2"/>
    <mergeCell ref="B3:F3"/>
    <mergeCell ref="B4:F4"/>
    <mergeCell ref="B5:F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showGridLines="0" workbookViewId="0">
      <selection activeCell="S40" sqref="S40:S47"/>
    </sheetView>
  </sheetViews>
  <sheetFormatPr defaultRowHeight="12.75"/>
  <cols>
    <col min="1" max="1" width="1" customWidth="1"/>
    <col min="2" max="2" width="27" customWidth="1"/>
    <col min="3" max="3" width="2.85546875" customWidth="1"/>
    <col min="4" max="4" width="14.85546875" customWidth="1"/>
    <col min="5" max="5" width="3.140625" customWidth="1"/>
    <col min="6" max="6" width="14.85546875" customWidth="1"/>
    <col min="7" max="7" width="3" customWidth="1"/>
    <col min="8" max="8" width="14.42578125" customWidth="1"/>
    <col min="9" max="9" width="3" customWidth="1"/>
    <col min="10" max="10" width="13.28515625" customWidth="1"/>
    <col min="11" max="11" width="3" customWidth="1"/>
    <col min="12" max="12" width="13.28515625" customWidth="1"/>
    <col min="13" max="13" width="3" customWidth="1"/>
    <col min="15" max="15" width="3.140625" customWidth="1"/>
    <col min="16" max="16" width="13.28515625" customWidth="1"/>
    <col min="19" max="19" width="11.85546875" bestFit="1" customWidth="1"/>
  </cols>
  <sheetData>
    <row r="1" spans="1:16" ht="6" customHeight="1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6" ht="12.75" customHeight="1">
      <c r="A2" s="70"/>
      <c r="B2" s="176" t="s">
        <v>47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</row>
    <row r="3" spans="1:16">
      <c r="A3" s="70"/>
      <c r="B3" s="176" t="s">
        <v>132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</row>
    <row r="4" spans="1:16">
      <c r="A4" s="70"/>
      <c r="B4" s="176"/>
      <c r="C4" s="176"/>
      <c r="D4" s="176"/>
      <c r="E4" s="176"/>
      <c r="F4" s="176"/>
      <c r="G4" s="142"/>
      <c r="H4" s="142"/>
      <c r="I4" s="142"/>
      <c r="J4" s="142"/>
      <c r="K4" s="142"/>
      <c r="L4" s="142"/>
      <c r="M4" s="142"/>
    </row>
    <row r="5" spans="1:16" ht="81.75" customHeight="1">
      <c r="A5" s="70"/>
      <c r="B5" s="143" t="s">
        <v>96</v>
      </c>
      <c r="C5" s="70"/>
      <c r="D5" s="134" t="s">
        <v>98</v>
      </c>
      <c r="E5" s="130"/>
      <c r="F5" s="134" t="s">
        <v>97</v>
      </c>
      <c r="G5" s="70"/>
      <c r="H5" s="134" t="s">
        <v>147</v>
      </c>
      <c r="I5" s="70"/>
      <c r="J5" s="134" t="s">
        <v>144</v>
      </c>
      <c r="K5" s="130"/>
      <c r="L5" s="134" t="s">
        <v>148</v>
      </c>
      <c r="M5" s="130"/>
      <c r="N5" s="150" t="s">
        <v>138</v>
      </c>
      <c r="P5" s="134" t="s">
        <v>134</v>
      </c>
    </row>
    <row r="6" spans="1:16" ht="5.25" customHeight="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6" ht="15" customHeight="1">
      <c r="A7" s="70"/>
      <c r="B7" s="146" t="s">
        <v>99</v>
      </c>
      <c r="C7" s="144"/>
      <c r="D7" s="152">
        <v>100049.17</v>
      </c>
      <c r="E7" s="153"/>
      <c r="F7" s="160">
        <v>80039.77</v>
      </c>
      <c r="G7" s="132"/>
      <c r="H7" s="160">
        <v>69368.09</v>
      </c>
      <c r="I7" s="132"/>
      <c r="J7" s="154">
        <f>IF(F7&gt;0,D7,0)</f>
        <v>100049.17</v>
      </c>
      <c r="K7" s="149"/>
      <c r="L7" s="154">
        <f>IF(H7&gt;0,D7,0)</f>
        <v>100049.17</v>
      </c>
      <c r="M7" s="149"/>
      <c r="N7" s="151">
        <v>0.16</v>
      </c>
      <c r="P7" s="25">
        <f>L7*N7</f>
        <v>16007.867200000001</v>
      </c>
    </row>
    <row r="8" spans="1:16" ht="15" customHeight="1">
      <c r="A8" s="70"/>
      <c r="B8" s="147" t="s">
        <v>100</v>
      </c>
      <c r="C8" s="145"/>
      <c r="D8" s="155">
        <v>56461.5</v>
      </c>
      <c r="E8" s="153"/>
      <c r="F8" s="160">
        <v>0</v>
      </c>
      <c r="G8" s="132"/>
      <c r="H8" s="160">
        <v>0</v>
      </c>
      <c r="I8" s="132"/>
      <c r="J8" s="154">
        <f t="shared" ref="J8:J39" si="0">IF(F8&gt;0,D8,0)</f>
        <v>0</v>
      </c>
      <c r="K8" s="149"/>
      <c r="L8" s="154">
        <f t="shared" ref="L8:L39" si="1">IF(H8&gt;0,D8,0)</f>
        <v>0</v>
      </c>
      <c r="M8" s="149"/>
      <c r="N8" s="151">
        <v>0.16</v>
      </c>
      <c r="P8" s="25">
        <f t="shared" ref="P8:P39" si="2">L8*N8</f>
        <v>0</v>
      </c>
    </row>
    <row r="9" spans="1:16" ht="15" customHeight="1">
      <c r="A9" s="70"/>
      <c r="B9" s="147" t="s">
        <v>101</v>
      </c>
      <c r="C9" s="145"/>
      <c r="D9" s="155">
        <v>79051.87</v>
      </c>
      <c r="E9" s="153"/>
      <c r="F9" s="160">
        <v>76943.87</v>
      </c>
      <c r="G9" s="132"/>
      <c r="H9" s="160">
        <v>68511.87</v>
      </c>
      <c r="I9" s="132"/>
      <c r="J9" s="154">
        <f t="shared" si="0"/>
        <v>79051.87</v>
      </c>
      <c r="K9" s="149"/>
      <c r="L9" s="154">
        <f t="shared" si="1"/>
        <v>79051.87</v>
      </c>
      <c r="M9" s="149"/>
      <c r="N9" s="151">
        <v>0.16</v>
      </c>
      <c r="P9" s="25">
        <f t="shared" si="2"/>
        <v>12648.299199999999</v>
      </c>
    </row>
    <row r="10" spans="1:16" ht="15" customHeight="1">
      <c r="A10" s="70"/>
      <c r="B10" s="146" t="s">
        <v>102</v>
      </c>
      <c r="C10" s="144"/>
      <c r="D10" s="152">
        <v>100</v>
      </c>
      <c r="E10" s="153"/>
      <c r="F10" s="160">
        <v>0</v>
      </c>
      <c r="G10" s="132"/>
      <c r="H10" s="160">
        <v>0</v>
      </c>
      <c r="I10" s="132"/>
      <c r="J10" s="154">
        <f t="shared" si="0"/>
        <v>0</v>
      </c>
      <c r="K10" s="149"/>
      <c r="L10" s="154">
        <f t="shared" si="1"/>
        <v>0</v>
      </c>
      <c r="M10" s="149"/>
      <c r="N10" s="151">
        <v>0.16</v>
      </c>
      <c r="P10" s="25">
        <f t="shared" si="2"/>
        <v>0</v>
      </c>
    </row>
    <row r="11" spans="1:16" ht="15" customHeight="1">
      <c r="A11" s="70"/>
      <c r="B11" s="147" t="s">
        <v>103</v>
      </c>
      <c r="C11" s="145"/>
      <c r="D11" s="155">
        <v>55250.49</v>
      </c>
      <c r="E11" s="153"/>
      <c r="F11" s="160">
        <v>30946.32</v>
      </c>
      <c r="G11" s="132"/>
      <c r="H11" s="160">
        <v>25054.400000000001</v>
      </c>
      <c r="I11" s="132"/>
      <c r="J11" s="154">
        <f t="shared" si="0"/>
        <v>55250.49</v>
      </c>
      <c r="K11" s="149"/>
      <c r="L11" s="154">
        <f t="shared" si="1"/>
        <v>55250.49</v>
      </c>
      <c r="M11" s="149"/>
      <c r="N11" s="151">
        <v>0.16</v>
      </c>
      <c r="P11" s="25">
        <f t="shared" si="2"/>
        <v>8840.0784000000003</v>
      </c>
    </row>
    <row r="12" spans="1:16" ht="15" customHeight="1">
      <c r="A12" s="70"/>
      <c r="B12" s="146" t="s">
        <v>104</v>
      </c>
      <c r="C12" s="144"/>
      <c r="D12" s="152">
        <v>45503.58</v>
      </c>
      <c r="E12" s="153"/>
      <c r="F12" s="160">
        <v>4996.03</v>
      </c>
      <c r="G12" s="132"/>
      <c r="H12" s="163">
        <v>0</v>
      </c>
      <c r="I12" s="132"/>
      <c r="J12" s="154">
        <f t="shared" si="0"/>
        <v>45503.58</v>
      </c>
      <c r="K12" s="149"/>
      <c r="L12" s="154">
        <f t="shared" si="1"/>
        <v>0</v>
      </c>
      <c r="M12" s="149"/>
      <c r="N12" s="151">
        <v>0.16</v>
      </c>
      <c r="P12" s="25">
        <f t="shared" si="2"/>
        <v>0</v>
      </c>
    </row>
    <row r="13" spans="1:16" ht="15" customHeight="1">
      <c r="A13" s="70"/>
      <c r="B13" s="147" t="s">
        <v>105</v>
      </c>
      <c r="C13" s="145"/>
      <c r="D13" s="155">
        <v>133247.56</v>
      </c>
      <c r="E13" s="153"/>
      <c r="F13" s="160">
        <v>51766.63</v>
      </c>
      <c r="G13" s="132"/>
      <c r="H13" s="160">
        <v>37577.11</v>
      </c>
      <c r="I13" s="132"/>
      <c r="J13" s="154">
        <f t="shared" si="0"/>
        <v>133247.56</v>
      </c>
      <c r="K13" s="149"/>
      <c r="L13" s="154">
        <f t="shared" si="1"/>
        <v>133247.56</v>
      </c>
      <c r="M13" s="149"/>
      <c r="N13" s="151">
        <v>0.16</v>
      </c>
      <c r="P13" s="25">
        <f t="shared" si="2"/>
        <v>21319.6096</v>
      </c>
    </row>
    <row r="14" spans="1:16" ht="15" customHeight="1">
      <c r="A14" s="70"/>
      <c r="B14" s="146" t="s">
        <v>106</v>
      </c>
      <c r="C14" s="144"/>
      <c r="D14" s="152">
        <v>162524.47</v>
      </c>
      <c r="E14" s="153"/>
      <c r="F14" s="160">
        <v>148009.07999999999</v>
      </c>
      <c r="G14" s="132"/>
      <c r="H14" s="160">
        <v>130673.56</v>
      </c>
      <c r="I14" s="132"/>
      <c r="J14" s="154">
        <f t="shared" si="0"/>
        <v>162524.47</v>
      </c>
      <c r="K14" s="149"/>
      <c r="L14" s="154">
        <f t="shared" si="1"/>
        <v>162524.47</v>
      </c>
      <c r="M14" s="149"/>
      <c r="N14" s="151">
        <v>0.16</v>
      </c>
      <c r="P14" s="25">
        <f t="shared" si="2"/>
        <v>26003.915199999999</v>
      </c>
    </row>
    <row r="15" spans="1:16" ht="15" customHeight="1">
      <c r="A15" s="70"/>
      <c r="B15" s="146" t="s">
        <v>107</v>
      </c>
      <c r="C15" s="144"/>
      <c r="D15" s="152">
        <v>113463.67999999999</v>
      </c>
      <c r="E15" s="153"/>
      <c r="F15" s="160">
        <v>0</v>
      </c>
      <c r="G15" s="132"/>
      <c r="H15" s="160">
        <v>0</v>
      </c>
      <c r="I15" s="132"/>
      <c r="J15" s="154">
        <f t="shared" si="0"/>
        <v>0</v>
      </c>
      <c r="K15" s="149"/>
      <c r="L15" s="154">
        <f t="shared" si="1"/>
        <v>0</v>
      </c>
      <c r="M15" s="149"/>
      <c r="N15" s="151">
        <v>0.16</v>
      </c>
      <c r="P15" s="25">
        <f t="shared" si="2"/>
        <v>0</v>
      </c>
    </row>
    <row r="16" spans="1:16" ht="15" customHeight="1">
      <c r="A16" s="70"/>
      <c r="B16" s="147" t="s">
        <v>108</v>
      </c>
      <c r="C16" s="145"/>
      <c r="D16" s="155">
        <v>34356.94</v>
      </c>
      <c r="E16" s="153"/>
      <c r="F16" s="160">
        <v>0</v>
      </c>
      <c r="G16" s="132"/>
      <c r="H16" s="160">
        <v>0</v>
      </c>
      <c r="I16" s="132"/>
      <c r="J16" s="154">
        <f t="shared" si="0"/>
        <v>0</v>
      </c>
      <c r="K16" s="149"/>
      <c r="L16" s="154">
        <f t="shared" si="1"/>
        <v>0</v>
      </c>
      <c r="M16" s="149"/>
      <c r="N16" s="151">
        <v>0.16</v>
      </c>
      <c r="P16" s="25">
        <f t="shared" si="2"/>
        <v>0</v>
      </c>
    </row>
    <row r="17" spans="1:17" ht="15" customHeight="1">
      <c r="A17" s="70"/>
      <c r="B17" s="146" t="s">
        <v>104</v>
      </c>
      <c r="C17" s="144"/>
      <c r="D17" s="152">
        <v>45850.49</v>
      </c>
      <c r="E17" s="153"/>
      <c r="F17" s="160">
        <v>5036.0200000000004</v>
      </c>
      <c r="G17" s="164"/>
      <c r="H17" s="160">
        <v>146.5</v>
      </c>
      <c r="I17" s="164"/>
      <c r="J17" s="153">
        <f t="shared" si="0"/>
        <v>45850.49</v>
      </c>
      <c r="K17" s="165"/>
      <c r="L17" s="154">
        <f t="shared" si="1"/>
        <v>45850.49</v>
      </c>
      <c r="M17" s="165"/>
      <c r="N17" s="83">
        <v>0.16</v>
      </c>
      <c r="O17" s="6"/>
      <c r="P17" s="25">
        <f t="shared" si="2"/>
        <v>7336.0783999999994</v>
      </c>
      <c r="Q17" s="6"/>
    </row>
    <row r="18" spans="1:17" ht="15" customHeight="1">
      <c r="A18" s="70"/>
      <c r="B18" s="147" t="s">
        <v>109</v>
      </c>
      <c r="C18" s="145"/>
      <c r="D18" s="155">
        <v>30763.88</v>
      </c>
      <c r="E18" s="153"/>
      <c r="F18" s="160">
        <v>0</v>
      </c>
      <c r="G18" s="132"/>
      <c r="H18" s="160">
        <v>0</v>
      </c>
      <c r="I18" s="132"/>
      <c r="J18" s="154">
        <f t="shared" si="0"/>
        <v>0</v>
      </c>
      <c r="K18" s="149"/>
      <c r="L18" s="154">
        <f t="shared" si="1"/>
        <v>0</v>
      </c>
      <c r="M18" s="149"/>
      <c r="N18" s="151">
        <v>0.16</v>
      </c>
      <c r="P18" s="25">
        <f t="shared" si="2"/>
        <v>0</v>
      </c>
    </row>
    <row r="19" spans="1:17" ht="15" customHeight="1">
      <c r="A19" s="70"/>
      <c r="B19" s="146" t="s">
        <v>110</v>
      </c>
      <c r="C19" s="144"/>
      <c r="D19" s="152">
        <v>101669.4</v>
      </c>
      <c r="E19" s="153"/>
      <c r="F19" s="160">
        <v>90824.92</v>
      </c>
      <c r="G19" s="132"/>
      <c r="H19" s="160">
        <v>79980.44</v>
      </c>
      <c r="I19" s="132"/>
      <c r="J19" s="154">
        <f t="shared" si="0"/>
        <v>101669.4</v>
      </c>
      <c r="K19" s="149"/>
      <c r="L19" s="154">
        <f t="shared" si="1"/>
        <v>101669.4</v>
      </c>
      <c r="M19" s="149"/>
      <c r="N19" s="151">
        <v>0.16</v>
      </c>
      <c r="P19" s="25">
        <f t="shared" si="2"/>
        <v>16267.103999999999</v>
      </c>
    </row>
    <row r="20" spans="1:17" ht="15" customHeight="1">
      <c r="A20" s="70"/>
      <c r="B20" s="146" t="s">
        <v>111</v>
      </c>
      <c r="C20" s="144"/>
      <c r="D20" s="152">
        <v>50746.26</v>
      </c>
      <c r="E20" s="153"/>
      <c r="F20" s="160">
        <v>0</v>
      </c>
      <c r="G20" s="132"/>
      <c r="H20" s="160">
        <v>0</v>
      </c>
      <c r="I20" s="132"/>
      <c r="J20" s="154">
        <f t="shared" si="0"/>
        <v>0</v>
      </c>
      <c r="K20" s="149"/>
      <c r="L20" s="154">
        <f t="shared" si="1"/>
        <v>0</v>
      </c>
      <c r="M20" s="149"/>
      <c r="N20" s="151">
        <v>0.16</v>
      </c>
      <c r="P20" s="25">
        <f t="shared" si="2"/>
        <v>0</v>
      </c>
    </row>
    <row r="21" spans="1:17" ht="15" customHeight="1">
      <c r="A21" s="70"/>
      <c r="B21" s="147" t="s">
        <v>112</v>
      </c>
      <c r="C21" s="145"/>
      <c r="D21" s="155">
        <v>44466.18</v>
      </c>
      <c r="E21" s="153"/>
      <c r="F21" s="160">
        <v>0</v>
      </c>
      <c r="G21" s="132"/>
      <c r="H21" s="160">
        <v>0</v>
      </c>
      <c r="I21" s="132"/>
      <c r="J21" s="154">
        <f t="shared" si="0"/>
        <v>0</v>
      </c>
      <c r="K21" s="149"/>
      <c r="L21" s="154">
        <f t="shared" si="1"/>
        <v>0</v>
      </c>
      <c r="M21" s="149"/>
      <c r="N21" s="151">
        <v>0.16</v>
      </c>
      <c r="P21" s="25">
        <f t="shared" si="2"/>
        <v>0</v>
      </c>
    </row>
    <row r="22" spans="1:17" ht="15" customHeight="1">
      <c r="A22" s="70"/>
      <c r="B22" s="146" t="s">
        <v>113</v>
      </c>
      <c r="C22" s="144"/>
      <c r="D22" s="152">
        <v>44941.47</v>
      </c>
      <c r="E22" s="153"/>
      <c r="F22" s="160">
        <v>8743.66</v>
      </c>
      <c r="G22" s="132"/>
      <c r="H22" s="160">
        <v>3951.1</v>
      </c>
      <c r="I22" s="132"/>
      <c r="J22" s="154">
        <f t="shared" si="0"/>
        <v>44941.47</v>
      </c>
      <c r="K22" s="149"/>
      <c r="L22" s="154">
        <f t="shared" si="1"/>
        <v>44941.47</v>
      </c>
      <c r="M22" s="149"/>
      <c r="N22" s="151">
        <v>0.16</v>
      </c>
      <c r="P22" s="25">
        <f t="shared" si="2"/>
        <v>7190.6352000000006</v>
      </c>
    </row>
    <row r="23" spans="1:17" ht="15" customHeight="1">
      <c r="A23" s="70"/>
      <c r="B23" s="147" t="s">
        <v>114</v>
      </c>
      <c r="C23" s="145"/>
      <c r="D23" s="155">
        <v>215976.73</v>
      </c>
      <c r="E23" s="153"/>
      <c r="F23" s="160">
        <v>66270.289999999994</v>
      </c>
      <c r="G23" s="132"/>
      <c r="H23" s="160">
        <v>43238.53</v>
      </c>
      <c r="I23" s="132"/>
      <c r="J23" s="154">
        <f t="shared" si="0"/>
        <v>215976.73</v>
      </c>
      <c r="K23" s="149"/>
      <c r="L23" s="154">
        <f t="shared" si="1"/>
        <v>215976.73</v>
      </c>
      <c r="M23" s="149"/>
      <c r="N23" s="151">
        <v>0.16</v>
      </c>
      <c r="P23" s="25">
        <f t="shared" si="2"/>
        <v>34556.2768</v>
      </c>
    </row>
    <row r="24" spans="1:17" ht="15" customHeight="1">
      <c r="A24" s="70"/>
      <c r="B24" s="146" t="s">
        <v>115</v>
      </c>
      <c r="C24" s="144"/>
      <c r="D24" s="152">
        <v>235030</v>
      </c>
      <c r="E24" s="153"/>
      <c r="F24" s="160">
        <v>0</v>
      </c>
      <c r="G24" s="132"/>
      <c r="H24" s="160">
        <v>0</v>
      </c>
      <c r="I24" s="132"/>
      <c r="J24" s="154">
        <f t="shared" si="0"/>
        <v>0</v>
      </c>
      <c r="K24" s="149"/>
      <c r="L24" s="154">
        <f t="shared" si="1"/>
        <v>0</v>
      </c>
      <c r="M24" s="149"/>
      <c r="N24" s="151">
        <v>0.16</v>
      </c>
      <c r="P24" s="25">
        <f t="shared" si="2"/>
        <v>0</v>
      </c>
    </row>
    <row r="25" spans="1:17" ht="15" customHeight="1">
      <c r="A25" s="70"/>
      <c r="B25" s="147" t="s">
        <v>116</v>
      </c>
      <c r="C25" s="145"/>
      <c r="D25" s="155">
        <v>48715.69</v>
      </c>
      <c r="E25" s="153"/>
      <c r="F25" s="160">
        <v>0</v>
      </c>
      <c r="G25" s="132"/>
      <c r="H25" s="160">
        <v>0</v>
      </c>
      <c r="I25" s="132"/>
      <c r="J25" s="154">
        <f t="shared" si="0"/>
        <v>0</v>
      </c>
      <c r="K25" s="149"/>
      <c r="L25" s="154">
        <f t="shared" si="1"/>
        <v>0</v>
      </c>
      <c r="M25" s="149"/>
      <c r="N25" s="151">
        <v>0.16</v>
      </c>
      <c r="P25" s="25">
        <f t="shared" si="2"/>
        <v>0</v>
      </c>
    </row>
    <row r="26" spans="1:17" ht="15" customHeight="1">
      <c r="A26" s="70"/>
      <c r="B26" s="146" t="s">
        <v>116</v>
      </c>
      <c r="C26" s="144"/>
      <c r="D26" s="152">
        <v>47396.04</v>
      </c>
      <c r="E26" s="153"/>
      <c r="F26" s="160">
        <v>0</v>
      </c>
      <c r="G26" s="132"/>
      <c r="H26" s="160">
        <v>0</v>
      </c>
      <c r="I26" s="132"/>
      <c r="J26" s="154">
        <f t="shared" si="0"/>
        <v>0</v>
      </c>
      <c r="K26" s="149"/>
      <c r="L26" s="154">
        <f t="shared" si="1"/>
        <v>0</v>
      </c>
      <c r="M26" s="149"/>
      <c r="N26" s="151">
        <v>0.16</v>
      </c>
      <c r="P26" s="25">
        <f t="shared" si="2"/>
        <v>0</v>
      </c>
    </row>
    <row r="27" spans="1:17" ht="15" customHeight="1">
      <c r="A27" s="70"/>
      <c r="B27" s="146" t="s">
        <v>104</v>
      </c>
      <c r="C27" s="144"/>
      <c r="D27" s="152">
        <v>31841.14</v>
      </c>
      <c r="E27" s="153"/>
      <c r="F27" s="160">
        <v>22410.01</v>
      </c>
      <c r="G27" s="132"/>
      <c r="H27" s="160">
        <v>19013.689999999999</v>
      </c>
      <c r="I27" s="132"/>
      <c r="J27" s="154">
        <f t="shared" si="0"/>
        <v>31841.14</v>
      </c>
      <c r="K27" s="149"/>
      <c r="L27" s="154">
        <f t="shared" si="1"/>
        <v>31841.14</v>
      </c>
      <c r="M27" s="149"/>
      <c r="N27" s="151">
        <v>0.16</v>
      </c>
      <c r="P27" s="25">
        <f t="shared" si="2"/>
        <v>5094.5824000000002</v>
      </c>
    </row>
    <row r="28" spans="1:17" ht="15" customHeight="1">
      <c r="A28" s="70"/>
      <c r="B28" s="147" t="s">
        <v>117</v>
      </c>
      <c r="C28" s="145"/>
      <c r="D28" s="155">
        <v>302884.95</v>
      </c>
      <c r="E28" s="153"/>
      <c r="F28" s="160">
        <v>242309.4</v>
      </c>
      <c r="G28" s="132"/>
      <c r="H28" s="160">
        <v>210002.44</v>
      </c>
      <c r="I28" s="132"/>
      <c r="J28" s="154">
        <f t="shared" si="0"/>
        <v>302884.95</v>
      </c>
      <c r="K28" s="149"/>
      <c r="L28" s="154">
        <f t="shared" si="1"/>
        <v>302884.95</v>
      </c>
      <c r="M28" s="149"/>
      <c r="N28" s="151">
        <v>0.16</v>
      </c>
      <c r="P28" s="25">
        <f t="shared" si="2"/>
        <v>48461.592000000004</v>
      </c>
    </row>
    <row r="29" spans="1:17" ht="15" customHeight="1">
      <c r="A29" s="70"/>
      <c r="B29" s="146" t="s">
        <v>118</v>
      </c>
      <c r="C29" s="144"/>
      <c r="D29" s="152">
        <v>43775.49</v>
      </c>
      <c r="E29" s="153"/>
      <c r="F29" s="160">
        <v>12810.47</v>
      </c>
      <c r="G29" s="132"/>
      <c r="H29" s="160">
        <v>8142.23</v>
      </c>
      <c r="I29" s="132"/>
      <c r="J29" s="154">
        <f t="shared" si="0"/>
        <v>43775.49</v>
      </c>
      <c r="K29" s="149"/>
      <c r="L29" s="154">
        <f t="shared" si="1"/>
        <v>43775.49</v>
      </c>
      <c r="M29" s="149"/>
      <c r="N29" s="151">
        <v>0.16</v>
      </c>
      <c r="P29" s="25">
        <f t="shared" si="2"/>
        <v>7004.0783999999994</v>
      </c>
    </row>
    <row r="30" spans="1:17" ht="15" customHeight="1">
      <c r="A30" s="70"/>
      <c r="B30" s="147" t="s">
        <v>119</v>
      </c>
      <c r="C30" s="145"/>
      <c r="D30" s="155">
        <v>132333.53</v>
      </c>
      <c r="E30" s="153"/>
      <c r="F30" s="160">
        <v>68822.17</v>
      </c>
      <c r="G30" s="132"/>
      <c r="H30" s="160">
        <v>54710.09</v>
      </c>
      <c r="I30" s="132"/>
      <c r="J30" s="154">
        <f t="shared" si="0"/>
        <v>132333.53</v>
      </c>
      <c r="K30" s="149"/>
      <c r="L30" s="154">
        <f t="shared" si="1"/>
        <v>132333.53</v>
      </c>
      <c r="M30" s="149"/>
      <c r="N30" s="151">
        <v>0.16</v>
      </c>
      <c r="P30" s="25">
        <f t="shared" si="2"/>
        <v>21173.364799999999</v>
      </c>
    </row>
    <row r="31" spans="1:17" ht="15" customHeight="1">
      <c r="A31" s="70"/>
      <c r="B31" s="146" t="s">
        <v>120</v>
      </c>
      <c r="C31" s="144"/>
      <c r="D31" s="152">
        <v>103556.69</v>
      </c>
      <c r="E31" s="153"/>
      <c r="F31" s="160">
        <v>0</v>
      </c>
      <c r="G31" s="132"/>
      <c r="H31" s="160">
        <v>0</v>
      </c>
      <c r="I31" s="132"/>
      <c r="J31" s="154">
        <f t="shared" si="0"/>
        <v>0</v>
      </c>
      <c r="K31" s="149"/>
      <c r="L31" s="154">
        <f t="shared" si="1"/>
        <v>0</v>
      </c>
      <c r="M31" s="149"/>
      <c r="N31" s="151">
        <v>0.16</v>
      </c>
      <c r="P31" s="25">
        <f t="shared" si="2"/>
        <v>0</v>
      </c>
    </row>
    <row r="32" spans="1:17" ht="15" customHeight="1">
      <c r="A32" s="70"/>
      <c r="B32" s="147" t="s">
        <v>121</v>
      </c>
      <c r="C32" s="145"/>
      <c r="D32" s="155">
        <v>123721.01</v>
      </c>
      <c r="E32" s="153"/>
      <c r="F32" s="160">
        <v>31365.25</v>
      </c>
      <c r="G32" s="132"/>
      <c r="H32" s="160">
        <v>18171.57</v>
      </c>
      <c r="I32" s="132"/>
      <c r="J32" s="154">
        <f t="shared" si="0"/>
        <v>123721.01</v>
      </c>
      <c r="K32" s="149"/>
      <c r="L32" s="154">
        <f t="shared" si="1"/>
        <v>123721.01</v>
      </c>
      <c r="M32" s="149"/>
      <c r="N32" s="151">
        <v>0.16</v>
      </c>
      <c r="P32" s="25">
        <f t="shared" si="2"/>
        <v>19795.3616</v>
      </c>
    </row>
    <row r="33" spans="1:19" ht="15" customHeight="1">
      <c r="A33" s="70"/>
      <c r="B33" s="146" t="s">
        <v>122</v>
      </c>
      <c r="C33" s="144"/>
      <c r="D33" s="152">
        <v>152619.85</v>
      </c>
      <c r="E33" s="153"/>
      <c r="F33" s="160">
        <v>0</v>
      </c>
      <c r="G33" s="132"/>
      <c r="H33" s="160">
        <v>0</v>
      </c>
      <c r="I33" s="132"/>
      <c r="J33" s="154">
        <f t="shared" si="0"/>
        <v>0</v>
      </c>
      <c r="K33" s="149"/>
      <c r="L33" s="154">
        <f t="shared" si="1"/>
        <v>0</v>
      </c>
      <c r="M33" s="149"/>
      <c r="N33" s="151">
        <v>0.16</v>
      </c>
      <c r="P33" s="25">
        <f t="shared" si="2"/>
        <v>0</v>
      </c>
    </row>
    <row r="34" spans="1:19" ht="15" customHeight="1">
      <c r="A34" s="70"/>
      <c r="B34" s="147" t="s">
        <v>123</v>
      </c>
      <c r="C34" s="145"/>
      <c r="D34" s="155">
        <v>283414.14</v>
      </c>
      <c r="E34" s="153"/>
      <c r="F34" s="160">
        <v>3163.3</v>
      </c>
      <c r="G34" s="132"/>
      <c r="H34" s="163">
        <v>0</v>
      </c>
      <c r="I34" s="132"/>
      <c r="J34" s="154">
        <f t="shared" si="0"/>
        <v>283414.14</v>
      </c>
      <c r="K34" s="149"/>
      <c r="L34" s="154">
        <f t="shared" si="1"/>
        <v>0</v>
      </c>
      <c r="M34" s="149"/>
      <c r="N34" s="151">
        <v>0.16</v>
      </c>
      <c r="P34" s="25">
        <f t="shared" si="2"/>
        <v>0</v>
      </c>
    </row>
    <row r="35" spans="1:19" ht="15" customHeight="1">
      <c r="A35" s="70"/>
      <c r="B35" s="146" t="s">
        <v>124</v>
      </c>
      <c r="C35" s="144"/>
      <c r="D35" s="152">
        <v>38167.870000000003</v>
      </c>
      <c r="E35" s="153"/>
      <c r="F35" s="160">
        <v>24939.59</v>
      </c>
      <c r="G35" s="132"/>
      <c r="H35" s="160">
        <v>20869.349999999999</v>
      </c>
      <c r="I35" s="132"/>
      <c r="J35" s="154">
        <f t="shared" si="0"/>
        <v>38167.870000000003</v>
      </c>
      <c r="K35" s="149"/>
      <c r="L35" s="154">
        <f t="shared" si="1"/>
        <v>38167.870000000003</v>
      </c>
      <c r="M35" s="149"/>
      <c r="N35" s="151">
        <v>0.16</v>
      </c>
      <c r="P35" s="25">
        <f t="shared" si="2"/>
        <v>6106.8592000000008</v>
      </c>
    </row>
    <row r="36" spans="1:19" ht="15" customHeight="1">
      <c r="A36" s="70"/>
      <c r="B36" s="147" t="s">
        <v>125</v>
      </c>
      <c r="C36" s="145"/>
      <c r="D36" s="155">
        <v>208747.05</v>
      </c>
      <c r="E36" s="153"/>
      <c r="F36" s="160">
        <v>14589.22</v>
      </c>
      <c r="G36" s="132"/>
      <c r="H36" s="163">
        <v>0</v>
      </c>
      <c r="I36" s="132"/>
      <c r="J36" s="154">
        <f t="shared" si="0"/>
        <v>208747.05</v>
      </c>
      <c r="K36" s="149"/>
      <c r="L36" s="154">
        <f t="shared" si="1"/>
        <v>0</v>
      </c>
      <c r="M36" s="149"/>
      <c r="N36" s="151">
        <v>0.16</v>
      </c>
      <c r="P36" s="25">
        <f t="shared" si="2"/>
        <v>0</v>
      </c>
    </row>
    <row r="37" spans="1:19" ht="15" customHeight="1">
      <c r="A37" s="70"/>
      <c r="B37" s="147" t="s">
        <v>126</v>
      </c>
      <c r="C37" s="145"/>
      <c r="D37" s="155">
        <v>1162.97</v>
      </c>
      <c r="E37" s="153"/>
      <c r="F37" s="160">
        <v>0</v>
      </c>
      <c r="G37" s="132"/>
      <c r="H37" s="160">
        <v>0</v>
      </c>
      <c r="I37" s="132"/>
      <c r="J37" s="154">
        <f t="shared" si="0"/>
        <v>0</v>
      </c>
      <c r="K37" s="149"/>
      <c r="L37" s="154">
        <f t="shared" si="1"/>
        <v>0</v>
      </c>
      <c r="M37" s="149"/>
      <c r="N37" s="151">
        <v>0.16</v>
      </c>
      <c r="P37" s="25">
        <f t="shared" si="2"/>
        <v>0</v>
      </c>
    </row>
    <row r="38" spans="1:19" ht="15" customHeight="1">
      <c r="A38" s="70"/>
      <c r="B38" s="147" t="s">
        <v>127</v>
      </c>
      <c r="C38" s="145"/>
      <c r="D38" s="155">
        <v>702.9</v>
      </c>
      <c r="E38" s="153"/>
      <c r="F38" s="160">
        <v>0</v>
      </c>
      <c r="G38" s="132"/>
      <c r="H38" s="160">
        <v>0</v>
      </c>
      <c r="I38" s="132"/>
      <c r="J38" s="154">
        <f t="shared" si="0"/>
        <v>0</v>
      </c>
      <c r="K38" s="149"/>
      <c r="L38" s="154">
        <f t="shared" si="1"/>
        <v>0</v>
      </c>
      <c r="M38" s="149"/>
      <c r="N38" s="151">
        <v>0.16</v>
      </c>
      <c r="P38" s="25">
        <f t="shared" si="2"/>
        <v>0</v>
      </c>
    </row>
    <row r="39" spans="1:19" ht="15" customHeight="1">
      <c r="A39" s="70"/>
      <c r="B39" s="147" t="s">
        <v>128</v>
      </c>
      <c r="C39" s="145"/>
      <c r="D39" s="156">
        <v>7774.03</v>
      </c>
      <c r="E39" s="153"/>
      <c r="F39" s="160">
        <v>0</v>
      </c>
      <c r="G39" s="132"/>
      <c r="H39" s="160">
        <v>0</v>
      </c>
      <c r="I39" s="132"/>
      <c r="J39" s="157">
        <f t="shared" si="0"/>
        <v>0</v>
      </c>
      <c r="K39" s="149"/>
      <c r="L39" s="154">
        <f t="shared" si="1"/>
        <v>0</v>
      </c>
      <c r="M39" s="149"/>
      <c r="N39" s="151">
        <v>0.16</v>
      </c>
      <c r="P39" s="78">
        <f t="shared" si="2"/>
        <v>0</v>
      </c>
    </row>
    <row r="40" spans="1:19" ht="24" customHeight="1" thickBot="1">
      <c r="A40" s="70"/>
      <c r="B40" s="129" t="s">
        <v>71</v>
      </c>
      <c r="C40" s="133"/>
      <c r="D40" s="158">
        <f>SUM(D7:D39)</f>
        <v>3076267.0199999996</v>
      </c>
      <c r="E40" s="154"/>
      <c r="F40" s="158">
        <f>SUM(F7:F39)</f>
        <v>983986</v>
      </c>
      <c r="G40" s="132"/>
      <c r="H40" s="158">
        <f>SUM(H7:H39)</f>
        <v>789410.96999999986</v>
      </c>
      <c r="I40" s="132"/>
      <c r="J40" s="158">
        <f>SUM(J7:J39)</f>
        <v>2148950.41</v>
      </c>
      <c r="K40" s="148"/>
      <c r="L40" s="158">
        <f>SUM(L7:L39)</f>
        <v>1611285.6400000001</v>
      </c>
      <c r="M40" s="148"/>
      <c r="P40" s="166">
        <f>SUM(P7:P39)</f>
        <v>257805.70240000004</v>
      </c>
      <c r="S40" s="161"/>
    </row>
    <row r="41" spans="1:19" ht="6" customHeight="1" thickTop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</row>
    <row r="42" spans="1:19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</row>
    <row r="43" spans="1:19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</row>
    <row r="44" spans="1:19">
      <c r="B44" s="23" t="s">
        <v>140</v>
      </c>
      <c r="C44" s="23"/>
      <c r="E44" s="23"/>
      <c r="F44" s="23"/>
      <c r="G44" s="23"/>
      <c r="H44" s="23"/>
      <c r="I44" s="23"/>
      <c r="J44" s="23"/>
      <c r="K44" s="23"/>
      <c r="L44" s="23"/>
      <c r="M44" s="23"/>
      <c r="N44" s="132"/>
      <c r="P44" s="141">
        <v>492203</v>
      </c>
    </row>
    <row r="45" spans="1:19">
      <c r="N45" s="1"/>
    </row>
    <row r="46" spans="1:19" ht="13.5" thickBot="1">
      <c r="B46" s="23" t="s">
        <v>139</v>
      </c>
      <c r="N46" s="69"/>
      <c r="P46" s="22">
        <f>P40-P44</f>
        <v>-234397.29759999996</v>
      </c>
      <c r="S46" s="161"/>
    </row>
    <row r="47" spans="1:19" ht="13.5" thickTop="1"/>
    <row r="48" spans="1:19">
      <c r="B48" s="19" t="s">
        <v>74</v>
      </c>
      <c r="C48" s="79"/>
      <c r="D48" s="79"/>
      <c r="E48" s="79"/>
      <c r="F48" s="79"/>
      <c r="G48" s="79"/>
      <c r="H48" s="79"/>
      <c r="I48" s="79"/>
      <c r="J48" s="111">
        <v>0.61911307093476853</v>
      </c>
    </row>
    <row r="50" spans="2:16" ht="13.5" thickBot="1">
      <c r="B50" s="23" t="s">
        <v>136</v>
      </c>
      <c r="P50" s="22">
        <f>P46*J48</f>
        <v>-145118.43073594684</v>
      </c>
    </row>
    <row r="51" spans="2:16" ht="13.5" thickTop="1"/>
    <row r="54" spans="2:16" ht="13.5" thickBot="1">
      <c r="H54" s="23" t="s">
        <v>80</v>
      </c>
      <c r="J54" s="174">
        <f>P40*J48</f>
        <v>159610.88011735905</v>
      </c>
      <c r="L54" s="25">
        <f>P44*J48</f>
        <v>304729.31085330585</v>
      </c>
      <c r="N54" s="22">
        <f>J54-L54</f>
        <v>-145118.43073594681</v>
      </c>
    </row>
    <row r="55" spans="2:16" ht="13.5" thickTop="1"/>
  </sheetData>
  <mergeCells count="3">
    <mergeCell ref="B4:F4"/>
    <mergeCell ref="B2:P2"/>
    <mergeCell ref="B3:P3"/>
  </mergeCells>
  <pageMargins left="0.45" right="0.2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Revenue Requirement</vt:lpstr>
      <vt:lpstr>Licking Valley Rev Req Present</vt:lpstr>
      <vt:lpstr>Payroll Taxes Expense</vt:lpstr>
      <vt:lpstr>Table 2 - General Plant</vt:lpstr>
      <vt:lpstr>Adjustment - General Plant</vt:lpstr>
      <vt:lpstr>Table 3 - Gen Plant Depr</vt:lpstr>
      <vt:lpstr>Table 4 - Vehicles</vt:lpstr>
      <vt:lpstr>Table 5 - Vehicles Clearing Acc</vt:lpstr>
      <vt:lpstr>Adjustment - Vehicles</vt:lpstr>
      <vt:lpstr>'Licking Valley Rev Req Present'!Print_Area</vt:lpstr>
      <vt:lpstr>'Revenue Requirement'!Print_Area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Randy1</cp:lastModifiedBy>
  <cp:lastPrinted>2024-10-18T17:27:53Z</cp:lastPrinted>
  <dcterms:created xsi:type="dcterms:W3CDTF">2007-02-19T14:00:53Z</dcterms:created>
  <dcterms:modified xsi:type="dcterms:W3CDTF">2024-10-29T12:01:51Z</dcterms:modified>
</cp:coreProperties>
</file>