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bradley\AppData\Local\Microsoft\Windows\INetCache\Content.Outlook\HJ7QOTGM\"/>
    </mc:Choice>
  </mc:AlternateContent>
  <xr:revisionPtr revIDLastSave="0" documentId="8_{D6956159-B0E9-4513-9699-54BE041944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hedule G" sheetId="1" r:id="rId1"/>
  </sheets>
  <definedNames>
    <definedName name="_xlnm.Print_Area" localSheetId="0">'Schedule G'!$A$1:$U$29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H24" i="1"/>
  <c r="D24" i="1"/>
  <c r="H11" i="1" l="1"/>
  <c r="H10" i="1"/>
  <c r="F11" i="1"/>
  <c r="F10" i="1"/>
  <c r="D10" i="1"/>
  <c r="D11" i="1"/>
  <c r="C28" i="1" l="1"/>
  <c r="E28" i="1"/>
  <c r="C27" i="1"/>
  <c r="C26" i="1"/>
  <c r="E26" i="1" s="1"/>
  <c r="C24" i="1"/>
  <c r="E24" i="1" s="1"/>
  <c r="C22" i="1"/>
  <c r="E22" i="1" s="1"/>
  <c r="C18" i="1"/>
  <c r="E18" i="1" s="1"/>
  <c r="C16" i="1"/>
  <c r="C15" i="1"/>
  <c r="E15" i="1" s="1"/>
  <c r="C13" i="1"/>
  <c r="E13" i="1" s="1"/>
  <c r="C11" i="1"/>
  <c r="E11" i="1"/>
  <c r="E16" i="1"/>
  <c r="E27" i="1"/>
  <c r="E10" i="1"/>
  <c r="C10" i="1"/>
  <c r="G15" i="1" l="1"/>
  <c r="G18" i="1"/>
  <c r="I28" i="1"/>
  <c r="I27" i="1"/>
  <c r="I26" i="1"/>
  <c r="G26" i="1"/>
  <c r="I24" i="1"/>
  <c r="I22" i="1"/>
  <c r="I11" i="1" l="1"/>
  <c r="I13" i="1"/>
  <c r="I15" i="1"/>
  <c r="I18" i="1"/>
  <c r="G16" i="1"/>
  <c r="I16" i="1"/>
  <c r="G13" i="1"/>
  <c r="G27" i="1"/>
  <c r="G10" i="1"/>
  <c r="I10" i="1"/>
  <c r="G22" i="1"/>
  <c r="G11" i="1"/>
  <c r="G24" i="1"/>
  <c r="G28" i="1"/>
</calcChain>
</file>

<file path=xl/sharedStrings.xml><?xml version="1.0" encoding="utf-8"?>
<sst xmlns="http://schemas.openxmlformats.org/spreadsheetml/2006/main" count="43" uniqueCount="39">
  <si>
    <t>Schedule G</t>
  </si>
  <si>
    <t>(Total Company)</t>
  </si>
  <si>
    <t>Cost</t>
  </si>
  <si>
    <t>% Inc.</t>
  </si>
  <si>
    <t>% Inc</t>
  </si>
  <si>
    <t>Line No.</t>
  </si>
  <si>
    <t>Item (a)</t>
  </si>
  <si>
    <t>(b)</t>
  </si>
  <si>
    <t>. (c)</t>
  </si>
  <si>
    <t>(d)</t>
  </si>
  <si>
    <t>(e)</t>
  </si>
  <si>
    <t>(f)</t>
  </si>
  <si>
    <t>(g)</t>
  </si>
  <si>
    <t>Cost per kWh of Electricity Generated</t>
  </si>
  <si>
    <t>Cost per kWh of Electricity Purchased</t>
  </si>
  <si>
    <t>Cost per kWh of Electricity Sold</t>
  </si>
  <si>
    <t>Maintenance Cost per Transmission Mile</t>
  </si>
  <si>
    <t>Maintenance Cost per Distribution Mile</t>
  </si>
  <si>
    <t>Sales Promotion Expense per Customer</t>
  </si>
  <si>
    <t>Administration and General Expense per Customer</t>
  </si>
  <si>
    <t>Wages and Salaries – Charged Expense – per Average Employee</t>
  </si>
  <si>
    <t>Depreciation Expense:</t>
  </si>
  <si>
    <t>Per $100 of Average Gross Depreciable Plant in Service</t>
  </si>
  <si>
    <t>Rents:</t>
  </si>
  <si>
    <t>Per $100 of Average Gross Plant in Service</t>
  </si>
  <si>
    <t>Property Taxes:</t>
  </si>
  <si>
    <t>Per $100 of Average Net Plant in Service</t>
  </si>
  <si>
    <t>Payroll Taxes:</t>
  </si>
  <si>
    <t>Per Average Employee whose Salary is Charged to Expense</t>
  </si>
  <si>
    <t>Interest Expense:</t>
  </si>
  <si>
    <t>Per $100 of Average Debt Outstanding</t>
  </si>
  <si>
    <t>Per $100 of Average Plant Investment</t>
  </si>
  <si>
    <t>Per kWh Sold</t>
  </si>
  <si>
    <t>Meter Reading Expense per Meter</t>
  </si>
  <si>
    <t>Three Most Recent Calendar years</t>
  </si>
  <si>
    <t>Licking Valley Rural Electric Cooperative Corporation</t>
  </si>
  <si>
    <t>Case No. 2024-00211</t>
  </si>
  <si>
    <t>Test Year  2023</t>
  </si>
  <si>
    <r>
      <t>Comparative Operating Statistics – Electric Operations For the Calendar Years 2021 through 2023</t>
    </r>
    <r>
      <rPr>
        <b/>
        <u/>
        <sz val="10"/>
        <color theme="1"/>
        <rFont val="Arial"/>
        <family val="2"/>
      </rPr>
      <t xml:space="preserve">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</si>
</sst>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&quot;$&quot;* #,##0.0000_);_(&quot;$&quot;* \(#,##0.0000\);_(&quot;$&quot;* &quot;-&quot;??_);_(@_)"/>
    <numFmt numFmtId="166" formatCode="_(&quot;$&quot;* #,##0.00000_);_(&quot;$&quot;* \(#,##0.000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7.5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164" fontId="0" fillId="0" borderId="0" xfId="1" applyNumberFormat="1" applyFont="1"/>
    <xf numFmtId="10" fontId="0" fillId="0" borderId="0" xfId="3" applyNumberFormat="1" applyFont="1"/>
    <xf numFmtId="10" fontId="3" fillId="0" borderId="23" xfId="3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44" fontId="3" fillId="0" borderId="20" xfId="2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2"/>
    </xf>
    <xf numFmtId="0" fontId="3" fillId="0" borderId="22" xfId="0" applyFont="1" applyBorder="1" applyAlignment="1">
      <alignment vertical="center" wrapText="1"/>
    </xf>
    <xf numFmtId="165" fontId="3" fillId="0" borderId="22" xfId="2" applyNumberFormat="1" applyFont="1" applyFill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10" fontId="3" fillId="0" borderId="22" xfId="3" applyNumberFormat="1" applyFont="1" applyFill="1" applyBorder="1" applyAlignment="1">
      <alignment vertical="center" wrapText="1"/>
    </xf>
    <xf numFmtId="44" fontId="3" fillId="0" borderId="22" xfId="2" applyFont="1" applyFill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2"/>
    </xf>
    <xf numFmtId="0" fontId="3" fillId="0" borderId="20" xfId="0" applyFont="1" applyBorder="1" applyAlignment="1">
      <alignment horizontal="left" vertical="center" wrapText="1" indent="1"/>
    </xf>
    <xf numFmtId="44" fontId="3" fillId="0" borderId="20" xfId="2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44" fontId="3" fillId="0" borderId="24" xfId="2" applyFont="1" applyFill="1" applyBorder="1" applyAlignment="1">
      <alignment vertical="center"/>
    </xf>
    <xf numFmtId="166" fontId="3" fillId="0" borderId="22" xfId="2" applyNumberFormat="1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7" fontId="3" fillId="0" borderId="22" xfId="2" applyNumberFormat="1" applyFont="1" applyFill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 indent="12"/>
    </xf>
    <xf numFmtId="0" fontId="3" fillId="0" borderId="12" xfId="0" applyFont="1" applyBorder="1" applyAlignment="1">
      <alignment horizontal="left" vertical="center" wrapText="1" indent="12"/>
    </xf>
    <xf numFmtId="0" fontId="3" fillId="0" borderId="13" xfId="0" applyFont="1" applyBorder="1" applyAlignment="1">
      <alignment horizontal="left" vertical="center" wrapText="1" indent="12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7" fillId="0" borderId="5" xfId="0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top" wrapText="1"/>
    </xf>
    <xf numFmtId="0" fontId="8" fillId="0" borderId="7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136" zoomScaleNormal="136" workbookViewId="0">
      <selection activeCell="B3" sqref="A3:XFD3"/>
    </sheetView>
  </sheetViews>
  <sheetFormatPr defaultRowHeight="14.4" x14ac:dyDescent="0.3"/>
  <cols>
    <col min="2" max="2" width="39" customWidth="1"/>
    <col min="3" max="3" width="0.88671875" customWidth="1"/>
    <col min="4" max="4" width="12.109375" customWidth="1"/>
    <col min="5" max="5" width="9.44140625" customWidth="1"/>
    <col min="6" max="6" width="11.33203125" customWidth="1"/>
    <col min="7" max="7" width="10.109375" customWidth="1"/>
    <col min="8" max="9" width="10.33203125" customWidth="1"/>
  </cols>
  <sheetData>
    <row r="1" spans="1:12" ht="17.25" customHeight="1" thickTop="1" x14ac:dyDescent="0.3">
      <c r="A1" s="47"/>
      <c r="B1" s="50" t="s">
        <v>35</v>
      </c>
      <c r="C1" s="50"/>
      <c r="D1" s="50"/>
      <c r="E1" s="50"/>
      <c r="F1" s="50"/>
      <c r="G1" s="51" t="s">
        <v>0</v>
      </c>
      <c r="H1" s="51"/>
      <c r="I1" s="52"/>
    </row>
    <row r="2" spans="1:12" ht="16.2" customHeight="1" x14ac:dyDescent="0.3">
      <c r="A2" s="48"/>
      <c r="B2" s="50" t="s">
        <v>36</v>
      </c>
      <c r="C2" s="50"/>
      <c r="D2" s="50"/>
      <c r="E2" s="50"/>
      <c r="F2" s="50"/>
      <c r="G2" s="53"/>
      <c r="H2" s="53"/>
      <c r="I2" s="54"/>
    </row>
    <row r="3" spans="1:12" ht="13.2" customHeight="1" x14ac:dyDescent="0.3">
      <c r="A3" s="48"/>
      <c r="B3" s="50" t="s">
        <v>38</v>
      </c>
      <c r="C3" s="50"/>
      <c r="D3" s="50"/>
      <c r="E3" s="50"/>
      <c r="F3" s="50"/>
      <c r="G3" s="53"/>
      <c r="H3" s="53"/>
      <c r="I3" s="54"/>
    </row>
    <row r="4" spans="1:12" ht="15" thickBot="1" x14ac:dyDescent="0.35">
      <c r="A4" s="49"/>
      <c r="B4" s="57" t="s">
        <v>1</v>
      </c>
      <c r="C4" s="57"/>
      <c r="D4" s="57"/>
      <c r="E4" s="57"/>
      <c r="F4" s="57"/>
      <c r="G4" s="55"/>
      <c r="H4" s="55"/>
      <c r="I4" s="56"/>
    </row>
    <row r="5" spans="1:12" ht="15.6" thickTop="1" thickBot="1" x14ac:dyDescent="0.35">
      <c r="A5" s="9"/>
      <c r="B5" s="10"/>
      <c r="C5" s="33"/>
      <c r="D5" s="40" t="s">
        <v>34</v>
      </c>
      <c r="E5" s="41"/>
      <c r="F5" s="41"/>
      <c r="G5" s="41"/>
      <c r="H5" s="41"/>
      <c r="I5" s="42"/>
    </row>
    <row r="6" spans="1:12" ht="15.6" thickBot="1" x14ac:dyDescent="0.35">
      <c r="A6" s="11"/>
      <c r="B6" s="34"/>
      <c r="C6" s="37">
        <v>2019</v>
      </c>
      <c r="D6" s="43">
        <v>2021</v>
      </c>
      <c r="E6" s="44"/>
      <c r="F6" s="45">
        <v>2022</v>
      </c>
      <c r="G6" s="44"/>
      <c r="H6" s="45" t="s">
        <v>37</v>
      </c>
      <c r="I6" s="46"/>
    </row>
    <row r="7" spans="1:12" ht="45.6" x14ac:dyDescent="0.3">
      <c r="A7" s="12"/>
      <c r="B7" s="35"/>
      <c r="C7" s="38" t="s">
        <v>2</v>
      </c>
      <c r="D7" s="13" t="s">
        <v>2</v>
      </c>
      <c r="E7" s="14" t="s">
        <v>3</v>
      </c>
      <c r="F7" s="13" t="s">
        <v>2</v>
      </c>
      <c r="G7" s="14" t="s">
        <v>4</v>
      </c>
      <c r="H7" s="13" t="s">
        <v>2</v>
      </c>
      <c r="I7" s="15" t="s">
        <v>4</v>
      </c>
      <c r="L7" s="1"/>
    </row>
    <row r="8" spans="1:12" ht="15" thickBot="1" x14ac:dyDescent="0.35">
      <c r="A8" s="16" t="s">
        <v>5</v>
      </c>
      <c r="B8" s="32" t="s">
        <v>6</v>
      </c>
      <c r="C8" s="36"/>
      <c r="D8" s="17" t="s">
        <v>7</v>
      </c>
      <c r="E8" s="17" t="s">
        <v>8</v>
      </c>
      <c r="F8" s="17" t="s">
        <v>9</v>
      </c>
      <c r="G8" s="17" t="s">
        <v>10</v>
      </c>
      <c r="H8" s="17" t="s">
        <v>11</v>
      </c>
      <c r="I8" s="18" t="s">
        <v>12</v>
      </c>
      <c r="K8" s="2"/>
    </row>
    <row r="9" spans="1:12" ht="15.6" thickTop="1" thickBot="1" x14ac:dyDescent="0.35">
      <c r="A9" s="19">
        <v>1</v>
      </c>
      <c r="B9" s="20" t="s">
        <v>13</v>
      </c>
      <c r="C9" s="20"/>
      <c r="D9" s="21">
        <v>0</v>
      </c>
      <c r="E9" s="20"/>
      <c r="F9" s="21"/>
      <c r="G9" s="20"/>
      <c r="H9" s="21"/>
      <c r="I9" s="22"/>
    </row>
    <row r="10" spans="1:12" ht="15" thickBot="1" x14ac:dyDescent="0.35">
      <c r="A10" s="19">
        <v>2</v>
      </c>
      <c r="B10" s="20" t="s">
        <v>14</v>
      </c>
      <c r="C10" s="21">
        <f>35984235/577856395</f>
        <v>6.22719334965567E-2</v>
      </c>
      <c r="D10" s="21">
        <f>18395213/254573141</f>
        <v>7.2259048726589739E-2</v>
      </c>
      <c r="E10" s="23">
        <f>(D10-C10)/C10</f>
        <v>0.16037907720635128</v>
      </c>
      <c r="F10" s="21">
        <f>23218603/262389599</f>
        <v>8.8489037250291308E-2</v>
      </c>
      <c r="G10" s="23">
        <f>(F10-D10)/D10</f>
        <v>0.2246083889799298</v>
      </c>
      <c r="H10" s="21">
        <f>22444020/272077956</f>
        <v>8.2491137209219551E-2</v>
      </c>
      <c r="I10" s="3">
        <f>(H10-F10)/F10</f>
        <v>-6.7781278082014756E-2</v>
      </c>
    </row>
    <row r="11" spans="1:12" ht="15" thickBot="1" x14ac:dyDescent="0.35">
      <c r="A11" s="19">
        <v>3</v>
      </c>
      <c r="B11" s="20" t="s">
        <v>15</v>
      </c>
      <c r="C11" s="21">
        <f>45719119/549654195</f>
        <v>8.3177967922176965E-2</v>
      </c>
      <c r="D11" s="21">
        <f>18395213/241250108</f>
        <v>7.6249553430251735E-2</v>
      </c>
      <c r="E11" s="23">
        <f t="shared" ref="E11:E28" si="0">(D11-C11)/C11</f>
        <v>-8.3296270214338483E-2</v>
      </c>
      <c r="F11" s="21">
        <f>23218603/245076401</f>
        <v>9.4740264281912637E-2</v>
      </c>
      <c r="G11" s="23">
        <f t="shared" ref="G11:G18" si="1">(F11-D11)/D11</f>
        <v>0.24250254617654954</v>
      </c>
      <c r="H11" s="21">
        <f>22444020/259738785</f>
        <v>8.6409967614193617E-2</v>
      </c>
      <c r="I11" s="3">
        <f t="shared" ref="I11:I28" si="2">(H11-F11)/F11</f>
        <v>-8.7927733058998869E-2</v>
      </c>
    </row>
    <row r="12" spans="1:12" ht="15" thickBot="1" x14ac:dyDescent="0.35">
      <c r="A12" s="19">
        <v>4</v>
      </c>
      <c r="B12" s="20" t="s">
        <v>16</v>
      </c>
      <c r="C12" s="21">
        <v>0</v>
      </c>
      <c r="D12" s="21">
        <v>0</v>
      </c>
      <c r="E12" s="23"/>
      <c r="F12" s="21">
        <v>0</v>
      </c>
      <c r="G12" s="23"/>
      <c r="H12" s="21">
        <v>0</v>
      </c>
      <c r="I12" s="3"/>
    </row>
    <row r="13" spans="1:12" ht="15" thickBot="1" x14ac:dyDescent="0.35">
      <c r="A13" s="19">
        <v>5</v>
      </c>
      <c r="B13" s="20" t="s">
        <v>17</v>
      </c>
      <c r="C13" s="24">
        <f>(2161455+1945700)/3298.67</f>
        <v>1245.094234949237</v>
      </c>
      <c r="D13" s="24">
        <v>2356.2399999999998</v>
      </c>
      <c r="E13" s="23">
        <f t="shared" si="0"/>
        <v>0.89241901043423</v>
      </c>
      <c r="F13" s="24">
        <v>2646.13</v>
      </c>
      <c r="G13" s="23">
        <f t="shared" si="1"/>
        <v>0.12303076087325585</v>
      </c>
      <c r="H13" s="24">
        <v>2874.74</v>
      </c>
      <c r="I13" s="3">
        <f t="shared" si="2"/>
        <v>8.6394092504903264E-2</v>
      </c>
    </row>
    <row r="14" spans="1:12" ht="15" thickBot="1" x14ac:dyDescent="0.35">
      <c r="A14" s="19">
        <v>6</v>
      </c>
      <c r="B14" s="20" t="s">
        <v>18</v>
      </c>
      <c r="C14" s="21">
        <v>0</v>
      </c>
      <c r="D14" s="21">
        <v>0</v>
      </c>
      <c r="E14" s="23"/>
      <c r="F14" s="21">
        <v>0</v>
      </c>
      <c r="G14" s="23"/>
      <c r="H14" s="21">
        <v>0</v>
      </c>
      <c r="I14" s="3"/>
    </row>
    <row r="15" spans="1:12" ht="15" thickBot="1" x14ac:dyDescent="0.35">
      <c r="A15" s="19">
        <v>7</v>
      </c>
      <c r="B15" s="20" t="s">
        <v>19</v>
      </c>
      <c r="C15" s="39">
        <f>1515304/26705</f>
        <v>56.742332896461335</v>
      </c>
      <c r="D15" s="24">
        <v>63.47</v>
      </c>
      <c r="E15" s="23">
        <f t="shared" si="0"/>
        <v>0.11856521859640048</v>
      </c>
      <c r="F15" s="24">
        <v>60.7</v>
      </c>
      <c r="G15" s="23">
        <f t="shared" si="1"/>
        <v>-4.3642665826374605E-2</v>
      </c>
      <c r="H15" s="24">
        <v>68.17</v>
      </c>
      <c r="I15" s="3">
        <f t="shared" si="2"/>
        <v>0.12306425041186159</v>
      </c>
    </row>
    <row r="16" spans="1:12" ht="23.4" thickBot="1" x14ac:dyDescent="0.35">
      <c r="A16" s="19">
        <v>8</v>
      </c>
      <c r="B16" s="20" t="s">
        <v>20</v>
      </c>
      <c r="C16" s="39">
        <f>2089924/57</f>
        <v>36665.333333333336</v>
      </c>
      <c r="D16" s="24">
        <v>41765.81</v>
      </c>
      <c r="E16" s="23">
        <f t="shared" si="0"/>
        <v>0.13910896759882163</v>
      </c>
      <c r="F16" s="24">
        <v>46135.9</v>
      </c>
      <c r="G16" s="23">
        <f t="shared" si="1"/>
        <v>0.10463319159858277</v>
      </c>
      <c r="H16" s="24">
        <v>42711.29</v>
      </c>
      <c r="I16" s="3">
        <f t="shared" si="2"/>
        <v>-7.4228745944047922E-2</v>
      </c>
    </row>
    <row r="17" spans="1:10" ht="15" thickBot="1" x14ac:dyDescent="0.35">
      <c r="A17" s="19">
        <v>9</v>
      </c>
      <c r="B17" s="20" t="s">
        <v>21</v>
      </c>
      <c r="C17" s="21"/>
      <c r="D17" s="24"/>
      <c r="E17" s="23"/>
      <c r="F17" s="24"/>
      <c r="G17" s="23"/>
      <c r="H17" s="24"/>
      <c r="I17" s="3"/>
    </row>
    <row r="18" spans="1:10" ht="23.4" thickBot="1" x14ac:dyDescent="0.35">
      <c r="A18" s="19">
        <v>10</v>
      </c>
      <c r="B18" s="25" t="s">
        <v>22</v>
      </c>
      <c r="C18" s="39">
        <f>(2985427/94914005)*100</f>
        <v>3.1454019878309847</v>
      </c>
      <c r="D18" s="24">
        <v>3.22</v>
      </c>
      <c r="E18" s="23">
        <f t="shared" si="0"/>
        <v>2.37165273175328E-2</v>
      </c>
      <c r="F18" s="24">
        <v>3.24</v>
      </c>
      <c r="G18" s="23">
        <f t="shared" si="1"/>
        <v>6.2111801242236073E-3</v>
      </c>
      <c r="H18" s="24">
        <v>3.22</v>
      </c>
      <c r="I18" s="3">
        <f t="shared" si="2"/>
        <v>-6.1728395061728444E-3</v>
      </c>
    </row>
    <row r="19" spans="1:10" ht="15" thickBot="1" x14ac:dyDescent="0.35">
      <c r="A19" s="19">
        <v>11</v>
      </c>
      <c r="B19" s="20" t="s">
        <v>23</v>
      </c>
      <c r="C19" s="21"/>
      <c r="D19" s="24"/>
      <c r="E19" s="23"/>
      <c r="F19" s="24"/>
      <c r="G19" s="23"/>
      <c r="H19" s="24"/>
      <c r="I19" s="3"/>
    </row>
    <row r="20" spans="1:10" ht="15" thickBot="1" x14ac:dyDescent="0.35">
      <c r="A20" s="26">
        <v>12</v>
      </c>
      <c r="B20" s="27" t="s">
        <v>24</v>
      </c>
      <c r="C20" s="21">
        <v>0</v>
      </c>
      <c r="D20" s="24">
        <v>0</v>
      </c>
      <c r="E20" s="23"/>
      <c r="F20" s="28">
        <v>0</v>
      </c>
      <c r="G20" s="23"/>
      <c r="H20" s="28">
        <v>0</v>
      </c>
      <c r="I20" s="3"/>
    </row>
    <row r="21" spans="1:10" ht="15.6" thickTop="1" thickBot="1" x14ac:dyDescent="0.35">
      <c r="A21" s="29">
        <v>13</v>
      </c>
      <c r="B21" s="20" t="s">
        <v>25</v>
      </c>
      <c r="C21" s="21"/>
      <c r="D21" s="20"/>
      <c r="E21" s="23"/>
      <c r="F21" s="20"/>
      <c r="G21" s="20"/>
      <c r="H21" s="20"/>
      <c r="I21" s="3"/>
    </row>
    <row r="22" spans="1:10" ht="15" thickBot="1" x14ac:dyDescent="0.35">
      <c r="A22" s="29">
        <v>14</v>
      </c>
      <c r="B22" s="25" t="s">
        <v>26</v>
      </c>
      <c r="C22" s="21">
        <f>(607681/60321988)*100</f>
        <v>1.0073955122301339</v>
      </c>
      <c r="D22" s="21">
        <v>1.6656</v>
      </c>
      <c r="E22" s="23">
        <f t="shared" si="0"/>
        <v>0.65337246372356572</v>
      </c>
      <c r="F22" s="21">
        <v>0.98145000000000004</v>
      </c>
      <c r="G22" s="23">
        <f>(F22-D22)/D22</f>
        <v>-0.41075288184438036</v>
      </c>
      <c r="H22" s="21">
        <v>1.3809</v>
      </c>
      <c r="I22" s="3">
        <f t="shared" si="2"/>
        <v>0.406999847164909</v>
      </c>
    </row>
    <row r="23" spans="1:10" ht="15" thickBot="1" x14ac:dyDescent="0.35">
      <c r="A23" s="29">
        <v>15</v>
      </c>
      <c r="B23" s="20" t="s">
        <v>27</v>
      </c>
      <c r="C23" s="21"/>
      <c r="D23" s="24"/>
      <c r="E23" s="23"/>
      <c r="F23" s="24"/>
      <c r="G23" s="23"/>
      <c r="H23" s="24"/>
      <c r="I23" s="3"/>
    </row>
    <row r="24" spans="1:10" ht="23.4" thickBot="1" x14ac:dyDescent="0.35">
      <c r="A24" s="29">
        <v>16</v>
      </c>
      <c r="B24" s="25" t="s">
        <v>28</v>
      </c>
      <c r="C24" s="39">
        <f>(721779*64%)/57</f>
        <v>8104.185263157895</v>
      </c>
      <c r="D24" s="24">
        <f>(756026*59%)/42</f>
        <v>10620.365238095237</v>
      </c>
      <c r="E24" s="23">
        <f t="shared" si="0"/>
        <v>0.31047907880093079</v>
      </c>
      <c r="F24" s="24">
        <f>(730248*61%)/40</f>
        <v>11136.281999999999</v>
      </c>
      <c r="G24" s="23">
        <f t="shared" ref="G24:G28" si="3">(F24-D24)/D24</f>
        <v>4.8578062085300917E-2</v>
      </c>
      <c r="H24" s="24">
        <f>(747236*55%)/41</f>
        <v>10023.897560975611</v>
      </c>
      <c r="I24" s="3">
        <f t="shared" si="2"/>
        <v>-9.9888314522242574E-2</v>
      </c>
    </row>
    <row r="25" spans="1:10" ht="15" thickBot="1" x14ac:dyDescent="0.35">
      <c r="A25" s="29">
        <v>17</v>
      </c>
      <c r="B25" s="20" t="s">
        <v>29</v>
      </c>
      <c r="C25" s="21"/>
      <c r="D25" s="24"/>
      <c r="E25" s="23"/>
      <c r="F25" s="24"/>
      <c r="G25" s="23"/>
      <c r="H25" s="24"/>
      <c r="I25" s="3"/>
    </row>
    <row r="26" spans="1:10" ht="15" thickBot="1" x14ac:dyDescent="0.35">
      <c r="A26" s="29">
        <v>18</v>
      </c>
      <c r="B26" s="25" t="s">
        <v>30</v>
      </c>
      <c r="C26" s="30">
        <f>(872022/24488802)*100</f>
        <v>3.5609010191678627</v>
      </c>
      <c r="D26" s="30">
        <v>0.76</v>
      </c>
      <c r="E26" s="23">
        <f t="shared" si="0"/>
        <v>-0.78657087183580221</v>
      </c>
      <c r="F26" s="30">
        <v>1.92</v>
      </c>
      <c r="G26" s="23">
        <f t="shared" si="3"/>
        <v>1.5263157894736841</v>
      </c>
      <c r="H26" s="24">
        <v>4.8899999999999997</v>
      </c>
      <c r="I26" s="3">
        <f t="shared" si="2"/>
        <v>1.546875</v>
      </c>
      <c r="J26" s="4"/>
    </row>
    <row r="27" spans="1:10" ht="15" thickBot="1" x14ac:dyDescent="0.35">
      <c r="A27" s="29">
        <v>19</v>
      </c>
      <c r="B27" s="25" t="s">
        <v>31</v>
      </c>
      <c r="C27" s="39">
        <f>((872022/60321988)*100)</f>
        <v>1.4456121704742224</v>
      </c>
      <c r="D27" s="24">
        <v>0.46</v>
      </c>
      <c r="E27" s="23">
        <f t="shared" si="0"/>
        <v>-0.68179570607163587</v>
      </c>
      <c r="F27" s="24">
        <v>1.1599999999999999</v>
      </c>
      <c r="G27" s="23">
        <f t="shared" si="3"/>
        <v>1.5217391304347825</v>
      </c>
      <c r="H27" s="24">
        <v>2.99</v>
      </c>
      <c r="I27" s="3">
        <f t="shared" si="2"/>
        <v>1.577586206896552</v>
      </c>
    </row>
    <row r="28" spans="1:10" ht="15" thickBot="1" x14ac:dyDescent="0.35">
      <c r="A28" s="29">
        <v>20</v>
      </c>
      <c r="B28" s="25" t="s">
        <v>32</v>
      </c>
      <c r="C28" s="21">
        <f>872022/549654195</f>
        <v>1.5864920306848562E-3</v>
      </c>
      <c r="D28" s="31">
        <v>9.4629999999999996E-4</v>
      </c>
      <c r="E28" s="23">
        <f t="shared" si="0"/>
        <v>-0.40352678633279893</v>
      </c>
      <c r="F28" s="31">
        <v>2.3909999999999999E-3</v>
      </c>
      <c r="G28" s="23">
        <f t="shared" si="3"/>
        <v>1.5266828701257529</v>
      </c>
      <c r="H28" s="31">
        <v>6.0600000000000003E-3</v>
      </c>
      <c r="I28" s="3">
        <f t="shared" si="2"/>
        <v>1.5345043914680052</v>
      </c>
    </row>
    <row r="29" spans="1:10" ht="15" thickBot="1" x14ac:dyDescent="0.35">
      <c r="A29" s="5">
        <v>21</v>
      </c>
      <c r="B29" s="6" t="s">
        <v>33</v>
      </c>
      <c r="C29" s="21">
        <v>0</v>
      </c>
      <c r="D29" s="7">
        <v>0</v>
      </c>
      <c r="E29" s="23"/>
      <c r="F29" s="7">
        <v>0</v>
      </c>
      <c r="G29" s="6"/>
      <c r="H29" s="7">
        <v>0</v>
      </c>
      <c r="I29" s="8"/>
    </row>
    <row r="30" spans="1:10" ht="15" thickTop="1" x14ac:dyDescent="0.3"/>
  </sheetData>
  <mergeCells count="10">
    <mergeCell ref="D5:I5"/>
    <mergeCell ref="D6:E6"/>
    <mergeCell ref="F6:G6"/>
    <mergeCell ref="H6:I6"/>
    <mergeCell ref="A1:A4"/>
    <mergeCell ref="B1:F1"/>
    <mergeCell ref="G1:I4"/>
    <mergeCell ref="B2:F2"/>
    <mergeCell ref="B3:F3"/>
    <mergeCell ref="B4:F4"/>
  </mergeCells>
  <pageMargins left="0.7" right="0.7" top="0.75" bottom="0.75" header="0.3" footer="0.3"/>
  <pageSetup paperSize="5" orientation="landscape" r:id="rId1"/>
  <ignoredErrors>
    <ignoredError sqref="H17 H19:H21 H23 H29 H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G</vt:lpstr>
      <vt:lpstr>'Schedule 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Herrman</dc:creator>
  <cp:lastModifiedBy>John May</cp:lastModifiedBy>
  <cp:lastPrinted>2024-08-22T17:12:55Z</cp:lastPrinted>
  <dcterms:created xsi:type="dcterms:W3CDTF">2021-12-18T13:58:40Z</dcterms:created>
  <dcterms:modified xsi:type="dcterms:W3CDTF">2024-08-22T17:14:11Z</dcterms:modified>
</cp:coreProperties>
</file>