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510" activeTab="0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<sst xmlns="http://schemas.openxmlformats.org/spreadsheetml/2006/main" count="126" uniqueCount="43">
  <si>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</si>
  <si>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</si>
  <si>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</si>
  <si>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</si>
  <si>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</si>
  <si>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</si>
  <si>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</si>
  <si>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</si>
  <si>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</si>
  <si>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</si>
  <si>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</si>
  <si>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</si>
  <si>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</si>
  <si>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</si>
  <si>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</si>
  <si>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</si>
  <si>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</si>
  <si>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</si>
  <si>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</si>
  <si>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</si>
  <si>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</si>
  <si>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</si>
  <si>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</si>
  <si>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</si>
  <si>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</si>
  <si>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</si>
  <si>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</si>
  <si>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</si>
  <si>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</si>
  <si>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</si>
  <si>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</si>
  <si>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</si>
  <si>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</si>
  <si>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August</t>
  </si>
  <si>
    <t>September</t>
  </si>
  <si>
    <t>October</t>
  </si>
  <si>
    <t>AVERAGE NYMEX FUTURES PRICES FOR AUGUST 2024 THROUGH OCTOBER 2024</t>
  </si>
  <si>
    <t>AVERAGE NYMEX FUTURES PRICES FOR AUGUST 2024 THROUGH OCTOBER 2024 (TGP)</t>
  </si>
  <si>
    <t>AVERAGE NYMEX FUTURES PRICES FOR AUGUST 2024 THROUGH OCTOBER 2024 (TCO)</t>
  </si>
  <si>
    <t>AVERAGE NYMEX FUTURES PRICES FOR AUGUST THROUGH OCTOBER 2024</t>
  </si>
  <si>
    <t xml:space="preserve">COMPUTATION OF </t>
  </si>
  <si>
    <t>PRICE EFFECTIVE 08/01/24 BASED ON WEIGHTED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</si>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</sst>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25" zoomScaleNormal="125" zoomScalePageLayoutView="0" workbookViewId="0" topLeftCell="A9">
      <selection activeCell="C29" sqref="C29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40</v>
      </c>
      <c r="B1" s="21"/>
      <c r="C1" s="21"/>
      <c r="D1" s="69"/>
      <c r="E1" s="61" t="s">
        <v>41</v>
      </c>
      <c r="F1" s="21"/>
      <c r="G1" s="21"/>
      <c r="H1" s="21"/>
      <c r="I1" s="26"/>
    </row>
    <row r="2" ht="12.75">
      <c r="A2" s="28" t="s">
        <v>36</v>
      </c>
    </row>
    <row r="3" ht="12.75">
      <c r="E3" s="34"/>
    </row>
    <row r="4" spans="1:6" ht="13.5" thickBot="1">
      <c r="A4" s="22" t="s">
        <v>17</v>
      </c>
      <c r="C4" s="23"/>
      <c r="D4" s="23"/>
      <c r="E4" s="59">
        <f>NYMEX!$E$38</f>
        <v>3.0158780487804875</v>
      </c>
      <c r="F4" s="28" t="s">
        <v>27</v>
      </c>
    </row>
    <row r="5" ht="13.5" thickTop="1">
      <c r="E5" s="34"/>
    </row>
    <row r="6" spans="5:6" ht="12.75">
      <c r="E6" s="49"/>
      <c r="F6" s="24"/>
    </row>
    <row r="7" ht="12.75">
      <c r="E7" s="34"/>
    </row>
    <row r="8" spans="1:8" ht="12.75">
      <c r="A8" s="28" t="s">
        <v>40</v>
      </c>
      <c r="B8" s="21"/>
      <c r="C8" s="21"/>
      <c r="D8" s="69"/>
      <c r="E8" s="70"/>
      <c r="F8" s="70"/>
      <c r="G8" s="70"/>
      <c r="H8" s="61" t="s">
        <v>41</v>
      </c>
    </row>
    <row r="9" spans="1:5" ht="12.75">
      <c r="A9" s="28" t="s">
        <v>37</v>
      </c>
      <c r="E9" s="34"/>
    </row>
    <row r="10" spans="1:5" ht="12.75">
      <c r="A10" s="24"/>
      <c r="E10" s="34"/>
    </row>
    <row r="11" spans="1:6" ht="13.5" thickBot="1">
      <c r="A11" s="22" t="s">
        <v>17</v>
      </c>
      <c r="E11" s="60">
        <f>NYMEX!$E$13</f>
        <v>2.9309272338148737</v>
      </c>
      <c r="F11" s="24" t="s">
        <v>18</v>
      </c>
    </row>
    <row r="12" spans="5:6" ht="13.5" thickTop="1">
      <c r="E12" s="51"/>
      <c r="F12" s="24"/>
    </row>
    <row r="13" ht="12.75">
      <c r="E13" s="34"/>
    </row>
    <row r="14" ht="12.75">
      <c r="E14" s="34"/>
    </row>
    <row r="15" spans="1:8" ht="12.75">
      <c r="A15" s="28" t="s">
        <v>40</v>
      </c>
      <c r="B15" s="21"/>
      <c r="C15" s="21"/>
      <c r="D15" s="69"/>
      <c r="E15" s="70"/>
      <c r="F15" s="70"/>
      <c r="G15" s="70"/>
      <c r="H15" s="61" t="s">
        <v>41</v>
      </c>
    </row>
    <row r="16" spans="1:5" ht="12.75">
      <c r="A16" s="28" t="s">
        <v>38</v>
      </c>
      <c r="E16" s="34"/>
    </row>
    <row r="17" spans="1:5" ht="12.75">
      <c r="A17" s="10"/>
      <c r="E17" s="34"/>
    </row>
    <row r="18" spans="1:7" ht="13.5" thickBot="1">
      <c r="A18" s="22" t="s">
        <v>17</v>
      </c>
      <c r="E18" s="59">
        <f>NYMEX!$E$26</f>
        <v>2.9209274895083515</v>
      </c>
      <c r="F18" s="24" t="s">
        <v>18</v>
      </c>
      <c r="G18" s="24"/>
    </row>
    <row r="19" spans="1:5" ht="13.5" thickTop="1">
      <c r="A19" s="22"/>
      <c r="E19" s="52"/>
    </row>
    <row r="20" ht="12.75">
      <c r="E20" s="34"/>
    </row>
    <row r="21" ht="12.75">
      <c r="E21" s="34"/>
    </row>
    <row r="22" spans="1:8" ht="12.75">
      <c r="A22" s="28" t="s">
        <v>40</v>
      </c>
      <c r="B22" s="21"/>
      <c r="C22" s="69"/>
      <c r="D22" s="70"/>
      <c r="E22" s="70"/>
      <c r="F22" s="70"/>
      <c r="G22" s="61" t="s">
        <v>41</v>
      </c>
      <c r="H22" s="21"/>
    </row>
    <row r="23" spans="1:5" ht="12.75">
      <c r="A23" s="28" t="s">
        <v>39</v>
      </c>
      <c r="E23" s="34"/>
    </row>
    <row r="24" spans="1:5" ht="12.75">
      <c r="A24" s="10"/>
      <c r="E24" s="34"/>
    </row>
    <row r="25" spans="1:7" ht="13.5" thickBot="1">
      <c r="A25" s="22" t="s">
        <v>17</v>
      </c>
      <c r="E25" s="59">
        <f>NYMEX!$E$50</f>
        <v>3.4907899007413437</v>
      </c>
      <c r="F25" s="24" t="s">
        <v>18</v>
      </c>
      <c r="G25" s="24"/>
    </row>
    <row r="26" ht="13.5" thickTop="1">
      <c r="E26" s="34"/>
    </row>
    <row r="27" ht="12.75">
      <c r="E27" s="34"/>
    </row>
    <row r="28" ht="12.75">
      <c r="E28" s="34"/>
    </row>
    <row r="29" spans="1:8" ht="12.75">
      <c r="A29" s="28" t="s">
        <v>40</v>
      </c>
      <c r="B29" s="21"/>
      <c r="C29" s="69"/>
      <c r="D29" s="61" t="s">
        <v>41</v>
      </c>
      <c r="E29" s="50"/>
      <c r="F29" s="21"/>
      <c r="G29" s="21"/>
      <c r="H29" s="21"/>
    </row>
    <row r="30" spans="1:5" ht="12.75">
      <c r="A30" s="28" t="s">
        <v>36</v>
      </c>
      <c r="E30" s="34"/>
    </row>
    <row r="31" spans="1:5" ht="12.75">
      <c r="A31" s="10"/>
      <c r="E31" s="34"/>
    </row>
    <row r="32" spans="1:7" ht="13.5" thickBot="1">
      <c r="A32" s="22" t="s">
        <v>17</v>
      </c>
      <c r="E32" s="59">
        <f>NYMEX!$E$62</f>
        <v>2.8109</v>
      </c>
      <c r="F32" s="24" t="s">
        <v>18</v>
      </c>
      <c r="G32" s="24"/>
    </row>
    <row r="33" ht="13.5" thickTop="1"/>
    <row r="36" ht="12.75">
      <c r="A36" s="11">
        <f ca="1">NOW()</f>
        <v>45464.62403101852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="125" zoomScaleNormal="125" zoomScalePageLayoutView="0" workbookViewId="0" topLeftCell="A1">
      <selection activeCell="A29" sqref="A29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7" customWidth="1"/>
    <col min="9" max="16384" width="9.140625" style="1" customWidth="1"/>
  </cols>
  <sheetData>
    <row r="1" spans="1:6" ht="12.75">
      <c r="A1" s="71"/>
      <c r="B1" s="24" t="s">
        <v>42</v>
      </c>
      <c r="F1" s="11">
        <f ca="1">NOW()</f>
        <v>45464.62403101852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8" t="s">
        <v>24</v>
      </c>
    </row>
    <row r="6" spans="1:9" ht="10.5" customHeight="1">
      <c r="A6" s="62" t="s">
        <v>33</v>
      </c>
      <c r="B6" s="15">
        <f>Purchases!$B$7</f>
        <v>27049</v>
      </c>
      <c r="C6" s="35">
        <f>B6*$H$6-C10</f>
        <v>28501.531300000002</v>
      </c>
      <c r="D6" s="54">
        <v>2.977</v>
      </c>
      <c r="E6" s="4">
        <v>-0.06</v>
      </c>
      <c r="F6" s="5">
        <f>C6*(D6+E6)</f>
        <v>83138.9668021</v>
      </c>
      <c r="G6" s="1" t="s">
        <v>23</v>
      </c>
      <c r="H6" s="37">
        <v>1.0537</v>
      </c>
      <c r="I6" s="31"/>
    </row>
    <row r="7" spans="1:6" ht="10.5" customHeight="1">
      <c r="A7" s="62" t="s">
        <v>34</v>
      </c>
      <c r="B7" s="15">
        <f>Purchases!$C$7</f>
        <v>21024</v>
      </c>
      <c r="C7" s="35">
        <f>B7*$H$6-C11</f>
        <v>22152.988800000003</v>
      </c>
      <c r="D7" s="54">
        <v>2.958</v>
      </c>
      <c r="E7" s="4">
        <v>-0.06</v>
      </c>
      <c r="F7" s="5">
        <f>C7*(D7+E7)</f>
        <v>64199.36154240001</v>
      </c>
    </row>
    <row r="8" spans="1:6" ht="10.5" customHeight="1">
      <c r="A8" s="62" t="s">
        <v>35</v>
      </c>
      <c r="B8" s="17">
        <f>Purchases!$D$7</f>
        <v>24818</v>
      </c>
      <c r="C8" s="36">
        <f>B8*$H$6</f>
        <v>26150.7266</v>
      </c>
      <c r="D8" s="54">
        <v>3.034</v>
      </c>
      <c r="E8" s="4">
        <v>-0.06</v>
      </c>
      <c r="F8" s="20">
        <f>C8*(D8+E8)</f>
        <v>77772.2609084</v>
      </c>
    </row>
    <row r="9" spans="2:7" ht="10.5" customHeight="1">
      <c r="B9" s="3">
        <f>SUM(B6:B8)</f>
        <v>72891</v>
      </c>
      <c r="C9" s="3">
        <f>SUM(C6:C8)</f>
        <v>76805.24670000002</v>
      </c>
      <c r="D9" s="37"/>
      <c r="E9" s="57"/>
      <c r="F9" s="5">
        <f>SUM(F6:F8)</f>
        <v>225110.5892529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7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57"/>
      <c r="F11" s="5">
        <f>C11*D11</f>
        <v>0</v>
      </c>
    </row>
    <row r="12" spans="1:6" ht="10.5" customHeight="1">
      <c r="A12" s="1" t="s">
        <v>25</v>
      </c>
      <c r="C12" s="30">
        <f>SUM(C9:C11)</f>
        <v>76805.24670000002</v>
      </c>
      <c r="D12" s="4"/>
      <c r="E12" s="57"/>
      <c r="F12" s="5"/>
    </row>
    <row r="13" spans="1:8" s="9" customFormat="1" ht="10.5" customHeight="1" thickBot="1">
      <c r="A13" s="7" t="s">
        <v>9</v>
      </c>
      <c r="D13" s="57"/>
      <c r="E13" s="29">
        <f>(F9+F10+F11)/(C9+C10+C11)</f>
        <v>2.9309272338148737</v>
      </c>
      <c r="H13" s="64"/>
    </row>
    <row r="14" ht="10.5" customHeight="1" thickTop="1"/>
    <row r="15" spans="1:2" ht="12.75">
      <c r="A15" s="71"/>
      <c r="B15" s="24" t="s">
        <v>42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August</v>
      </c>
      <c r="B19" s="3">
        <f>Purchases!$B$9</f>
        <v>26704</v>
      </c>
      <c r="C19" s="35">
        <f>B19*$H$19-C23</f>
        <v>28696.1184</v>
      </c>
      <c r="D19" s="4">
        <f>D6</f>
        <v>2.977</v>
      </c>
      <c r="E19" s="5">
        <v>-0.07</v>
      </c>
      <c r="F19" s="5">
        <f>C19*(D19+E19)</f>
        <v>83419.6161888</v>
      </c>
      <c r="G19" s="1" t="s">
        <v>23</v>
      </c>
      <c r="H19" s="37">
        <v>1.0746</v>
      </c>
      <c r="I19" s="31"/>
    </row>
    <row r="20" spans="1:6" ht="10.5">
      <c r="A20" s="2" t="str">
        <f>A7</f>
        <v>September</v>
      </c>
      <c r="B20" s="3">
        <f>Purchases!$C$9</f>
        <v>20756</v>
      </c>
      <c r="C20" s="35">
        <f>B20*$H$19-C24</f>
        <v>22304.3976</v>
      </c>
      <c r="D20" s="4">
        <f>D7</f>
        <v>2.958</v>
      </c>
      <c r="E20" s="5">
        <v>-0.07</v>
      </c>
      <c r="F20" s="5">
        <f>C20*(D20+E20)</f>
        <v>64415.10026880001</v>
      </c>
    </row>
    <row r="21" spans="1:6" ht="10.5">
      <c r="A21" s="2" t="str">
        <f>A8</f>
        <v>October</v>
      </c>
      <c r="B21" s="19">
        <f>Purchases!$D$9</f>
        <v>24502</v>
      </c>
      <c r="C21" s="36">
        <f>B21*$H$19</f>
        <v>26329.8492</v>
      </c>
      <c r="D21" s="4">
        <f>D8</f>
        <v>3.034</v>
      </c>
      <c r="E21" s="5">
        <v>-0.07</v>
      </c>
      <c r="F21" s="20">
        <f>C21*(D21+E21)</f>
        <v>78041.6730288</v>
      </c>
    </row>
    <row r="22" spans="2:7" ht="10.5">
      <c r="B22" s="3">
        <f>SUM(B19:B21)</f>
        <v>71962</v>
      </c>
      <c r="C22" s="3">
        <f>SUM(C19:C21)</f>
        <v>77330.3652</v>
      </c>
      <c r="F22" s="5">
        <f>SUM(F19:F21)</f>
        <v>225876.3894864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7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57"/>
      <c r="F24" s="5">
        <f>C24*D24</f>
        <v>0</v>
      </c>
    </row>
    <row r="25" spans="1:6" ht="10.5" customHeight="1">
      <c r="A25" s="1" t="s">
        <v>25</v>
      </c>
      <c r="C25" s="30">
        <f>SUM(C22:C24)</f>
        <v>77330.3652</v>
      </c>
      <c r="D25" s="4"/>
      <c r="E25" s="57"/>
      <c r="F25" s="5"/>
    </row>
    <row r="26" spans="1:17" s="9" customFormat="1" ht="10.5" thickBot="1">
      <c r="A26" s="7" t="s">
        <v>9</v>
      </c>
      <c r="E26" s="29">
        <f>(F22+F23+F24)/(C22+C23+C24)</f>
        <v>2.9209274895083515</v>
      </c>
      <c r="H26" s="64"/>
      <c r="K26" s="1"/>
      <c r="L26" s="1"/>
      <c r="M26" s="1"/>
      <c r="N26" s="1"/>
      <c r="O26" s="1"/>
      <c r="P26" s="1"/>
      <c r="Q26" s="1"/>
    </row>
    <row r="27" spans="1:9" ht="10.5" thickTop="1">
      <c r="A27" s="2"/>
      <c r="E27" s="5"/>
      <c r="I27" s="53"/>
    </row>
    <row r="29" spans="1:2" ht="12.75">
      <c r="A29" s="72"/>
      <c r="B29" s="24" t="s">
        <v>42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0.5">
      <c r="A33" s="1" t="str">
        <f>A6</f>
        <v>August</v>
      </c>
      <c r="B33" s="15">
        <f>Purchases!$B$30</f>
        <v>130</v>
      </c>
      <c r="C33" s="35">
        <f>B33*$H$33</f>
        <v>171.38639281129653</v>
      </c>
      <c r="D33" s="4">
        <f>D6</f>
        <v>2.977</v>
      </c>
      <c r="E33" s="1">
        <v>0</v>
      </c>
      <c r="F33" s="5">
        <f>C33*(D33+E33)</f>
        <v>510.21729139922974</v>
      </c>
      <c r="G33" s="1" t="s">
        <v>23</v>
      </c>
      <c r="H33" s="65">
        <v>1.3183568677792041</v>
      </c>
      <c r="I33" s="31"/>
    </row>
    <row r="34" spans="1:6" ht="10.5">
      <c r="A34" s="1" t="str">
        <f>A7</f>
        <v>September</v>
      </c>
      <c r="B34" s="15">
        <f>Purchases!$C$30</f>
        <v>274</v>
      </c>
      <c r="C34" s="35">
        <f>B34*$H$33</f>
        <v>361.2297817715019</v>
      </c>
      <c r="D34" s="4">
        <f>D7</f>
        <v>2.958</v>
      </c>
      <c r="E34" s="1">
        <v>0</v>
      </c>
      <c r="F34" s="5">
        <f>C34*(D34+E34)</f>
        <v>1068.5176944801026</v>
      </c>
    </row>
    <row r="35" spans="1:6" ht="10.5">
      <c r="A35" s="1" t="str">
        <f>A8</f>
        <v>October</v>
      </c>
      <c r="B35" s="17">
        <f>Purchases!$D$30</f>
        <v>1154</v>
      </c>
      <c r="C35" s="36">
        <f>B35*$H$33</f>
        <v>1521.3838254172015</v>
      </c>
      <c r="D35" s="4">
        <f>D8</f>
        <v>3.034</v>
      </c>
      <c r="E35" s="1">
        <v>0</v>
      </c>
      <c r="F35" s="20">
        <f>C35*(D35+E35)</f>
        <v>4615.878526315789</v>
      </c>
    </row>
    <row r="36" spans="2:6" ht="10.5" customHeight="1">
      <c r="B36" s="3">
        <f>SUM(B33:B35)</f>
        <v>1558</v>
      </c>
      <c r="C36" s="3">
        <f>SUM(C33:C35)</f>
        <v>2054</v>
      </c>
      <c r="F36" s="5">
        <f>SUM(F33:F35)</f>
        <v>6194.613512195121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3.0158780487804875</v>
      </c>
      <c r="H38" s="64"/>
      <c r="M38" s="1"/>
      <c r="N38" s="1"/>
      <c r="O38" s="1"/>
      <c r="P38" s="1"/>
    </row>
    <row r="39" ht="10.5" customHeight="1" thickTop="1"/>
    <row r="40" ht="10.5" customHeight="1"/>
    <row r="41" spans="1:3" ht="12.75">
      <c r="A41" s="71"/>
      <c r="B41" s="73"/>
      <c r="C41" s="24" t="s">
        <v>42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August</v>
      </c>
      <c r="B45" s="3">
        <f>Purchases!$B$29</f>
        <v>105314</v>
      </c>
      <c r="C45" s="35">
        <f>B45*$H$45</f>
        <v>129962.84912028</v>
      </c>
      <c r="D45" s="4">
        <f>D6</f>
        <v>2.977</v>
      </c>
      <c r="E45" s="5">
        <v>0.5</v>
      </c>
      <c r="F45" s="5">
        <f>C45*(D45+E45)</f>
        <v>451880.8263912136</v>
      </c>
      <c r="G45" s="1" t="s">
        <v>23</v>
      </c>
      <c r="H45" s="65">
        <v>1.23405102</v>
      </c>
      <c r="I45" s="31"/>
    </row>
    <row r="46" spans="1:6" ht="10.5">
      <c r="A46" s="2" t="str">
        <f>A34</f>
        <v>September</v>
      </c>
      <c r="B46" s="3">
        <f>Purchases!$C$29</f>
        <v>81685</v>
      </c>
      <c r="C46" s="35">
        <f>B46*$H$45</f>
        <v>100803.4575687</v>
      </c>
      <c r="D46" s="4">
        <f>D7</f>
        <v>2.958</v>
      </c>
      <c r="E46" s="5">
        <v>0.5</v>
      </c>
      <c r="F46" s="5">
        <f>C46*(D46+E46)</f>
        <v>348578.3562725646</v>
      </c>
    </row>
    <row r="47" spans="1:6" ht="10.5">
      <c r="A47" s="2" t="str">
        <f>A35</f>
        <v>October</v>
      </c>
      <c r="B47" s="19">
        <f>Purchases!$D$29</f>
        <v>95596</v>
      </c>
      <c r="C47" s="36">
        <f>B47*$H$45</f>
        <v>117970.34130792001</v>
      </c>
      <c r="D47" s="4">
        <f>D8</f>
        <v>3.034</v>
      </c>
      <c r="E47" s="5">
        <v>0.5</v>
      </c>
      <c r="F47" s="20">
        <f>C47*(D47+E47)</f>
        <v>416907.18618218927</v>
      </c>
    </row>
    <row r="48" spans="2:6" ht="10.5">
      <c r="B48" s="3">
        <f>SUM(B45:B47)</f>
        <v>282595</v>
      </c>
      <c r="C48" s="3">
        <f>SUM(C45:C47)</f>
        <v>348736.6479969</v>
      </c>
      <c r="F48" s="5">
        <f>SUM(F45:F47)</f>
        <v>1217366.3688459676</v>
      </c>
    </row>
    <row r="49" spans="1:6" ht="12.75">
      <c r="A49" s="1" t="s">
        <v>8</v>
      </c>
      <c r="C49" s="3">
        <v>0</v>
      </c>
      <c r="E49" s="57"/>
      <c r="F49" s="5">
        <f>C49*2.485</f>
        <v>0</v>
      </c>
    </row>
    <row r="50" spans="1:6" ht="10.5" thickBot="1">
      <c r="A50" s="7" t="s">
        <v>9</v>
      </c>
      <c r="B50" s="9"/>
      <c r="C50" s="9"/>
      <c r="D50" s="9"/>
      <c r="E50" s="29">
        <f>IF(C48=0,0,(F48+F49)/(C48+C49))</f>
        <v>3.4907899007413437</v>
      </c>
      <c r="F50" s="9"/>
    </row>
    <row r="51" ht="10.5" thickTop="1"/>
    <row r="52" ht="10.5">
      <c r="A52" s="25"/>
    </row>
    <row r="53" spans="1:9" ht="12.75">
      <c r="A53" s="71"/>
      <c r="B53" s="24" t="s">
        <v>42</v>
      </c>
      <c r="I53" s="31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August</v>
      </c>
      <c r="B57" s="35">
        <f>Purchases!B33</f>
        <v>3375</v>
      </c>
      <c r="C57" s="35">
        <f>B57*$H$57</f>
        <v>4134.375</v>
      </c>
      <c r="D57" s="54">
        <v>2.8109</v>
      </c>
      <c r="E57" s="55">
        <v>0</v>
      </c>
      <c r="F57" s="5">
        <f>C57*(D57+E57)</f>
        <v>11621.3146875</v>
      </c>
      <c r="G57" s="1" t="s">
        <v>23</v>
      </c>
      <c r="H57" s="65">
        <v>1.225</v>
      </c>
    </row>
    <row r="58" spans="1:6" ht="10.5">
      <c r="A58" s="2" t="str">
        <f>A46</f>
        <v>September</v>
      </c>
      <c r="B58" s="35">
        <f>Purchases!C33</f>
        <v>3304</v>
      </c>
      <c r="C58" s="35">
        <f>B58*$H$57</f>
        <v>4047.4</v>
      </c>
      <c r="D58" s="54">
        <f>D57</f>
        <v>2.8109</v>
      </c>
      <c r="E58" s="55">
        <v>0</v>
      </c>
      <c r="F58" s="5">
        <f>C58*(D58+E58)</f>
        <v>11376.83666</v>
      </c>
    </row>
    <row r="59" spans="1:6" ht="10.5">
      <c r="A59" s="2" t="str">
        <f>A47</f>
        <v>October</v>
      </c>
      <c r="B59" s="36">
        <f>Purchases!D33</f>
        <v>5361</v>
      </c>
      <c r="C59" s="36">
        <f>B59*$H$57</f>
        <v>6567.225</v>
      </c>
      <c r="D59" s="54">
        <f>D58</f>
        <v>2.8109</v>
      </c>
      <c r="E59" s="55">
        <v>0</v>
      </c>
      <c r="F59" s="20">
        <f>C59*(D59+E59)</f>
        <v>18459.8127525</v>
      </c>
    </row>
    <row r="60" spans="2:6" ht="10.5">
      <c r="B60" s="3">
        <f>SUM(B57:B59)</f>
        <v>12040</v>
      </c>
      <c r="C60" s="3">
        <f>SUM(C57:C59)</f>
        <v>14749</v>
      </c>
      <c r="F60" s="5">
        <f>SUM(F57:F59)</f>
        <v>41457.964100000005</v>
      </c>
    </row>
    <row r="61" spans="1:6" ht="12.75">
      <c r="A61" s="1" t="s">
        <v>8</v>
      </c>
      <c r="C61" s="3">
        <v>0</v>
      </c>
      <c r="E61" s="57"/>
      <c r="F61" s="5">
        <f>C61*2.485</f>
        <v>0</v>
      </c>
    </row>
    <row r="62" spans="1:6" ht="10.5" thickBot="1">
      <c r="A62" s="7" t="s">
        <v>9</v>
      </c>
      <c r="B62" s="9"/>
      <c r="C62" s="9"/>
      <c r="D62" s="9"/>
      <c r="E62" s="56">
        <f>IF(C60=0,0,(F60+F61)/(C60+C61))</f>
        <v>2.8109</v>
      </c>
      <c r="F62" s="9"/>
    </row>
    <row r="63" ht="10.5" thickTop="1"/>
    <row r="67" spans="1:3" ht="10.5">
      <c r="A67" s="1" t="s">
        <v>28</v>
      </c>
      <c r="B67" s="32">
        <f>B48+B36+B22+B9+B60</f>
        <v>441046</v>
      </c>
      <c r="C67" s="32">
        <f>C48+C36+C22+C9+C60</f>
        <v>519675.25989690004</v>
      </c>
    </row>
    <row r="68" spans="1:2" ht="10.5">
      <c r="A68" s="1" t="s">
        <v>29</v>
      </c>
      <c r="B68" s="33">
        <f>Purchases!$E$28</f>
        <v>0</v>
      </c>
    </row>
    <row r="69" spans="1:3" ht="10.5">
      <c r="A69" s="1" t="s">
        <v>10</v>
      </c>
      <c r="B69" s="32">
        <f>SUM(B67:B68)</f>
        <v>441046</v>
      </c>
      <c r="C69" s="66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G8" sqref="G8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39" t="s">
        <v>21</v>
      </c>
      <c r="B1" s="58"/>
      <c r="C1" s="58"/>
      <c r="D1" s="58"/>
      <c r="E1" s="40">
        <f ca="1">NOW()</f>
        <v>45464.62403101852</v>
      </c>
      <c r="F1" s="58"/>
      <c r="G1" s="34"/>
    </row>
    <row r="2" spans="1:7" ht="12.75">
      <c r="A2" s="58"/>
      <c r="B2" s="58"/>
      <c r="C2" s="58"/>
      <c r="D2" s="58"/>
      <c r="E2" s="58"/>
      <c r="F2" s="58"/>
      <c r="G2" s="34"/>
    </row>
    <row r="3" spans="1:11" ht="12.75">
      <c r="A3" s="41"/>
      <c r="B3" s="67" t="s">
        <v>33</v>
      </c>
      <c r="C3" s="67" t="s">
        <v>34</v>
      </c>
      <c r="D3" s="67" t="s">
        <v>35</v>
      </c>
      <c r="E3" s="42" t="s">
        <v>10</v>
      </c>
      <c r="F3" s="58"/>
      <c r="G3" s="41"/>
      <c r="H3" s="18"/>
      <c r="I3" s="18"/>
      <c r="J3" s="18"/>
      <c r="K3" s="13"/>
    </row>
    <row r="4" spans="1:11" ht="12.75">
      <c r="A4" s="43"/>
      <c r="B4" s="43"/>
      <c r="C4" s="43"/>
      <c r="D4" s="43"/>
      <c r="E4" s="43"/>
      <c r="F4" s="58"/>
      <c r="G4" s="43"/>
      <c r="H4" s="12"/>
      <c r="I4" s="12"/>
      <c r="J4" s="12"/>
      <c r="K4" s="12"/>
    </row>
    <row r="5" spans="1:11" ht="12.75">
      <c r="A5" s="43" t="s">
        <v>11</v>
      </c>
      <c r="B5" s="43"/>
      <c r="C5" s="43"/>
      <c r="D5" s="43"/>
      <c r="E5" s="43"/>
      <c r="F5" s="58"/>
      <c r="G5" s="43"/>
      <c r="H5" s="12"/>
      <c r="I5" s="12"/>
      <c r="J5" s="12"/>
      <c r="K5" s="12"/>
    </row>
    <row r="6" spans="1:11" ht="12.75">
      <c r="A6" s="43"/>
      <c r="B6" s="43"/>
      <c r="C6" s="43"/>
      <c r="D6" s="43"/>
      <c r="E6" s="43"/>
      <c r="F6" s="58"/>
      <c r="G6" s="43"/>
      <c r="H6" s="12"/>
      <c r="I6" s="12"/>
      <c r="J6" s="12"/>
      <c r="K6" s="12"/>
    </row>
    <row r="7" spans="1:11" ht="12.75">
      <c r="A7" s="43" t="s">
        <v>30</v>
      </c>
      <c r="B7" s="44">
        <v>27049</v>
      </c>
      <c r="C7" s="44">
        <v>21024</v>
      </c>
      <c r="D7" s="44">
        <v>24818</v>
      </c>
      <c r="E7" s="44">
        <f>SUM(B7:D7)</f>
        <v>72891</v>
      </c>
      <c r="F7" s="42"/>
      <c r="G7" s="43"/>
      <c r="H7" s="12"/>
      <c r="I7" s="12"/>
      <c r="J7" s="12"/>
      <c r="K7" s="15"/>
    </row>
    <row r="8" spans="1:11" ht="12.75">
      <c r="A8" s="43"/>
      <c r="B8" s="44"/>
      <c r="C8" s="44"/>
      <c r="D8" s="44"/>
      <c r="E8" s="44"/>
      <c r="F8" s="58"/>
      <c r="G8" s="43"/>
      <c r="H8" s="12"/>
      <c r="I8" s="12"/>
      <c r="J8" s="12"/>
      <c r="K8" s="15"/>
    </row>
    <row r="9" spans="1:11" ht="12.75">
      <c r="A9" s="43" t="s">
        <v>31</v>
      </c>
      <c r="B9" s="44">
        <v>26704</v>
      </c>
      <c r="C9" s="44">
        <v>20756</v>
      </c>
      <c r="D9" s="44">
        <v>24502</v>
      </c>
      <c r="E9" s="44">
        <f>SUM(B9:D9)</f>
        <v>71962</v>
      </c>
      <c r="F9" s="42"/>
      <c r="G9" s="43"/>
      <c r="H9" s="12"/>
      <c r="I9" s="12"/>
      <c r="J9" s="12"/>
      <c r="K9" s="15"/>
    </row>
    <row r="10" spans="1:11" ht="12.75">
      <c r="A10" s="43"/>
      <c r="B10" s="44"/>
      <c r="C10" s="44"/>
      <c r="D10" s="44"/>
      <c r="E10" s="44"/>
      <c r="F10" s="58"/>
      <c r="G10" s="43"/>
      <c r="H10" s="12"/>
      <c r="I10" s="12"/>
      <c r="J10" s="12"/>
      <c r="K10" s="15"/>
    </row>
    <row r="11" spans="1:11" ht="12.75">
      <c r="A11" s="43" t="s">
        <v>14</v>
      </c>
      <c r="B11" s="44">
        <v>0</v>
      </c>
      <c r="C11" s="44">
        <v>0</v>
      </c>
      <c r="D11" s="44">
        <v>0</v>
      </c>
      <c r="E11" s="44">
        <f>SUM(B11:D11)</f>
        <v>0</v>
      </c>
      <c r="F11" s="58"/>
      <c r="G11" s="43"/>
      <c r="H11" s="14"/>
      <c r="I11" s="14"/>
      <c r="J11" s="14"/>
      <c r="K11" s="15"/>
    </row>
    <row r="12" spans="1:11" ht="12.75">
      <c r="A12" s="43"/>
      <c r="B12" s="44"/>
      <c r="C12" s="44"/>
      <c r="D12" s="44"/>
      <c r="E12" s="44"/>
      <c r="F12" s="58"/>
      <c r="G12" s="43"/>
      <c r="H12" s="14"/>
      <c r="I12" s="14"/>
      <c r="J12" s="14"/>
      <c r="K12" s="15"/>
    </row>
    <row r="13" spans="1:11" ht="12.75">
      <c r="A13" s="43" t="s">
        <v>15</v>
      </c>
      <c r="B13" s="44">
        <v>105444</v>
      </c>
      <c r="C13" s="44">
        <v>81959</v>
      </c>
      <c r="D13" s="44">
        <v>96750</v>
      </c>
      <c r="E13" s="44">
        <f>SUM(B13:D13)</f>
        <v>284153</v>
      </c>
      <c r="F13" s="42"/>
      <c r="G13" s="43"/>
      <c r="H13" s="16"/>
      <c r="I13" s="16"/>
      <c r="J13" s="16"/>
      <c r="K13" s="17"/>
    </row>
    <row r="14" spans="1:11" ht="12.75">
      <c r="A14" s="43"/>
      <c r="B14" s="44"/>
      <c r="C14" s="44"/>
      <c r="D14" s="44"/>
      <c r="E14" s="44"/>
      <c r="F14" s="42"/>
      <c r="G14" s="43"/>
      <c r="H14" s="16"/>
      <c r="I14" s="16"/>
      <c r="J14" s="16"/>
      <c r="K14" s="17"/>
    </row>
    <row r="15" spans="1:11" ht="12.75">
      <c r="A15" s="57"/>
      <c r="B15" s="58"/>
      <c r="C15" s="58"/>
      <c r="D15" s="58"/>
      <c r="E15" s="57"/>
      <c r="F15" s="42"/>
      <c r="G15" s="43"/>
      <c r="H15" s="16"/>
      <c r="I15" s="16"/>
      <c r="J15" s="16"/>
      <c r="K15" s="17"/>
    </row>
    <row r="16" spans="1:11" ht="12.75">
      <c r="A16" s="43" t="s">
        <v>32</v>
      </c>
      <c r="B16" s="44">
        <v>3375</v>
      </c>
      <c r="C16" s="44">
        <v>3304</v>
      </c>
      <c r="D16" s="44">
        <v>5361</v>
      </c>
      <c r="E16" s="45">
        <f>SUM(B16:D16)</f>
        <v>12040</v>
      </c>
      <c r="F16" s="42"/>
      <c r="G16" s="46"/>
      <c r="H16" s="16"/>
      <c r="I16" s="16"/>
      <c r="J16" s="16"/>
      <c r="K16" s="27"/>
    </row>
    <row r="17" spans="1:10" ht="12.75">
      <c r="A17" s="43"/>
      <c r="B17" s="45"/>
      <c r="C17" s="45"/>
      <c r="D17" s="45"/>
      <c r="E17" s="45"/>
      <c r="F17" s="58"/>
      <c r="G17" s="34"/>
      <c r="H17" s="16"/>
      <c r="I17" s="16"/>
      <c r="J17" s="16"/>
    </row>
    <row r="18" spans="1:10" ht="12.75">
      <c r="A18" s="46" t="s">
        <v>4</v>
      </c>
      <c r="B18" s="47">
        <f>SUM(B5:B16)</f>
        <v>162572</v>
      </c>
      <c r="C18" s="47">
        <f>SUM(C5:C16)</f>
        <v>127043</v>
      </c>
      <c r="D18" s="47">
        <f>SUM(D5:D16)</f>
        <v>151431</v>
      </c>
      <c r="E18" s="47">
        <f>SUM(E5:E16)</f>
        <v>441046</v>
      </c>
      <c r="F18" s="58"/>
      <c r="G18" s="34"/>
      <c r="H18" s="16"/>
      <c r="I18" s="16"/>
      <c r="J18" s="16"/>
    </row>
    <row r="19" spans="1:10" ht="12.75">
      <c r="A19" s="43"/>
      <c r="B19" s="44"/>
      <c r="C19" s="44"/>
      <c r="D19" s="44"/>
      <c r="E19" s="44"/>
      <c r="F19" s="58"/>
      <c r="G19" s="34"/>
      <c r="H19" s="16"/>
      <c r="I19" s="16"/>
      <c r="J19" s="16"/>
    </row>
    <row r="20" spans="1:10" ht="12.75">
      <c r="A20" s="43" t="s">
        <v>16</v>
      </c>
      <c r="B20" s="44"/>
      <c r="C20" s="44"/>
      <c r="D20" s="44"/>
      <c r="E20" s="44"/>
      <c r="F20" s="58"/>
      <c r="G20" s="34"/>
      <c r="H20" s="16"/>
      <c r="I20" s="16"/>
      <c r="J20" s="16"/>
    </row>
    <row r="21" spans="1:10" ht="12.75">
      <c r="A21" s="43"/>
      <c r="B21" s="44"/>
      <c r="C21" s="44"/>
      <c r="D21" s="44"/>
      <c r="E21" s="44"/>
      <c r="F21" s="58"/>
      <c r="G21" s="34"/>
      <c r="H21" s="16"/>
      <c r="I21" s="16"/>
      <c r="J21" s="16"/>
    </row>
    <row r="22" spans="1:10" ht="12.75">
      <c r="A22" s="43" t="s">
        <v>12</v>
      </c>
      <c r="B22" s="44">
        <f>B7</f>
        <v>27049</v>
      </c>
      <c r="C22" s="44">
        <f>C7</f>
        <v>21024</v>
      </c>
      <c r="D22" s="44">
        <f>D7</f>
        <v>24818</v>
      </c>
      <c r="E22" s="44">
        <f>SUM(B22:D22)</f>
        <v>72891</v>
      </c>
      <c r="F22" s="58"/>
      <c r="G22" s="34"/>
      <c r="H22" s="16"/>
      <c r="I22" s="16"/>
      <c r="J22" s="16"/>
    </row>
    <row r="23" spans="1:10" ht="12.75">
      <c r="A23" s="43"/>
      <c r="B23" s="44"/>
      <c r="C23" s="44"/>
      <c r="D23" s="44"/>
      <c r="E23" s="44"/>
      <c r="F23" s="58"/>
      <c r="G23" s="34"/>
      <c r="H23" s="16"/>
      <c r="I23" s="16"/>
      <c r="J23" s="16"/>
    </row>
    <row r="24" spans="1:10" ht="12.75">
      <c r="A24" s="43" t="s">
        <v>13</v>
      </c>
      <c r="B24" s="44">
        <f>B9</f>
        <v>26704</v>
      </c>
      <c r="C24" s="44">
        <f>C9</f>
        <v>20756</v>
      </c>
      <c r="D24" s="44">
        <f>D9</f>
        <v>24502</v>
      </c>
      <c r="E24" s="44">
        <f>SUM(B24:D24)</f>
        <v>71962</v>
      </c>
      <c r="F24" s="58"/>
      <c r="G24" s="34"/>
      <c r="H24" s="16"/>
      <c r="I24" s="16"/>
      <c r="J24" s="16"/>
    </row>
    <row r="25" spans="1:7" ht="12.75">
      <c r="A25" s="43"/>
      <c r="B25" s="44"/>
      <c r="C25" s="44"/>
      <c r="D25" s="44"/>
      <c r="E25" s="44"/>
      <c r="F25" s="58"/>
      <c r="G25" s="34"/>
    </row>
    <row r="26" spans="1:7" ht="12.75">
      <c r="A26" s="43" t="s">
        <v>14</v>
      </c>
      <c r="B26" s="44">
        <f>B11</f>
        <v>0</v>
      </c>
      <c r="C26" s="44">
        <f>C11</f>
        <v>0</v>
      </c>
      <c r="D26" s="44">
        <f>D11</f>
        <v>0</v>
      </c>
      <c r="E26" s="44">
        <f>SUM(B26:D26)</f>
        <v>0</v>
      </c>
      <c r="F26" s="68"/>
      <c r="G26" s="34"/>
    </row>
    <row r="27" spans="1:7" ht="12.75">
      <c r="A27" s="43"/>
      <c r="B27" s="44"/>
      <c r="C27" s="44"/>
      <c r="D27" s="44"/>
      <c r="E27" s="44"/>
      <c r="F27" s="42"/>
      <c r="G27" s="34"/>
    </row>
    <row r="28" spans="1:7" ht="12.75">
      <c r="A28" s="43" t="s">
        <v>19</v>
      </c>
      <c r="B28" s="44"/>
      <c r="C28" s="44"/>
      <c r="D28" s="44"/>
      <c r="E28" s="44">
        <f>SUM(B28:D28)</f>
        <v>0</v>
      </c>
      <c r="F28" s="42"/>
      <c r="G28" s="34"/>
    </row>
    <row r="29" spans="1:7" ht="12.75">
      <c r="A29" s="43" t="s">
        <v>20</v>
      </c>
      <c r="B29" s="44">
        <f>B13-B30</f>
        <v>105314</v>
      </c>
      <c r="C29" s="44">
        <f>C13-C30</f>
        <v>81685</v>
      </c>
      <c r="D29" s="44">
        <f>D13-D30</f>
        <v>95596</v>
      </c>
      <c r="E29" s="44">
        <f>SUM(B29:D29)</f>
        <v>282595</v>
      </c>
      <c r="F29" s="58"/>
      <c r="G29" s="34"/>
    </row>
    <row r="30" spans="1:7" ht="12.75">
      <c r="A30" s="43" t="s">
        <v>22</v>
      </c>
      <c r="B30" s="44">
        <v>130</v>
      </c>
      <c r="C30" s="44">
        <v>274</v>
      </c>
      <c r="D30" s="44">
        <v>1154</v>
      </c>
      <c r="E30" s="44">
        <f>SUM(B30:D30)</f>
        <v>1558</v>
      </c>
      <c r="F30" s="57"/>
      <c r="G30" s="34"/>
    </row>
    <row r="31" spans="1:7" ht="12.75">
      <c r="A31" s="43"/>
      <c r="B31" s="45"/>
      <c r="C31" s="45"/>
      <c r="D31" s="45"/>
      <c r="E31" s="45"/>
      <c r="F31" s="58"/>
      <c r="G31" s="34"/>
    </row>
    <row r="32" spans="1:6" ht="12.75">
      <c r="A32" s="57"/>
      <c r="B32" s="58"/>
      <c r="C32" s="58"/>
      <c r="D32" s="58"/>
      <c r="E32" s="57"/>
      <c r="F32" s="57"/>
    </row>
    <row r="33" spans="1:6" ht="12.75">
      <c r="A33" s="43" t="s">
        <v>32</v>
      </c>
      <c r="B33" s="44">
        <f>B16</f>
        <v>3375</v>
      </c>
      <c r="C33" s="44">
        <f>C16</f>
        <v>3304</v>
      </c>
      <c r="D33" s="44">
        <f>D16</f>
        <v>5361</v>
      </c>
      <c r="E33" s="45">
        <f>SUM(B33:D33)</f>
        <v>12040</v>
      </c>
      <c r="F33" s="57"/>
    </row>
    <row r="34" spans="1:7" ht="12.75">
      <c r="A34" s="57"/>
      <c r="B34" s="58"/>
      <c r="C34" s="58"/>
      <c r="D34" s="58"/>
      <c r="E34" s="57"/>
      <c r="F34" s="58"/>
      <c r="G34" s="34"/>
    </row>
    <row r="35" spans="1:6" ht="12.75">
      <c r="A35" s="46" t="s">
        <v>4</v>
      </c>
      <c r="B35" s="47">
        <f>SUM(B22:B33)</f>
        <v>162572</v>
      </c>
      <c r="C35" s="47">
        <f>SUM(C22:C33)</f>
        <v>127043</v>
      </c>
      <c r="D35" s="47">
        <f>SUM(D22:D33)</f>
        <v>151431</v>
      </c>
      <c r="E35" s="47">
        <f>SUM(E22:E33)</f>
        <v>441046</v>
      </c>
      <c r="F35" s="57"/>
    </row>
    <row r="37" spans="6:7" ht="12.75">
      <c r="F37" s="48"/>
      <c r="G37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H. Braun</cp:lastModifiedBy>
  <cp:lastPrinted>2024-06-13T14:09:07Z</cp:lastPrinted>
  <dcterms:created xsi:type="dcterms:W3CDTF">2001-10-08T13:58:43Z</dcterms:created>
  <dcterms:modified xsi:type="dcterms:W3CDTF">2024-06-21T18:59:25Z</dcterms:modified>
  <cp:category/>
  <cp:version/>
  <cp:contentType/>
  <cp:contentStatus/>
</cp:coreProperties>
</file>