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3"/>
  <workbookPr/>
  <mc:AlternateContent xmlns:mc="http://schemas.openxmlformats.org/markup-compatibility/2006">
    <mc:Choice Requires="x15">
      <x15ac:absPath xmlns:x15ac="http://schemas.microsoft.com/office/spreadsheetml/2010/11/ac" url="https://hdrinc-my.sharepoint.com/personal/rguffey_hdrinc_com/Documents/"/>
    </mc:Choice>
  </mc:AlternateContent>
  <xr:revisionPtr revIDLastSave="473" documentId="8_{0FBFE3A6-D5BD-4FA5-9F01-C5B16F77CCE5}" xr6:coauthVersionLast="47" xr6:coauthVersionMax="47" xr10:uidLastSave="{AA628482-D0C5-4162-8DC9-D5D0646761AF}"/>
  <bookViews>
    <workbookView xWindow="28680" yWindow="-120" windowWidth="29040" windowHeight="15840" xr2:uid="{0628989A-5DAD-4E7C-AC5D-7FD407110C0B}"/>
    <workbookView xWindow="57480" yWindow="-120" windowWidth="29040" windowHeight="15840" activeTab="2" xr2:uid="{85A9B891-16A8-47C4-ADC2-73A77EBD77B3}"/>
  </bookViews>
  <sheets>
    <sheet name="Existing" sheetId="1" r:id="rId1"/>
    <sheet name="Proposed" sheetId="5" r:id="rId2"/>
    <sheet name="Water Rates" sheetId="4" r:id="rId3"/>
  </sheet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5" i="1" l="1"/>
  <c r="F196" i="1"/>
  <c r="F197" i="1"/>
  <c r="F195" i="1"/>
  <c r="F194" i="1"/>
  <c r="F183" i="1"/>
  <c r="F184" i="1"/>
  <c r="F182" i="1"/>
  <c r="F181" i="1"/>
  <c r="H181" i="1" s="1"/>
  <c r="F157" i="1"/>
  <c r="F158" i="1"/>
  <c r="F170" i="1"/>
  <c r="H170" i="1" s="1"/>
  <c r="F171" i="1"/>
  <c r="H171" i="1" s="1"/>
  <c r="F169" i="1"/>
  <c r="F168" i="1"/>
  <c r="F156" i="1"/>
  <c r="F155" i="1"/>
  <c r="F144" i="1"/>
  <c r="F145" i="1"/>
  <c r="F143" i="1"/>
  <c r="F142" i="1"/>
  <c r="H142" i="1" s="1"/>
  <c r="F131" i="1"/>
  <c r="F132" i="1"/>
  <c r="F130" i="1"/>
  <c r="F129" i="1"/>
  <c r="D198" i="1"/>
  <c r="E197" i="1"/>
  <c r="H197" i="1" s="1"/>
  <c r="B197" i="1"/>
  <c r="E196" i="1"/>
  <c r="B196" i="1"/>
  <c r="E195" i="1"/>
  <c r="B195" i="1"/>
  <c r="E194" i="1"/>
  <c r="D194" i="1"/>
  <c r="H194" i="1" s="1"/>
  <c r="B194" i="1"/>
  <c r="D190" i="1"/>
  <c r="D185" i="1"/>
  <c r="H184" i="1"/>
  <c r="E184" i="1"/>
  <c r="B184" i="1"/>
  <c r="E183" i="1"/>
  <c r="H183" i="1" s="1"/>
  <c r="B183" i="1"/>
  <c r="E182" i="1"/>
  <c r="B182" i="1"/>
  <c r="E181" i="1"/>
  <c r="D181" i="1"/>
  <c r="B181" i="1"/>
  <c r="D177" i="1"/>
  <c r="D172" i="1"/>
  <c r="E171" i="1"/>
  <c r="B171" i="1"/>
  <c r="E170" i="1"/>
  <c r="B170" i="1"/>
  <c r="E169" i="1"/>
  <c r="H169" i="1" s="1"/>
  <c r="B169" i="1"/>
  <c r="E168" i="1"/>
  <c r="D168" i="1"/>
  <c r="H168" i="1" s="1"/>
  <c r="B168" i="1"/>
  <c r="D164" i="1"/>
  <c r="D159" i="1"/>
  <c r="E158" i="1"/>
  <c r="H158" i="1" s="1"/>
  <c r="B158" i="1"/>
  <c r="E157" i="1"/>
  <c r="B157" i="1"/>
  <c r="H156" i="1"/>
  <c r="E156" i="1"/>
  <c r="B156" i="1"/>
  <c r="E155" i="1"/>
  <c r="D155" i="1"/>
  <c r="B155" i="1"/>
  <c r="D151" i="1"/>
  <c r="D146" i="1"/>
  <c r="E145" i="1"/>
  <c r="B145" i="1"/>
  <c r="E144" i="1"/>
  <c r="B144" i="1"/>
  <c r="E143" i="1"/>
  <c r="B143" i="1"/>
  <c r="E142" i="1"/>
  <c r="D142" i="1"/>
  <c r="B142" i="1"/>
  <c r="D138" i="1"/>
  <c r="D133" i="1"/>
  <c r="E132" i="1"/>
  <c r="B132" i="1"/>
  <c r="E131" i="1"/>
  <c r="B131" i="1"/>
  <c r="E130" i="1"/>
  <c r="B130" i="1"/>
  <c r="E129" i="1"/>
  <c r="D129" i="1"/>
  <c r="B129" i="1"/>
  <c r="D125" i="1"/>
  <c r="H204" i="5"/>
  <c r="F192" i="5"/>
  <c r="E195" i="5"/>
  <c r="E194" i="5"/>
  <c r="E193" i="5"/>
  <c r="E192" i="5"/>
  <c r="F179" i="5"/>
  <c r="E182" i="5"/>
  <c r="E181" i="5"/>
  <c r="E180" i="5"/>
  <c r="E179" i="5"/>
  <c r="F166" i="5"/>
  <c r="E169" i="5"/>
  <c r="E168" i="5"/>
  <c r="E167" i="5"/>
  <c r="E166" i="5"/>
  <c r="F153" i="5"/>
  <c r="E156" i="5"/>
  <c r="E155" i="5"/>
  <c r="E154" i="5"/>
  <c r="E153" i="5"/>
  <c r="F140" i="5"/>
  <c r="D196" i="5"/>
  <c r="B195" i="5"/>
  <c r="B194" i="5"/>
  <c r="B193" i="5"/>
  <c r="D192" i="5"/>
  <c r="B192" i="5"/>
  <c r="D183" i="5"/>
  <c r="B182" i="5"/>
  <c r="B181" i="5"/>
  <c r="B180" i="5"/>
  <c r="D179" i="5"/>
  <c r="H179" i="5" s="1"/>
  <c r="B179" i="5"/>
  <c r="D175" i="5"/>
  <c r="D170" i="5"/>
  <c r="B169" i="5"/>
  <c r="B168" i="5"/>
  <c r="B167" i="5"/>
  <c r="D166" i="5"/>
  <c r="B166" i="5"/>
  <c r="D123" i="5"/>
  <c r="F127" i="5"/>
  <c r="D157" i="5"/>
  <c r="B156" i="5"/>
  <c r="B155" i="5"/>
  <c r="B154" i="5"/>
  <c r="D153" i="5"/>
  <c r="B153" i="5"/>
  <c r="D144" i="5"/>
  <c r="E143" i="5"/>
  <c r="B143" i="5"/>
  <c r="E142" i="5"/>
  <c r="B142" i="5"/>
  <c r="E141" i="5"/>
  <c r="B141" i="5"/>
  <c r="E140" i="5"/>
  <c r="D140" i="5"/>
  <c r="B140" i="5"/>
  <c r="D136" i="5"/>
  <c r="D131" i="5"/>
  <c r="E130" i="5"/>
  <c r="B130" i="5"/>
  <c r="E129" i="5"/>
  <c r="B129" i="5"/>
  <c r="E128" i="5"/>
  <c r="B128" i="5"/>
  <c r="D127" i="5"/>
  <c r="B127" i="5"/>
  <c r="H200" i="5"/>
  <c r="D74" i="5"/>
  <c r="H196" i="1" l="1"/>
  <c r="H195" i="1"/>
  <c r="H198" i="1"/>
  <c r="H182" i="1"/>
  <c r="H157" i="1"/>
  <c r="H172" i="1"/>
  <c r="H155" i="1"/>
  <c r="H145" i="1"/>
  <c r="H144" i="1"/>
  <c r="H143" i="1"/>
  <c r="H132" i="1"/>
  <c r="H131" i="1"/>
  <c r="H130" i="1"/>
  <c r="H129" i="1"/>
  <c r="H133" i="1" s="1"/>
  <c r="H159" i="1"/>
  <c r="H185" i="1"/>
  <c r="D188" i="5"/>
  <c r="H192" i="5"/>
  <c r="D162" i="5"/>
  <c r="H166" i="5"/>
  <c r="D149" i="5"/>
  <c r="E127" i="5"/>
  <c r="H153" i="5"/>
  <c r="H140" i="5"/>
  <c r="H127" i="5"/>
  <c r="H146" i="1" l="1"/>
  <c r="B18" i="4" l="1"/>
  <c r="F26" i="5" s="1"/>
  <c r="B19" i="4"/>
  <c r="B20" i="4"/>
  <c r="B21" i="4"/>
  <c r="B17" i="4"/>
  <c r="F11" i="5" s="1"/>
  <c r="G24" i="4"/>
  <c r="F115" i="5" s="1"/>
  <c r="G23" i="4"/>
  <c r="F103" i="5" s="1"/>
  <c r="G22" i="4"/>
  <c r="F91" i="5" s="1"/>
  <c r="G21" i="4"/>
  <c r="F78" i="5" s="1"/>
  <c r="G20" i="4"/>
  <c r="F65" i="5" s="1"/>
  <c r="G19" i="4"/>
  <c r="F52" i="5" s="1"/>
  <c r="G18" i="4"/>
  <c r="F39" i="5" s="1"/>
  <c r="G17" i="4"/>
  <c r="F25" i="5" s="1"/>
  <c r="D118" i="5"/>
  <c r="E117" i="5"/>
  <c r="B117" i="5"/>
  <c r="E116" i="5"/>
  <c r="B116" i="5"/>
  <c r="E115" i="5"/>
  <c r="D115" i="5"/>
  <c r="B115" i="5"/>
  <c r="D111" i="5"/>
  <c r="D106" i="5"/>
  <c r="E105" i="5"/>
  <c r="B105" i="5"/>
  <c r="E104" i="5"/>
  <c r="B104" i="5"/>
  <c r="E103" i="5"/>
  <c r="D103" i="5"/>
  <c r="B103" i="5"/>
  <c r="D99" i="5"/>
  <c r="D94" i="5"/>
  <c r="E93" i="5"/>
  <c r="B93" i="5"/>
  <c r="E92" i="5"/>
  <c r="B92" i="5"/>
  <c r="E91" i="5"/>
  <c r="D91" i="5"/>
  <c r="B91" i="5"/>
  <c r="D87" i="5"/>
  <c r="D82" i="5"/>
  <c r="E81" i="5"/>
  <c r="B81" i="5"/>
  <c r="E80" i="5"/>
  <c r="B80" i="5"/>
  <c r="E79" i="5"/>
  <c r="B79" i="5"/>
  <c r="E78" i="5"/>
  <c r="D78" i="5"/>
  <c r="B78" i="5"/>
  <c r="D69" i="5"/>
  <c r="E68" i="5"/>
  <c r="B68" i="5"/>
  <c r="E67" i="5"/>
  <c r="B67" i="5"/>
  <c r="E66" i="5"/>
  <c r="B66" i="5"/>
  <c r="E65" i="5"/>
  <c r="D65" i="5"/>
  <c r="B65" i="5"/>
  <c r="D61" i="5"/>
  <c r="D56" i="5"/>
  <c r="E55" i="5"/>
  <c r="B55" i="5"/>
  <c r="E54" i="5"/>
  <c r="B54" i="5"/>
  <c r="E53" i="5"/>
  <c r="B53" i="5"/>
  <c r="E52" i="5"/>
  <c r="D52" i="5"/>
  <c r="B52" i="5"/>
  <c r="D48" i="5"/>
  <c r="D43" i="5"/>
  <c r="E42" i="5"/>
  <c r="B42" i="5"/>
  <c r="E41" i="5"/>
  <c r="B41" i="5"/>
  <c r="E40" i="5"/>
  <c r="B40" i="5"/>
  <c r="E39" i="5"/>
  <c r="D39" i="5"/>
  <c r="B39" i="5"/>
  <c r="D35" i="5"/>
  <c r="D30" i="5"/>
  <c r="E29" i="5"/>
  <c r="B29" i="5"/>
  <c r="E28" i="5"/>
  <c r="B28" i="5"/>
  <c r="E27" i="5"/>
  <c r="B27" i="5"/>
  <c r="E26" i="5"/>
  <c r="B26" i="5"/>
  <c r="E25" i="5"/>
  <c r="D25" i="5"/>
  <c r="B25" i="5"/>
  <c r="D21" i="5"/>
  <c r="D16" i="5"/>
  <c r="E15" i="5"/>
  <c r="B15" i="5"/>
  <c r="E14" i="5"/>
  <c r="B14" i="5"/>
  <c r="E13" i="5"/>
  <c r="B13" i="5"/>
  <c r="E12" i="5"/>
  <c r="B12" i="5"/>
  <c r="E11" i="5"/>
  <c r="D11" i="5"/>
  <c r="B11" i="5"/>
  <c r="D7" i="5"/>
  <c r="F130" i="5" l="1"/>
  <c r="H130" i="5" s="1"/>
  <c r="F195" i="5"/>
  <c r="H195" i="5" s="1"/>
  <c r="F182" i="5"/>
  <c r="H182" i="5" s="1"/>
  <c r="F169" i="5"/>
  <c r="H169" i="5" s="1"/>
  <c r="F156" i="5"/>
  <c r="H156" i="5" s="1"/>
  <c r="F143" i="5"/>
  <c r="H143" i="5" s="1"/>
  <c r="F129" i="5"/>
  <c r="H129" i="5" s="1"/>
  <c r="F194" i="5"/>
  <c r="H194" i="5" s="1"/>
  <c r="F181" i="5"/>
  <c r="H181" i="5" s="1"/>
  <c r="F168" i="5"/>
  <c r="H168" i="5" s="1"/>
  <c r="F155" i="5"/>
  <c r="H155" i="5" s="1"/>
  <c r="F142" i="5"/>
  <c r="H142" i="5" s="1"/>
  <c r="F128" i="5"/>
  <c r="H128" i="5" s="1"/>
  <c r="H131" i="5" s="1"/>
  <c r="F193" i="5"/>
  <c r="H193" i="5" s="1"/>
  <c r="H196" i="5" s="1"/>
  <c r="F180" i="5"/>
  <c r="H180" i="5" s="1"/>
  <c r="H183" i="5" s="1"/>
  <c r="F167" i="5"/>
  <c r="H167" i="5" s="1"/>
  <c r="H170" i="5" s="1"/>
  <c r="F154" i="5"/>
  <c r="H154" i="5" s="1"/>
  <c r="H157" i="5" s="1"/>
  <c r="F141" i="5"/>
  <c r="H141" i="5" s="1"/>
  <c r="H144" i="5" s="1"/>
  <c r="F29" i="5"/>
  <c r="F81" i="5"/>
  <c r="F105" i="5"/>
  <c r="F117" i="5"/>
  <c r="F93" i="5"/>
  <c r="F68" i="5"/>
  <c r="H68" i="5" s="1"/>
  <c r="F28" i="5"/>
  <c r="F92" i="5"/>
  <c r="F80" i="5"/>
  <c r="F116" i="5"/>
  <c r="F104" i="5"/>
  <c r="H104" i="5" s="1"/>
  <c r="F67" i="5"/>
  <c r="F27" i="5"/>
  <c r="H27" i="5" s="1"/>
  <c r="F79" i="5"/>
  <c r="H79" i="5" s="1"/>
  <c r="F66" i="5"/>
  <c r="H92" i="5"/>
  <c r="F40" i="5"/>
  <c r="H40" i="5" s="1"/>
  <c r="F42" i="5"/>
  <c r="H42" i="5" s="1"/>
  <c r="H80" i="5"/>
  <c r="F41" i="5"/>
  <c r="H41" i="5" s="1"/>
  <c r="H67" i="5"/>
  <c r="F53" i="5"/>
  <c r="H53" i="5" s="1"/>
  <c r="H66" i="5"/>
  <c r="F55" i="5"/>
  <c r="H55" i="5" s="1"/>
  <c r="H78" i="5"/>
  <c r="F54" i="5"/>
  <c r="H65" i="5"/>
  <c r="H81" i="5"/>
  <c r="H25" i="5"/>
  <c r="H103" i="5"/>
  <c r="H115" i="5"/>
  <c r="H29" i="5"/>
  <c r="H117" i="5"/>
  <c r="H91" i="5"/>
  <c r="H105" i="5"/>
  <c r="H11" i="5"/>
  <c r="H39" i="5"/>
  <c r="H93" i="5"/>
  <c r="H116" i="5"/>
  <c r="H54" i="5"/>
  <c r="H52" i="5"/>
  <c r="F15" i="5"/>
  <c r="H15" i="5" s="1"/>
  <c r="F14" i="5"/>
  <c r="H14" i="5" s="1"/>
  <c r="F12" i="5"/>
  <c r="H12" i="5" s="1"/>
  <c r="F13" i="5"/>
  <c r="H13" i="5" s="1"/>
  <c r="H28" i="5"/>
  <c r="H26" i="5"/>
  <c r="H69" i="5" l="1"/>
  <c r="H206" i="5"/>
  <c r="H207" i="5"/>
  <c r="H94" i="5"/>
  <c r="H82" i="5"/>
  <c r="H118" i="5"/>
  <c r="H106" i="5"/>
  <c r="H43" i="5"/>
  <c r="H30" i="5"/>
  <c r="H56" i="5"/>
  <c r="H16" i="5"/>
  <c r="H199" i="5" s="1"/>
  <c r="H201" i="5" l="1"/>
  <c r="H202" i="5"/>
  <c r="F119" i="1" l="1"/>
  <c r="F118" i="1"/>
  <c r="F117" i="1"/>
  <c r="D120" i="1"/>
  <c r="E119" i="1"/>
  <c r="B119" i="1"/>
  <c r="E118" i="1"/>
  <c r="B118" i="1"/>
  <c r="E117" i="1"/>
  <c r="D117" i="1"/>
  <c r="B117" i="1"/>
  <c r="D113" i="1"/>
  <c r="F107" i="1"/>
  <c r="F106" i="1"/>
  <c r="F105" i="1"/>
  <c r="F104" i="1"/>
  <c r="E107" i="1"/>
  <c r="E106" i="1"/>
  <c r="E105" i="1"/>
  <c r="E104" i="1"/>
  <c r="D108" i="1"/>
  <c r="B107" i="1"/>
  <c r="B106" i="1"/>
  <c r="B105" i="1"/>
  <c r="D104" i="1"/>
  <c r="B104" i="1"/>
  <c r="E94" i="1"/>
  <c r="E93" i="1"/>
  <c r="E92" i="1"/>
  <c r="E91" i="1"/>
  <c r="F93" i="1"/>
  <c r="F94" i="1"/>
  <c r="F92" i="1"/>
  <c r="F91" i="1"/>
  <c r="D95" i="1"/>
  <c r="B94" i="1"/>
  <c r="B93" i="1"/>
  <c r="B92" i="1"/>
  <c r="D91" i="1"/>
  <c r="B91" i="1"/>
  <c r="F79" i="1"/>
  <c r="F78" i="1"/>
  <c r="E81" i="1"/>
  <c r="H81" i="1" s="1"/>
  <c r="E80" i="1"/>
  <c r="H80" i="1" s="1"/>
  <c r="E79" i="1"/>
  <c r="D74" i="1"/>
  <c r="F67" i="1"/>
  <c r="F68" i="1"/>
  <c r="F66" i="1"/>
  <c r="F65" i="1"/>
  <c r="E68" i="1"/>
  <c r="E67" i="1"/>
  <c r="E66" i="1"/>
  <c r="E65" i="1"/>
  <c r="D82" i="1"/>
  <c r="B81" i="1"/>
  <c r="B80" i="1"/>
  <c r="B79" i="1"/>
  <c r="D78" i="1"/>
  <c r="B78" i="1"/>
  <c r="D69" i="1"/>
  <c r="B68" i="1"/>
  <c r="B67" i="1"/>
  <c r="B66" i="1"/>
  <c r="D65" i="1"/>
  <c r="B65" i="1"/>
  <c r="F54" i="1"/>
  <c r="F55" i="1"/>
  <c r="F53" i="1"/>
  <c r="F52" i="1"/>
  <c r="F41" i="1"/>
  <c r="F42" i="1"/>
  <c r="F40" i="1"/>
  <c r="F39" i="1"/>
  <c r="F27" i="1"/>
  <c r="F28" i="1"/>
  <c r="F29" i="1"/>
  <c r="F26" i="1"/>
  <c r="F25" i="1"/>
  <c r="F13" i="1"/>
  <c r="F14" i="1"/>
  <c r="F15" i="1"/>
  <c r="F12" i="1"/>
  <c r="F11" i="1"/>
  <c r="C21" i="4"/>
  <c r="C20" i="4"/>
  <c r="C19" i="4"/>
  <c r="C18" i="4"/>
  <c r="C9" i="4"/>
  <c r="C8" i="4"/>
  <c r="C7" i="4"/>
  <c r="C6" i="4"/>
  <c r="H119" i="1" l="1"/>
  <c r="H118" i="1"/>
  <c r="H117" i="1"/>
  <c r="H107" i="1"/>
  <c r="H91" i="1"/>
  <c r="H78" i="1"/>
  <c r="H104" i="1"/>
  <c r="H105" i="1"/>
  <c r="D100" i="1"/>
  <c r="H106" i="1"/>
  <c r="D87" i="1"/>
  <c r="H94" i="1"/>
  <c r="H93" i="1"/>
  <c r="H92" i="1"/>
  <c r="E78" i="1"/>
  <c r="H79" i="1"/>
  <c r="H82" i="1" s="1"/>
  <c r="H67" i="1"/>
  <c r="H68" i="1"/>
  <c r="H65" i="1"/>
  <c r="H66" i="1"/>
  <c r="D61" i="1"/>
  <c r="D11" i="1"/>
  <c r="H120" i="1" l="1"/>
  <c r="H108" i="1"/>
  <c r="H95" i="1"/>
  <c r="H69" i="1"/>
  <c r="E55" i="1"/>
  <c r="H55" i="1" s="1"/>
  <c r="E54" i="1"/>
  <c r="H54" i="1" s="1"/>
  <c r="E53" i="1"/>
  <c r="H53" i="1" s="1"/>
  <c r="E52" i="1"/>
  <c r="D48" i="1"/>
  <c r="D56" i="1"/>
  <c r="B55" i="1"/>
  <c r="B54" i="1"/>
  <c r="B53" i="1"/>
  <c r="D52" i="1"/>
  <c r="H52" i="1" s="1"/>
  <c r="B52" i="1"/>
  <c r="H56" i="1" l="1"/>
  <c r="D35" i="1" l="1"/>
  <c r="D7" i="1"/>
  <c r="D21" i="1"/>
  <c r="E29" i="1"/>
  <c r="H29" i="1" s="1"/>
  <c r="E28" i="1"/>
  <c r="H28" i="1" s="1"/>
  <c r="E27" i="1"/>
  <c r="H27" i="1" s="1"/>
  <c r="E26" i="1"/>
  <c r="H26" i="1" s="1"/>
  <c r="E25" i="1"/>
  <c r="E11" i="1"/>
  <c r="D43" i="1"/>
  <c r="E42" i="1"/>
  <c r="H42" i="1" s="1"/>
  <c r="B42" i="1"/>
  <c r="E41" i="1"/>
  <c r="H41" i="1" s="1"/>
  <c r="B41" i="1"/>
  <c r="E40" i="1"/>
  <c r="H40" i="1" s="1"/>
  <c r="B40" i="1"/>
  <c r="E39" i="1"/>
  <c r="D39" i="1"/>
  <c r="H39" i="1" s="1"/>
  <c r="B39" i="1"/>
  <c r="D30" i="1"/>
  <c r="B29" i="1"/>
  <c r="B28" i="1"/>
  <c r="B27" i="1"/>
  <c r="B26" i="1"/>
  <c r="D25" i="1"/>
  <c r="H25" i="1" s="1"/>
  <c r="B25" i="1"/>
  <c r="E15" i="1"/>
  <c r="H15" i="1" s="1"/>
  <c r="E14" i="1"/>
  <c r="H14" i="1" s="1"/>
  <c r="E13" i="1"/>
  <c r="H13" i="1" s="1"/>
  <c r="E12" i="1"/>
  <c r="H12" i="1" s="1"/>
  <c r="B15" i="1"/>
  <c r="B14" i="1"/>
  <c r="B13" i="1"/>
  <c r="B12" i="1"/>
  <c r="H11" i="1"/>
  <c r="B11" i="1"/>
  <c r="D16" i="1"/>
  <c r="H208" i="1" l="1"/>
  <c r="H207" i="1"/>
  <c r="H16" i="1"/>
  <c r="H43" i="1"/>
  <c r="H30" i="1"/>
  <c r="H200" i="1" l="1"/>
  <c r="H203" i="1"/>
  <c r="H202" i="1"/>
</calcChain>
</file>

<file path=xl/sharedStrings.xml><?xml version="1.0" encoding="utf-8"?>
<sst xmlns="http://schemas.openxmlformats.org/spreadsheetml/2006/main" count="919" uniqueCount="65">
  <si>
    <t>WCWD - Water Billing Analysis</t>
  </si>
  <si>
    <t>Existing Rates with Test Year Retail Usage</t>
  </si>
  <si>
    <t>5/8" x 3/4" CONNECTION</t>
  </si>
  <si>
    <t>Water Use</t>
  </si>
  <si>
    <t>Number</t>
  </si>
  <si>
    <t>Total Usage</t>
  </si>
  <si>
    <t xml:space="preserve">First  </t>
  </si>
  <si>
    <t xml:space="preserve">Next  </t>
  </si>
  <si>
    <t>Over</t>
  </si>
  <si>
    <t>(Gal.)</t>
  </si>
  <si>
    <t>Bills</t>
  </si>
  <si>
    <t>TOTALS</t>
  </si>
  <si>
    <t>REVENUE TABLE</t>
  </si>
  <si>
    <t>No. Bills</t>
  </si>
  <si>
    <t>Gallons</t>
  </si>
  <si>
    <t>Existing Rates</t>
  </si>
  <si>
    <t>Revenue</t>
  </si>
  <si>
    <t>First</t>
  </si>
  <si>
    <t xml:space="preserve"> gallons</t>
  </si>
  <si>
    <t>Min. Bill</t>
  </si>
  <si>
    <t>Next</t>
  </si>
  <si>
    <t/>
  </si>
  <si>
    <t xml:space="preserve"> ANNUAL REVENUE</t>
  </si>
  <si>
    <t>1" CONNECTION</t>
  </si>
  <si>
    <t>1.5" CONNECTION</t>
  </si>
  <si>
    <t>2" CONNECTION</t>
  </si>
  <si>
    <t>3" CONNECTION</t>
  </si>
  <si>
    <t>4" CONNECTION</t>
  </si>
  <si>
    <t>6" CONNECTION</t>
  </si>
  <si>
    <t>8" CONNECTION</t>
  </si>
  <si>
    <t>10" CONNECTION</t>
  </si>
  <si>
    <t>2" FS CONNECTION</t>
  </si>
  <si>
    <t>3" FS CONNECTION</t>
  </si>
  <si>
    <t>4" FS CONNECTION</t>
  </si>
  <si>
    <t>6" FS CONNECTION</t>
  </si>
  <si>
    <t>8" FS CONNECTION</t>
  </si>
  <si>
    <t>10" FS CONNECTION</t>
  </si>
  <si>
    <t>Billing Analysis Projected Revenue From Water Sales ………………………</t>
  </si>
  <si>
    <t>Water Sales Reported in Annual Report…………………………………..</t>
  </si>
  <si>
    <t>Difference …......................................................................................................................</t>
  </si>
  <si>
    <t>Percent Error ….....................................................................................</t>
  </si>
  <si>
    <t>Total Water Use in Billing Analysis (M Gallons)…....................................................................</t>
  </si>
  <si>
    <t>Total Water Used in Billing Report (M Gallons)…...................................................................</t>
  </si>
  <si>
    <t>Proposed Rates with Test Year Retail Usage</t>
  </si>
  <si>
    <t>Proposed Rates</t>
  </si>
  <si>
    <t>Revenue Required from Water Sales…………………………………..</t>
  </si>
  <si>
    <t xml:space="preserve">Warren County Existing </t>
  </si>
  <si>
    <t>Current</t>
  </si>
  <si>
    <t>5/8" X 3/4" Rate Table</t>
  </si>
  <si>
    <t>1" - 6" Minimum Rate Table</t>
  </si>
  <si>
    <t>1" - 10" Fire Service Table</t>
  </si>
  <si>
    <t>Rate</t>
  </si>
  <si>
    <t>Multiplier</t>
  </si>
  <si>
    <t>Size</t>
  </si>
  <si>
    <t>Minimum</t>
  </si>
  <si>
    <t>1"</t>
  </si>
  <si>
    <t>1-1/2"</t>
  </si>
  <si>
    <t>2"</t>
  </si>
  <si>
    <t>3"</t>
  </si>
  <si>
    <t>4"</t>
  </si>
  <si>
    <t>6"</t>
  </si>
  <si>
    <t>8"</t>
  </si>
  <si>
    <t>10"</t>
  </si>
  <si>
    <t xml:space="preserve">Proposed </t>
  </si>
  <si>
    <t>1" - 10" Minimum Rate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</si>
</sst>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&quot;$&quot;#,##0.00"/>
    <numFmt numFmtId="166" formatCode="&quot;$&quot;#,##0"/>
    <numFmt numFmtId="167" formatCode="_(* #,##0_);_(* \(#,##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2" applyFont="1" applyFill="1" applyBorder="1" applyAlignment="1">
      <alignment horizontal="left" indent="1"/>
    </xf>
    <xf numFmtId="0" fontId="3" fillId="2" borderId="2" xfId="2" applyFont="1" applyFill="1" applyBorder="1"/>
    <xf numFmtId="0" fontId="3" fillId="2" borderId="3" xfId="2" applyFont="1" applyFill="1" applyBorder="1"/>
    <xf numFmtId="0" fontId="3" fillId="0" borderId="4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5" xfId="2" applyFont="1" applyBorder="1" applyAlignment="1">
      <alignment horizontal="center"/>
    </xf>
    <xf numFmtId="0" fontId="2" fillId="0" borderId="5" xfId="2" applyBorder="1" applyAlignment="1">
      <alignment horizontal="center"/>
    </xf>
    <xf numFmtId="0" fontId="3" fillId="0" borderId="5" xfId="2" applyFont="1" applyBorder="1" applyAlignment="1">
      <alignment horizontal="right"/>
    </xf>
    <xf numFmtId="0" fontId="3" fillId="0" borderId="6" xfId="2" applyFont="1" applyBorder="1" applyAlignment="1">
      <alignment horizontal="right"/>
    </xf>
    <xf numFmtId="0" fontId="3" fillId="0" borderId="7" xfId="2" applyFont="1" applyBorder="1" applyAlignment="1">
      <alignment horizontal="centerContinuous"/>
    </xf>
    <xf numFmtId="0" fontId="3" fillId="0" borderId="8" xfId="2" applyFont="1" applyBorder="1" applyAlignment="1">
      <alignment horizontal="centerContinuous"/>
    </xf>
    <xf numFmtId="0" fontId="3" fillId="0" borderId="8" xfId="2" applyFont="1" applyBorder="1" applyAlignment="1">
      <alignment horizontal="center"/>
    </xf>
    <xf numFmtId="37" fontId="3" fillId="0" borderId="8" xfId="2" applyNumberFormat="1" applyFont="1" applyBorder="1"/>
    <xf numFmtId="37" fontId="3" fillId="0" borderId="9" xfId="2" applyNumberFormat="1" applyFont="1" applyBorder="1"/>
    <xf numFmtId="0" fontId="3" fillId="0" borderId="4" xfId="2" applyFont="1" applyBorder="1"/>
    <xf numFmtId="0" fontId="3" fillId="0" borderId="6" xfId="2" applyFont="1" applyBorder="1"/>
    <xf numFmtId="0" fontId="3" fillId="0" borderId="10" xfId="2" applyFont="1" applyBorder="1"/>
    <xf numFmtId="0" fontId="3" fillId="0" borderId="4" xfId="2" applyFont="1" applyBorder="1" applyAlignment="1">
      <alignment horizontal="left" indent="2"/>
    </xf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3" fontId="3" fillId="0" borderId="2" xfId="2" applyNumberFormat="1" applyFont="1" applyBorder="1"/>
    <xf numFmtId="3" fontId="3" fillId="0" borderId="3" xfId="2" applyNumberFormat="1" applyFont="1" applyBorder="1"/>
    <xf numFmtId="0" fontId="3" fillId="0" borderId="15" xfId="2" applyFont="1" applyBorder="1" applyAlignment="1">
      <alignment horizontal="center"/>
    </xf>
    <xf numFmtId="3" fontId="3" fillId="0" borderId="16" xfId="2" applyNumberFormat="1" applyFont="1" applyBorder="1"/>
    <xf numFmtId="165" fontId="3" fillId="0" borderId="4" xfId="2" applyNumberFormat="1" applyFont="1" applyBorder="1"/>
    <xf numFmtId="3" fontId="3" fillId="0" borderId="6" xfId="2" applyNumberFormat="1" applyFont="1" applyBorder="1" applyAlignment="1">
      <alignment horizontal="center"/>
    </xf>
    <xf numFmtId="166" fontId="3" fillId="0" borderId="16" xfId="2" applyNumberFormat="1" applyFont="1" applyBorder="1"/>
    <xf numFmtId="0" fontId="3" fillId="0" borderId="16" xfId="2" applyFont="1" applyBorder="1"/>
    <xf numFmtId="166" fontId="3" fillId="0" borderId="6" xfId="2" applyNumberFormat="1" applyFont="1" applyBorder="1" applyAlignment="1">
      <alignment horizontal="center"/>
    </xf>
    <xf numFmtId="3" fontId="3" fillId="0" borderId="17" xfId="2" applyNumberFormat="1" applyFont="1" applyBorder="1"/>
    <xf numFmtId="0" fontId="3" fillId="0" borderId="11" xfId="2" applyFont="1" applyBorder="1"/>
    <xf numFmtId="0" fontId="3" fillId="0" borderId="18" xfId="2" applyFont="1" applyBorder="1"/>
    <xf numFmtId="166" fontId="3" fillId="0" borderId="11" xfId="2" applyNumberFormat="1" applyFont="1" applyBorder="1" applyAlignment="1">
      <alignment horizontal="center"/>
    </xf>
    <xf numFmtId="0" fontId="3" fillId="0" borderId="19" xfId="2" applyFont="1" applyBorder="1"/>
    <xf numFmtId="0" fontId="3" fillId="0" borderId="20" xfId="2" applyFont="1" applyBorder="1"/>
    <xf numFmtId="0" fontId="3" fillId="0" borderId="21" xfId="2" quotePrefix="1" applyFont="1" applyBorder="1"/>
    <xf numFmtId="166" fontId="3" fillId="0" borderId="20" xfId="2" applyNumberFormat="1" applyFont="1" applyBorder="1"/>
    <xf numFmtId="166" fontId="3" fillId="0" borderId="22" xfId="2" applyNumberFormat="1" applyFont="1" applyBorder="1"/>
    <xf numFmtId="164" fontId="3" fillId="0" borderId="0" xfId="2" applyNumberFormat="1" applyFont="1"/>
    <xf numFmtId="37" fontId="3" fillId="0" borderId="0" xfId="2" applyNumberFormat="1" applyFont="1"/>
    <xf numFmtId="164" fontId="2" fillId="0" borderId="0" xfId="2" applyNumberFormat="1"/>
    <xf numFmtId="0" fontId="3" fillId="0" borderId="19" xfId="2" applyFont="1" applyBorder="1" applyAlignment="1">
      <alignment horizontal="left" indent="2"/>
    </xf>
    <xf numFmtId="37" fontId="3" fillId="0" borderId="24" xfId="2" applyNumberFormat="1" applyFont="1" applyBorder="1"/>
    <xf numFmtId="3" fontId="3" fillId="0" borderId="0" xfId="2" applyNumberFormat="1" applyFont="1"/>
    <xf numFmtId="166" fontId="3" fillId="0" borderId="18" xfId="2" applyNumberFormat="1" applyFont="1" applyBorder="1"/>
    <xf numFmtId="3" fontId="3" fillId="0" borderId="5" xfId="1" applyNumberFormat="1" applyFont="1" applyBorder="1"/>
    <xf numFmtId="3" fontId="3" fillId="0" borderId="0" xfId="1" applyNumberFormat="1" applyFont="1" applyBorder="1"/>
    <xf numFmtId="3" fontId="3" fillId="0" borderId="16" xfId="1" applyNumberFormat="1" applyFont="1" applyBorder="1"/>
    <xf numFmtId="3" fontId="3" fillId="0" borderId="18" xfId="1" applyNumberFormat="1" applyFont="1" applyBorder="1"/>
    <xf numFmtId="37" fontId="3" fillId="0" borderId="22" xfId="2" applyNumberFormat="1" applyFont="1" applyBorder="1"/>
    <xf numFmtId="0" fontId="0" fillId="0" borderId="0" xfId="0" quotePrefix="1"/>
    <xf numFmtId="3" fontId="4" fillId="0" borderId="0" xfId="2" applyNumberFormat="1" applyFont="1"/>
    <xf numFmtId="0" fontId="4" fillId="0" borderId="0" xfId="2" applyFont="1"/>
    <xf numFmtId="166" fontId="4" fillId="0" borderId="0" xfId="2" applyNumberFormat="1" applyFont="1"/>
    <xf numFmtId="0" fontId="4" fillId="0" borderId="20" xfId="2" applyFont="1" applyBorder="1"/>
    <xf numFmtId="166" fontId="4" fillId="0" borderId="20" xfId="2" applyNumberFormat="1" applyFont="1" applyBorder="1"/>
    <xf numFmtId="10" fontId="4" fillId="0" borderId="0" xfId="3" applyNumberFormat="1" applyFont="1" applyBorder="1"/>
    <xf numFmtId="0" fontId="3" fillId="0" borderId="0" xfId="2" applyFont="1" applyAlignment="1">
      <alignment horizontal="left"/>
    </xf>
    <xf numFmtId="167" fontId="3" fillId="0" borderId="0" xfId="4" applyNumberFormat="1" applyFont="1" applyBorder="1"/>
    <xf numFmtId="167" fontId="3" fillId="0" borderId="0" xfId="4" applyNumberFormat="1" applyFont="1" applyBorder="1" applyAlignment="1">
      <alignment horizontal="center"/>
    </xf>
    <xf numFmtId="3" fontId="4" fillId="0" borderId="20" xfId="2" applyNumberFormat="1" applyFont="1" applyBorder="1"/>
    <xf numFmtId="0" fontId="3" fillId="0" borderId="20" xfId="2" applyFont="1" applyBorder="1" applyAlignment="1">
      <alignment horizontal="left"/>
    </xf>
    <xf numFmtId="167" fontId="3" fillId="0" borderId="20" xfId="4" applyNumberFormat="1" applyFont="1" applyBorder="1"/>
    <xf numFmtId="167" fontId="3" fillId="0" borderId="20" xfId="4" applyNumberFormat="1" applyFont="1" applyBorder="1" applyAlignment="1">
      <alignment horizontal="center"/>
    </xf>
    <xf numFmtId="0" fontId="2" fillId="0" borderId="0" xfId="2"/>
    <xf numFmtId="0" fontId="0" fillId="0" borderId="23" xfId="0" applyBorder="1"/>
    <xf numFmtId="167" fontId="0" fillId="0" borderId="23" xfId="1" applyNumberFormat="1" applyFont="1" applyBorder="1"/>
    <xf numFmtId="10" fontId="0" fillId="0" borderId="0" xfId="0" applyNumberFormat="1"/>
    <xf numFmtId="0" fontId="0" fillId="0" borderId="26" xfId="0" applyBorder="1"/>
    <xf numFmtId="167" fontId="0" fillId="0" borderId="26" xfId="1" applyNumberFormat="1" applyFont="1" applyBorder="1"/>
    <xf numFmtId="167" fontId="0" fillId="0" borderId="23" xfId="1" applyNumberFormat="1" applyFont="1" applyFill="1" applyBorder="1"/>
    <xf numFmtId="167" fontId="6" fillId="0" borderId="0" xfId="4" applyNumberFormat="1" applyFont="1"/>
    <xf numFmtId="3" fontId="0" fillId="0" borderId="0" xfId="0" applyNumberFormat="1"/>
    <xf numFmtId="0" fontId="0" fillId="0" borderId="25" xfId="0" applyBorder="1"/>
    <xf numFmtId="43" fontId="0" fillId="0" borderId="23" xfId="1" applyFont="1" applyFill="1" applyBorder="1"/>
    <xf numFmtId="2" fontId="0" fillId="0" borderId="23" xfId="0" applyNumberFormat="1" applyBorder="1"/>
    <xf numFmtId="0" fontId="0" fillId="0" borderId="19" xfId="0" applyBorder="1"/>
    <xf numFmtId="0" fontId="3" fillId="0" borderId="21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7" fontId="0" fillId="0" borderId="0" xfId="0" applyNumberFormat="1"/>
  </cellXfs>
  <cellStyles count="5">
    <cellStyle name="Comma" xfId="1" builtinId="3"/>
    <cellStyle name="Comma 2 2" xfId="4" xr:uid="{09E85910-DB1C-4BF6-9E1D-735675748BA3}"/>
    <cellStyle name="Normal" xfId="0" builtinId="0"/>
    <cellStyle name="Normal 2 2" xfId="2" xr:uid="{6C1077B7-12AD-43CB-907F-E9E2C6761D7B}"/>
    <cellStyle name="Percent 2 2" xfId="3" xr:uid="{92B61402-A019-4CDC-A1F2-E91251B22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HDR_2024-Branding">
      <a:dk1>
        <a:sysClr val="windowText" lastClr="000000"/>
      </a:dk1>
      <a:lt1>
        <a:sysClr val="window" lastClr="FFFFFF"/>
      </a:lt1>
      <a:dk2>
        <a:srgbClr val="54585A"/>
      </a:dk2>
      <a:lt2>
        <a:sysClr val="window" lastClr="FFFFFF"/>
      </a:lt2>
      <a:accent1>
        <a:srgbClr val="377F99"/>
      </a:accent1>
      <a:accent2>
        <a:srgbClr val="C8102E"/>
      </a:accent2>
      <a:accent3>
        <a:srgbClr val="CE0058"/>
      </a:accent3>
      <a:accent4>
        <a:srgbClr val="FF8200"/>
      </a:accent4>
      <a:accent5>
        <a:srgbClr val="FFC600"/>
      </a:accent5>
      <a:accent6>
        <a:srgbClr val="4A7729"/>
      </a:accent6>
      <a:hlink>
        <a:srgbClr val="01426A"/>
      </a:hlink>
      <a:folHlink>
        <a:srgbClr val="772583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58E5-6F3D-43FA-9830-F93048762CCF}">
  <sheetPr>
    <pageSetUpPr fitToPage="1"/>
  </sheetPr>
  <dimension ref="A1:L208"/>
  <sheetViews>
    <sheetView topLeftCell="A9" workbookViewId="0">
      <selection activeCell="O207" sqref="O207"/>
    </sheetView>
    <sheetView topLeftCell="A182" workbookViewId="1">
      <selection activeCell="K207" sqref="K207"/>
    </sheetView>
  </sheetViews>
  <sheetFormatPr defaultRowHeight="15"/>
  <cols>
    <col min="2" max="2" width="10.5703125" customWidth="1"/>
    <col min="3" max="3" width="11.7109375" customWidth="1"/>
    <col min="4" max="4" width="15" bestFit="1" customWidth="1"/>
    <col min="5" max="5" width="20" customWidth="1"/>
    <col min="6" max="6" width="20.42578125" bestFit="1" customWidth="1"/>
    <col min="7" max="7" width="13.42578125" customWidth="1"/>
    <col min="8" max="8" width="14" customWidth="1"/>
    <col min="9" max="9" width="13.28515625" bestFit="1" customWidth="1"/>
  </cols>
  <sheetData>
    <row r="1" spans="1:12" ht="15.75">
      <c r="A1" s="73" t="s">
        <v>0</v>
      </c>
    </row>
    <row r="2" spans="1:12" ht="15.75">
      <c r="A2" s="73" t="s">
        <v>1</v>
      </c>
    </row>
    <row r="4" spans="1:12">
      <c r="A4" s="1" t="s">
        <v>2</v>
      </c>
      <c r="B4" s="2"/>
      <c r="C4" s="2"/>
      <c r="D4" s="2"/>
      <c r="E4" s="2"/>
      <c r="F4" s="2"/>
      <c r="G4" s="2"/>
      <c r="H4" s="2"/>
      <c r="I4" s="3"/>
    </row>
    <row r="5" spans="1:12">
      <c r="A5" s="4" t="s">
        <v>3</v>
      </c>
      <c r="B5" s="5"/>
      <c r="C5" s="6" t="s">
        <v>4</v>
      </c>
      <c r="D5" s="7" t="s">
        <v>5</v>
      </c>
      <c r="E5" s="8" t="s">
        <v>6</v>
      </c>
      <c r="F5" s="8" t="s">
        <v>7</v>
      </c>
      <c r="G5" s="9" t="s">
        <v>7</v>
      </c>
      <c r="H5" s="9" t="s">
        <v>7</v>
      </c>
      <c r="I5" s="9" t="s">
        <v>8</v>
      </c>
    </row>
    <row r="6" spans="1:12" ht="15.75" thickBot="1">
      <c r="A6" s="10" t="s">
        <v>9</v>
      </c>
      <c r="B6" s="11"/>
      <c r="C6" s="12" t="s">
        <v>10</v>
      </c>
      <c r="D6" s="12" t="s">
        <v>9</v>
      </c>
      <c r="E6" s="13">
        <v>2000</v>
      </c>
      <c r="F6" s="13">
        <v>8000</v>
      </c>
      <c r="G6" s="13">
        <v>90000</v>
      </c>
      <c r="H6" s="13">
        <v>900000</v>
      </c>
      <c r="I6" s="14">
        <v>1000000</v>
      </c>
    </row>
    <row r="7" spans="1:12" ht="15.75" thickTop="1">
      <c r="A7" s="43" t="s">
        <v>11</v>
      </c>
      <c r="B7" s="36"/>
      <c r="C7" s="44">
        <v>380335</v>
      </c>
      <c r="D7" s="44">
        <f>SUM(E7:I7)</f>
        <v>1680187728</v>
      </c>
      <c r="E7" s="44">
        <v>653739346</v>
      </c>
      <c r="F7" s="44">
        <v>802652905</v>
      </c>
      <c r="G7" s="51">
        <v>205388367</v>
      </c>
      <c r="H7" s="51">
        <v>18407110</v>
      </c>
      <c r="I7" s="51">
        <v>0</v>
      </c>
    </row>
    <row r="8" spans="1:12">
      <c r="A8" s="18"/>
      <c r="B8" s="19"/>
      <c r="C8" s="41"/>
      <c r="D8" s="42"/>
      <c r="E8" s="40"/>
      <c r="F8" s="40"/>
      <c r="G8" s="40"/>
    </row>
    <row r="9" spans="1:12">
      <c r="A9" s="20" t="s">
        <v>12</v>
      </c>
      <c r="B9" s="21"/>
      <c r="C9" s="21"/>
      <c r="D9" s="21"/>
      <c r="E9" s="21"/>
      <c r="F9" s="21"/>
      <c r="G9" s="22"/>
      <c r="H9" s="23"/>
    </row>
    <row r="10" spans="1:12" ht="15.75" thickBot="1">
      <c r="A10" s="80" t="s">
        <v>3</v>
      </c>
      <c r="B10" s="81"/>
      <c r="C10" s="82"/>
      <c r="D10" s="24" t="s">
        <v>13</v>
      </c>
      <c r="E10" s="24" t="s">
        <v>14</v>
      </c>
      <c r="F10" s="83" t="s">
        <v>15</v>
      </c>
      <c r="G10" s="84"/>
      <c r="H10" s="24" t="s">
        <v>16</v>
      </c>
    </row>
    <row r="11" spans="1:12" ht="15.75" thickTop="1">
      <c r="A11" s="15" t="s">
        <v>17</v>
      </c>
      <c r="B11" s="45">
        <f>E6</f>
        <v>2000</v>
      </c>
      <c r="C11" s="16" t="s">
        <v>18</v>
      </c>
      <c r="D11" s="25">
        <f>C7</f>
        <v>380335</v>
      </c>
      <c r="E11" s="47">
        <f>E7</f>
        <v>653739346</v>
      </c>
      <c r="F11" s="26">
        <f>'Water Rates'!B5</f>
        <v>14.16</v>
      </c>
      <c r="G11" s="27" t="s">
        <v>19</v>
      </c>
      <c r="H11" s="28">
        <f>+D11*F11</f>
        <v>5385543.5999999996</v>
      </c>
      <c r="L11" s="74"/>
    </row>
    <row r="12" spans="1:12">
      <c r="A12" s="15" t="s">
        <v>20</v>
      </c>
      <c r="B12" s="45">
        <f>F6</f>
        <v>8000</v>
      </c>
      <c r="C12" s="16" t="s">
        <v>18</v>
      </c>
      <c r="D12" s="25"/>
      <c r="E12" s="48">
        <f>F7</f>
        <v>802652905</v>
      </c>
      <c r="F12" s="26">
        <f>'Water Rates'!B6</f>
        <v>4.91</v>
      </c>
      <c r="G12" s="27"/>
      <c r="H12" s="28">
        <f>E12*(F12/1000)</f>
        <v>3941025.7635500003</v>
      </c>
      <c r="K12" s="52" t="s">
        <v>21</v>
      </c>
    </row>
    <row r="13" spans="1:12">
      <c r="A13" s="15" t="s">
        <v>20</v>
      </c>
      <c r="B13" s="45">
        <f>G6</f>
        <v>90000</v>
      </c>
      <c r="C13" s="16" t="s">
        <v>18</v>
      </c>
      <c r="D13" s="25"/>
      <c r="E13" s="48">
        <f>G7</f>
        <v>205388367</v>
      </c>
      <c r="F13" s="26">
        <f>'Water Rates'!B7</f>
        <v>4.24</v>
      </c>
      <c r="G13" s="27"/>
      <c r="H13" s="28">
        <f t="shared" ref="H13:H15" si="0">E13*(F13/1000)</f>
        <v>870846.67608</v>
      </c>
    </row>
    <row r="14" spans="1:12">
      <c r="A14" s="15" t="s">
        <v>20</v>
      </c>
      <c r="B14" s="45">
        <f>H6</f>
        <v>900000</v>
      </c>
      <c r="C14" s="16" t="s">
        <v>18</v>
      </c>
      <c r="D14" s="29"/>
      <c r="E14" s="49">
        <f>H7</f>
        <v>18407110</v>
      </c>
      <c r="F14" s="26">
        <f>'Water Rates'!B8</f>
        <v>3.79</v>
      </c>
      <c r="G14" s="30"/>
      <c r="H14" s="28">
        <f t="shared" si="0"/>
        <v>69762.946899999995</v>
      </c>
    </row>
    <row r="15" spans="1:12" ht="15.75" thickBot="1">
      <c r="A15" s="17" t="s">
        <v>8</v>
      </c>
      <c r="B15" s="31">
        <f>I6</f>
        <v>1000000</v>
      </c>
      <c r="C15" s="32" t="s">
        <v>18</v>
      </c>
      <c r="D15" s="33"/>
      <c r="E15" s="50">
        <f>I7</f>
        <v>0</v>
      </c>
      <c r="F15" s="26">
        <f>'Water Rates'!B9</f>
        <v>3.45</v>
      </c>
      <c r="G15" s="34"/>
      <c r="H15" s="46">
        <f t="shared" si="0"/>
        <v>0</v>
      </c>
    </row>
    <row r="16" spans="1:12" ht="15.75" thickTop="1">
      <c r="A16" s="35"/>
      <c r="B16" s="36"/>
      <c r="C16" s="36"/>
      <c r="D16" s="79" t="str">
        <f>A4</f>
        <v>5/8" x 3/4" CONNECTION</v>
      </c>
      <c r="E16" s="79"/>
      <c r="F16" s="37" t="s">
        <v>22</v>
      </c>
      <c r="G16" s="38"/>
      <c r="H16" s="39">
        <f>SUM(H11:H15)</f>
        <v>10267178.98653</v>
      </c>
    </row>
    <row r="18" spans="1:9">
      <c r="A18" s="1" t="s">
        <v>23</v>
      </c>
      <c r="B18" s="2"/>
      <c r="C18" s="2"/>
      <c r="D18" s="2"/>
      <c r="E18" s="2"/>
      <c r="F18" s="2"/>
      <c r="G18" s="2"/>
      <c r="H18" s="2"/>
      <c r="I18" s="3"/>
    </row>
    <row r="19" spans="1:9">
      <c r="A19" s="4" t="s">
        <v>3</v>
      </c>
      <c r="B19" s="5"/>
      <c r="C19" s="6" t="s">
        <v>4</v>
      </c>
      <c r="D19" s="7" t="s">
        <v>5</v>
      </c>
      <c r="E19" s="8" t="s">
        <v>6</v>
      </c>
      <c r="F19" s="8" t="s">
        <v>7</v>
      </c>
      <c r="G19" s="9" t="s">
        <v>7</v>
      </c>
      <c r="H19" s="9" t="s">
        <v>7</v>
      </c>
      <c r="I19" s="9" t="s">
        <v>8</v>
      </c>
    </row>
    <row r="20" spans="1:9" ht="15.75" thickBot="1">
      <c r="A20" s="10" t="s">
        <v>9</v>
      </c>
      <c r="B20" s="11"/>
      <c r="C20" s="12" t="s">
        <v>10</v>
      </c>
      <c r="D20" s="12" t="s">
        <v>9</v>
      </c>
      <c r="E20" s="13">
        <v>5000</v>
      </c>
      <c r="F20" s="13">
        <v>5000</v>
      </c>
      <c r="G20" s="13">
        <v>90000</v>
      </c>
      <c r="H20" s="13">
        <v>900000</v>
      </c>
      <c r="I20" s="14">
        <v>1000000</v>
      </c>
    </row>
    <row r="21" spans="1:9" ht="15.75" thickTop="1">
      <c r="A21" s="43" t="s">
        <v>11</v>
      </c>
      <c r="B21" s="36"/>
      <c r="C21" s="44">
        <v>16881</v>
      </c>
      <c r="D21" s="44">
        <f>SUM(E21:I21)</f>
        <v>220336990</v>
      </c>
      <c r="E21" s="44">
        <v>58379479</v>
      </c>
      <c r="F21" s="44">
        <v>32586798</v>
      </c>
      <c r="G21" s="51">
        <v>100354211</v>
      </c>
      <c r="H21" s="51">
        <v>29016502</v>
      </c>
      <c r="I21" s="51">
        <v>0</v>
      </c>
    </row>
    <row r="22" spans="1:9">
      <c r="A22" s="18"/>
      <c r="B22" s="19"/>
      <c r="C22" s="41"/>
      <c r="D22" s="42"/>
      <c r="E22" s="40"/>
      <c r="F22" s="40"/>
      <c r="G22" s="40"/>
    </row>
    <row r="23" spans="1:9">
      <c r="A23" s="20" t="s">
        <v>12</v>
      </c>
      <c r="B23" s="21"/>
      <c r="C23" s="21"/>
      <c r="D23" s="21"/>
      <c r="E23" s="21"/>
      <c r="F23" s="21"/>
      <c r="G23" s="22"/>
      <c r="H23" s="23"/>
    </row>
    <row r="24" spans="1:9" ht="15.75" thickBot="1">
      <c r="A24" s="80" t="s">
        <v>3</v>
      </c>
      <c r="B24" s="81"/>
      <c r="C24" s="82"/>
      <c r="D24" s="24" t="s">
        <v>13</v>
      </c>
      <c r="E24" s="24" t="s">
        <v>14</v>
      </c>
      <c r="F24" s="83" t="s">
        <v>15</v>
      </c>
      <c r="G24" s="84"/>
      <c r="H24" s="24" t="s">
        <v>16</v>
      </c>
    </row>
    <row r="25" spans="1:9" ht="15.75" thickTop="1">
      <c r="A25" s="15" t="s">
        <v>17</v>
      </c>
      <c r="B25" s="45">
        <f>E20</f>
        <v>5000</v>
      </c>
      <c r="C25" s="16" t="s">
        <v>18</v>
      </c>
      <c r="D25" s="25">
        <f>C21</f>
        <v>16881</v>
      </c>
      <c r="E25" s="47">
        <f>E21</f>
        <v>58379479</v>
      </c>
      <c r="F25" s="26">
        <f>'Water Rates'!G5</f>
        <v>29.32</v>
      </c>
      <c r="G25" s="27" t="s">
        <v>19</v>
      </c>
      <c r="H25" s="28">
        <f>+D25*F25</f>
        <v>494950.92</v>
      </c>
    </row>
    <row r="26" spans="1:9">
      <c r="A26" s="15" t="s">
        <v>20</v>
      </c>
      <c r="B26" s="45">
        <f>F20</f>
        <v>5000</v>
      </c>
      <c r="C26" s="16" t="s">
        <v>18</v>
      </c>
      <c r="D26" s="25"/>
      <c r="E26" s="48">
        <f>F21</f>
        <v>32586798</v>
      </c>
      <c r="F26" s="26">
        <f>'Water Rates'!B6</f>
        <v>4.91</v>
      </c>
      <c r="G26" s="27"/>
      <c r="H26" s="28">
        <f>E26*(F26/1000)</f>
        <v>160001.17818000002</v>
      </c>
    </row>
    <row r="27" spans="1:9">
      <c r="A27" s="15" t="s">
        <v>20</v>
      </c>
      <c r="B27" s="45">
        <f>G20</f>
        <v>90000</v>
      </c>
      <c r="C27" s="16" t="s">
        <v>18</v>
      </c>
      <c r="D27" s="25"/>
      <c r="E27" s="48">
        <f>G21</f>
        <v>100354211</v>
      </c>
      <c r="F27" s="26">
        <f>'Water Rates'!B7</f>
        <v>4.24</v>
      </c>
      <c r="G27" s="27"/>
      <c r="H27" s="28">
        <f t="shared" ref="H27:H29" si="1">E27*(F27/1000)</f>
        <v>425501.85463999998</v>
      </c>
    </row>
    <row r="28" spans="1:9">
      <c r="A28" s="15" t="s">
        <v>20</v>
      </c>
      <c r="B28" s="45">
        <f>H20</f>
        <v>900000</v>
      </c>
      <c r="C28" s="16" t="s">
        <v>18</v>
      </c>
      <c r="D28" s="29"/>
      <c r="E28" s="49">
        <f>H21</f>
        <v>29016502</v>
      </c>
      <c r="F28" s="26">
        <f>'Water Rates'!B8</f>
        <v>3.79</v>
      </c>
      <c r="G28" s="30"/>
      <c r="H28" s="28">
        <f t="shared" si="1"/>
        <v>109972.54257999999</v>
      </c>
    </row>
    <row r="29" spans="1:9" ht="15.75" thickBot="1">
      <c r="A29" s="17" t="s">
        <v>8</v>
      </c>
      <c r="B29" s="31">
        <f>I20</f>
        <v>1000000</v>
      </c>
      <c r="C29" s="32" t="s">
        <v>18</v>
      </c>
      <c r="D29" s="33"/>
      <c r="E29" s="50">
        <f>I21</f>
        <v>0</v>
      </c>
      <c r="F29" s="26">
        <f>'Water Rates'!B9</f>
        <v>3.45</v>
      </c>
      <c r="G29" s="34"/>
      <c r="H29" s="46">
        <f t="shared" si="1"/>
        <v>0</v>
      </c>
    </row>
    <row r="30" spans="1:9" ht="15.75" thickTop="1">
      <c r="A30" s="35"/>
      <c r="B30" s="36"/>
      <c r="C30" s="36"/>
      <c r="D30" s="79" t="str">
        <f>A18</f>
        <v>1" CONNECTION</v>
      </c>
      <c r="E30" s="79"/>
      <c r="F30" s="37" t="s">
        <v>22</v>
      </c>
      <c r="G30" s="38"/>
      <c r="H30" s="39">
        <f>SUM(H25:H29)</f>
        <v>1190426.4953999999</v>
      </c>
    </row>
    <row r="32" spans="1:9">
      <c r="A32" s="1" t="s">
        <v>24</v>
      </c>
      <c r="B32" s="2"/>
      <c r="C32" s="2"/>
      <c r="D32" s="2"/>
      <c r="E32" s="2"/>
      <c r="F32" s="2"/>
      <c r="G32" s="2"/>
      <c r="H32" s="3"/>
    </row>
    <row r="33" spans="1:8">
      <c r="A33" s="4" t="s">
        <v>3</v>
      </c>
      <c r="B33" s="5"/>
      <c r="C33" s="6" t="s">
        <v>4</v>
      </c>
      <c r="D33" s="7" t="s">
        <v>5</v>
      </c>
      <c r="E33" s="8" t="s">
        <v>6</v>
      </c>
      <c r="F33" s="8" t="s">
        <v>7</v>
      </c>
      <c r="G33" s="9" t="s">
        <v>7</v>
      </c>
      <c r="H33" s="9" t="s">
        <v>8</v>
      </c>
    </row>
    <row r="34" spans="1:8" ht="15.75" thickBot="1">
      <c r="A34" s="10" t="s">
        <v>9</v>
      </c>
      <c r="B34" s="11"/>
      <c r="C34" s="12" t="s">
        <v>10</v>
      </c>
      <c r="D34" s="12" t="s">
        <v>9</v>
      </c>
      <c r="E34" s="13">
        <v>10000</v>
      </c>
      <c r="F34" s="13">
        <v>90000</v>
      </c>
      <c r="G34" s="13">
        <v>900000</v>
      </c>
      <c r="H34" s="14">
        <v>1000000</v>
      </c>
    </row>
    <row r="35" spans="1:8" ht="15.75" thickTop="1">
      <c r="A35" s="43" t="s">
        <v>11</v>
      </c>
      <c r="B35" s="36"/>
      <c r="C35" s="44">
        <v>720</v>
      </c>
      <c r="D35" s="44">
        <f>SUM(E35:H35)</f>
        <v>25943949</v>
      </c>
      <c r="E35" s="44">
        <v>5724456</v>
      </c>
      <c r="F35" s="44">
        <v>13997750</v>
      </c>
      <c r="G35" s="51">
        <v>6221743</v>
      </c>
      <c r="H35" s="51">
        <v>0</v>
      </c>
    </row>
    <row r="36" spans="1:8">
      <c r="A36" s="18"/>
      <c r="B36" s="19"/>
      <c r="C36" s="41"/>
      <c r="D36" s="42"/>
      <c r="E36" s="40"/>
      <c r="F36" s="40"/>
      <c r="G36" s="40"/>
    </row>
    <row r="37" spans="1:8">
      <c r="A37" s="20" t="s">
        <v>12</v>
      </c>
      <c r="B37" s="21"/>
      <c r="C37" s="21"/>
      <c r="D37" s="21"/>
      <c r="E37" s="21"/>
      <c r="F37" s="21"/>
      <c r="G37" s="22"/>
      <c r="H37" s="23"/>
    </row>
    <row r="38" spans="1:8" ht="15.75" thickBot="1">
      <c r="A38" s="80" t="s">
        <v>3</v>
      </c>
      <c r="B38" s="81"/>
      <c r="C38" s="82"/>
      <c r="D38" s="24" t="s">
        <v>13</v>
      </c>
      <c r="E38" s="24" t="s">
        <v>14</v>
      </c>
      <c r="F38" s="83" t="s">
        <v>15</v>
      </c>
      <c r="G38" s="84"/>
      <c r="H38" s="24" t="s">
        <v>16</v>
      </c>
    </row>
    <row r="39" spans="1:8" ht="15.75" thickTop="1">
      <c r="A39" s="15" t="s">
        <v>17</v>
      </c>
      <c r="B39" s="45">
        <f>E34</f>
        <v>10000</v>
      </c>
      <c r="C39" s="16" t="s">
        <v>18</v>
      </c>
      <c r="D39" s="25">
        <f>C35</f>
        <v>720</v>
      </c>
      <c r="E39" s="47">
        <f>E35</f>
        <v>5724456</v>
      </c>
      <c r="F39" s="26">
        <f>'Water Rates'!G6</f>
        <v>56.47</v>
      </c>
      <c r="G39" s="27" t="s">
        <v>19</v>
      </c>
      <c r="H39" s="28">
        <f>+D39*F39</f>
        <v>40658.400000000001</v>
      </c>
    </row>
    <row r="40" spans="1:8">
      <c r="A40" s="15" t="s">
        <v>20</v>
      </c>
      <c r="B40" s="45">
        <f>F34</f>
        <v>90000</v>
      </c>
      <c r="C40" s="16" t="s">
        <v>18</v>
      </c>
      <c r="D40" s="25"/>
      <c r="E40" s="48">
        <f>F35</f>
        <v>13997750</v>
      </c>
      <c r="F40" s="26">
        <f>'Water Rates'!B7</f>
        <v>4.24</v>
      </c>
      <c r="G40" s="27"/>
      <c r="H40" s="28">
        <f>E40*(F40/1000)</f>
        <v>59350.46</v>
      </c>
    </row>
    <row r="41" spans="1:8">
      <c r="A41" s="15" t="s">
        <v>20</v>
      </c>
      <c r="B41" s="45">
        <f>G34</f>
        <v>900000</v>
      </c>
      <c r="C41" s="16" t="s">
        <v>18</v>
      </c>
      <c r="D41" s="25"/>
      <c r="E41" s="48">
        <f>G35</f>
        <v>6221743</v>
      </c>
      <c r="F41" s="26">
        <f>'Water Rates'!B8</f>
        <v>3.79</v>
      </c>
      <c r="G41" s="27"/>
      <c r="H41" s="28">
        <f t="shared" ref="H41:H42" si="2">E41*(F41/1000)</f>
        <v>23580.40597</v>
      </c>
    </row>
    <row r="42" spans="1:8" ht="15.75" thickBot="1">
      <c r="A42" s="17" t="s">
        <v>8</v>
      </c>
      <c r="B42" s="31">
        <f>H34</f>
        <v>1000000</v>
      </c>
      <c r="C42" s="32" t="s">
        <v>18</v>
      </c>
      <c r="D42" s="33"/>
      <c r="E42" s="50">
        <f>H35</f>
        <v>0</v>
      </c>
      <c r="F42" s="26">
        <f>'Water Rates'!B9</f>
        <v>3.45</v>
      </c>
      <c r="G42" s="34"/>
      <c r="H42" s="46">
        <f t="shared" si="2"/>
        <v>0</v>
      </c>
    </row>
    <row r="43" spans="1:8" ht="15.75" thickTop="1">
      <c r="A43" s="35"/>
      <c r="B43" s="36"/>
      <c r="C43" s="36"/>
      <c r="D43" s="79" t="str">
        <f>A32</f>
        <v>1.5" CONNECTION</v>
      </c>
      <c r="E43" s="79"/>
      <c r="F43" s="37" t="s">
        <v>22</v>
      </c>
      <c r="G43" s="38"/>
      <c r="H43" s="39">
        <f>SUM(H39:H42)</f>
        <v>123589.26597000001</v>
      </c>
    </row>
    <row r="45" spans="1:8">
      <c r="A45" s="1" t="s">
        <v>25</v>
      </c>
      <c r="B45" s="2"/>
      <c r="C45" s="2"/>
      <c r="D45" s="2"/>
      <c r="E45" s="2"/>
      <c r="F45" s="2"/>
      <c r="G45" s="2"/>
      <c r="H45" s="3"/>
    </row>
    <row r="46" spans="1:8">
      <c r="A46" s="4" t="s">
        <v>3</v>
      </c>
      <c r="B46" s="5"/>
      <c r="C46" s="6" t="s">
        <v>4</v>
      </c>
      <c r="D46" s="7" t="s">
        <v>5</v>
      </c>
      <c r="E46" s="8" t="s">
        <v>6</v>
      </c>
      <c r="F46" s="8" t="s">
        <v>7</v>
      </c>
      <c r="G46" s="9" t="s">
        <v>7</v>
      </c>
      <c r="H46" s="9" t="s">
        <v>8</v>
      </c>
    </row>
    <row r="47" spans="1:8" ht="15.75" thickBot="1">
      <c r="A47" s="10" t="s">
        <v>9</v>
      </c>
      <c r="B47" s="11"/>
      <c r="C47" s="12" t="s">
        <v>10</v>
      </c>
      <c r="D47" s="12" t="s">
        <v>9</v>
      </c>
      <c r="E47" s="13">
        <v>15000</v>
      </c>
      <c r="F47" s="13">
        <v>85000</v>
      </c>
      <c r="G47" s="13">
        <v>900000</v>
      </c>
      <c r="H47" s="14">
        <v>1000000</v>
      </c>
    </row>
    <row r="48" spans="1:8" ht="15.75" thickTop="1">
      <c r="A48" s="43" t="s">
        <v>11</v>
      </c>
      <c r="B48" s="36"/>
      <c r="C48" s="44">
        <v>1985</v>
      </c>
      <c r="D48" s="44">
        <f>SUM(E48:H48)</f>
        <v>196067912</v>
      </c>
      <c r="E48" s="44">
        <v>19671721</v>
      </c>
      <c r="F48" s="44">
        <v>56505045</v>
      </c>
      <c r="G48" s="51">
        <v>115741666</v>
      </c>
      <c r="H48" s="51">
        <v>4149480</v>
      </c>
    </row>
    <row r="49" spans="1:8">
      <c r="A49" s="18"/>
      <c r="B49" s="19"/>
      <c r="C49" s="41"/>
      <c r="D49" s="42"/>
      <c r="E49" s="40"/>
      <c r="F49" s="40"/>
      <c r="G49" s="40"/>
    </row>
    <row r="50" spans="1:8">
      <c r="A50" s="20" t="s">
        <v>12</v>
      </c>
      <c r="B50" s="21"/>
      <c r="C50" s="21"/>
      <c r="D50" s="21"/>
      <c r="E50" s="21"/>
      <c r="F50" s="21"/>
      <c r="G50" s="22"/>
      <c r="H50" s="23"/>
    </row>
    <row r="51" spans="1:8" ht="15.75" thickBot="1">
      <c r="A51" s="80" t="s">
        <v>3</v>
      </c>
      <c r="B51" s="81"/>
      <c r="C51" s="82"/>
      <c r="D51" s="24" t="s">
        <v>13</v>
      </c>
      <c r="E51" s="24" t="s">
        <v>14</v>
      </c>
      <c r="F51" s="83" t="s">
        <v>15</v>
      </c>
      <c r="G51" s="84"/>
      <c r="H51" s="24" t="s">
        <v>16</v>
      </c>
    </row>
    <row r="52" spans="1:8" ht="15.75" thickTop="1">
      <c r="A52" s="15" t="s">
        <v>17</v>
      </c>
      <c r="B52" s="45">
        <f>E47</f>
        <v>15000</v>
      </c>
      <c r="C52" s="16" t="s">
        <v>18</v>
      </c>
      <c r="D52" s="25">
        <f>C48</f>
        <v>1985</v>
      </c>
      <c r="E52" s="47">
        <f>E48</f>
        <v>19671721</v>
      </c>
      <c r="F52" s="26">
        <f>'Water Rates'!G7</f>
        <v>78.31</v>
      </c>
      <c r="G52" s="27" t="s">
        <v>19</v>
      </c>
      <c r="H52" s="28">
        <f>+D52*F52</f>
        <v>155445.35</v>
      </c>
    </row>
    <row r="53" spans="1:8">
      <c r="A53" s="15" t="s">
        <v>20</v>
      </c>
      <c r="B53" s="45">
        <f>F47</f>
        <v>85000</v>
      </c>
      <c r="C53" s="16" t="s">
        <v>18</v>
      </c>
      <c r="D53" s="25"/>
      <c r="E53" s="48">
        <f>F48</f>
        <v>56505045</v>
      </c>
      <c r="F53" s="26">
        <f>'Water Rates'!B7</f>
        <v>4.24</v>
      </c>
      <c r="G53" s="27"/>
      <c r="H53" s="28">
        <f>E53*(F53/1000)</f>
        <v>239581.39079999999</v>
      </c>
    </row>
    <row r="54" spans="1:8">
      <c r="A54" s="15" t="s">
        <v>20</v>
      </c>
      <c r="B54" s="45">
        <f>G47</f>
        <v>900000</v>
      </c>
      <c r="C54" s="16" t="s">
        <v>18</v>
      </c>
      <c r="D54" s="25"/>
      <c r="E54" s="48">
        <f>G48</f>
        <v>115741666</v>
      </c>
      <c r="F54" s="26">
        <f>'Water Rates'!B8</f>
        <v>3.79</v>
      </c>
      <c r="G54" s="27"/>
      <c r="H54" s="28">
        <f t="shared" ref="H54:H55" si="3">E54*(F54/1000)</f>
        <v>438660.91414000001</v>
      </c>
    </row>
    <row r="55" spans="1:8" ht="15.75" thickBot="1">
      <c r="A55" s="17" t="s">
        <v>8</v>
      </c>
      <c r="B55" s="31">
        <f>H47</f>
        <v>1000000</v>
      </c>
      <c r="C55" s="32" t="s">
        <v>18</v>
      </c>
      <c r="D55" s="33"/>
      <c r="E55" s="50">
        <f>H48</f>
        <v>4149480</v>
      </c>
      <c r="F55" s="26">
        <f>'Water Rates'!B9</f>
        <v>3.45</v>
      </c>
      <c r="G55" s="34"/>
      <c r="H55" s="46">
        <f t="shared" si="3"/>
        <v>14315.706000000002</v>
      </c>
    </row>
    <row r="56" spans="1:8" ht="15.75" thickTop="1">
      <c r="A56" s="35"/>
      <c r="B56" s="36"/>
      <c r="C56" s="36"/>
      <c r="D56" s="79" t="str">
        <f>A45</f>
        <v>2" CONNECTION</v>
      </c>
      <c r="E56" s="79"/>
      <c r="F56" s="37" t="s">
        <v>22</v>
      </c>
      <c r="G56" s="38"/>
      <c r="H56" s="39">
        <f>SUM(H52:H55)</f>
        <v>848003.36094000004</v>
      </c>
    </row>
    <row r="58" spans="1:8">
      <c r="A58" s="1" t="s">
        <v>26</v>
      </c>
      <c r="B58" s="2"/>
      <c r="C58" s="2"/>
      <c r="D58" s="2"/>
      <c r="E58" s="2"/>
      <c r="F58" s="2"/>
      <c r="G58" s="2"/>
      <c r="H58" s="3"/>
    </row>
    <row r="59" spans="1:8">
      <c r="A59" s="4" t="s">
        <v>3</v>
      </c>
      <c r="B59" s="5"/>
      <c r="C59" s="6" t="s">
        <v>4</v>
      </c>
      <c r="D59" s="7" t="s">
        <v>5</v>
      </c>
      <c r="E59" s="8" t="s">
        <v>6</v>
      </c>
      <c r="F59" s="8" t="s">
        <v>7</v>
      </c>
      <c r="G59" s="9" t="s">
        <v>7</v>
      </c>
      <c r="H59" s="9" t="s">
        <v>8</v>
      </c>
    </row>
    <row r="60" spans="1:8" ht="15.75" thickBot="1">
      <c r="A60" s="10" t="s">
        <v>9</v>
      </c>
      <c r="B60" s="11"/>
      <c r="C60" s="12" t="s">
        <v>10</v>
      </c>
      <c r="D60" s="12" t="s">
        <v>9</v>
      </c>
      <c r="E60" s="13">
        <v>20000</v>
      </c>
      <c r="F60" s="13">
        <v>80000</v>
      </c>
      <c r="G60" s="13">
        <v>900000</v>
      </c>
      <c r="H60" s="14">
        <v>1000000</v>
      </c>
    </row>
    <row r="61" spans="1:8" ht="15.75" thickTop="1">
      <c r="A61" s="43" t="s">
        <v>11</v>
      </c>
      <c r="B61" s="36"/>
      <c r="C61" s="44">
        <v>384</v>
      </c>
      <c r="D61" s="44">
        <f>SUM(E61:H61)</f>
        <v>91822186</v>
      </c>
      <c r="E61" s="44">
        <v>7483048</v>
      </c>
      <c r="F61" s="44">
        <v>17514985</v>
      </c>
      <c r="G61" s="51">
        <v>51544453</v>
      </c>
      <c r="H61" s="51">
        <v>15279700</v>
      </c>
    </row>
    <row r="62" spans="1:8">
      <c r="A62" s="18"/>
      <c r="B62" s="19"/>
      <c r="C62" s="41"/>
      <c r="D62" s="42"/>
      <c r="E62" s="40"/>
      <c r="F62" s="40"/>
      <c r="G62" s="40"/>
    </row>
    <row r="63" spans="1:8">
      <c r="A63" s="20" t="s">
        <v>12</v>
      </c>
      <c r="B63" s="21"/>
      <c r="C63" s="21"/>
      <c r="D63" s="21"/>
      <c r="E63" s="21"/>
      <c r="F63" s="21"/>
      <c r="G63" s="22"/>
      <c r="H63" s="23"/>
    </row>
    <row r="64" spans="1:8" ht="15.75" thickBot="1">
      <c r="A64" s="80" t="s">
        <v>3</v>
      </c>
      <c r="B64" s="81"/>
      <c r="C64" s="82"/>
      <c r="D64" s="24" t="s">
        <v>13</v>
      </c>
      <c r="E64" s="24" t="s">
        <v>14</v>
      </c>
      <c r="F64" s="83" t="s">
        <v>15</v>
      </c>
      <c r="G64" s="84"/>
      <c r="H64" s="24" t="s">
        <v>16</v>
      </c>
    </row>
    <row r="65" spans="1:8" ht="15.75" thickTop="1">
      <c r="A65" s="15" t="s">
        <v>17</v>
      </c>
      <c r="B65" s="45">
        <f>E60</f>
        <v>20000</v>
      </c>
      <c r="C65" s="16" t="s">
        <v>18</v>
      </c>
      <c r="D65" s="25">
        <f>C61</f>
        <v>384</v>
      </c>
      <c r="E65" s="47">
        <f>E61</f>
        <v>7483048</v>
      </c>
      <c r="F65" s="26">
        <f>'Water Rates'!G8</f>
        <v>111.15</v>
      </c>
      <c r="G65" s="27" t="s">
        <v>19</v>
      </c>
      <c r="H65" s="28">
        <f>+D65*F65</f>
        <v>42681.600000000006</v>
      </c>
    </row>
    <row r="66" spans="1:8">
      <c r="A66" s="15" t="s">
        <v>20</v>
      </c>
      <c r="B66" s="45">
        <f>F60</f>
        <v>80000</v>
      </c>
      <c r="C66" s="16" t="s">
        <v>18</v>
      </c>
      <c r="D66" s="25"/>
      <c r="E66" s="48">
        <f>F61</f>
        <v>17514985</v>
      </c>
      <c r="F66" s="26">
        <f>'Water Rates'!B7</f>
        <v>4.24</v>
      </c>
      <c r="G66" s="27"/>
      <c r="H66" s="28">
        <f>E66*(F66/1000)</f>
        <v>74263.536399999997</v>
      </c>
    </row>
    <row r="67" spans="1:8">
      <c r="A67" s="15" t="s">
        <v>20</v>
      </c>
      <c r="B67" s="45">
        <f>G60</f>
        <v>900000</v>
      </c>
      <c r="C67" s="16" t="s">
        <v>18</v>
      </c>
      <c r="D67" s="25"/>
      <c r="E67" s="48">
        <f>G61</f>
        <v>51544453</v>
      </c>
      <c r="F67" s="26">
        <f>'Water Rates'!B8</f>
        <v>3.79</v>
      </c>
      <c r="G67" s="27"/>
      <c r="H67" s="28">
        <f t="shared" ref="H67:H68" si="4">E67*(F67/1000)</f>
        <v>195353.47686999998</v>
      </c>
    </row>
    <row r="68" spans="1:8" ht="15.75" thickBot="1">
      <c r="A68" s="17" t="s">
        <v>8</v>
      </c>
      <c r="B68" s="31">
        <f>H60</f>
        <v>1000000</v>
      </c>
      <c r="C68" s="32" t="s">
        <v>18</v>
      </c>
      <c r="D68" s="33"/>
      <c r="E68" s="50">
        <f>H61</f>
        <v>15279700</v>
      </c>
      <c r="F68" s="26">
        <f>'Water Rates'!B9</f>
        <v>3.45</v>
      </c>
      <c r="G68" s="34"/>
      <c r="H68" s="46">
        <f t="shared" si="4"/>
        <v>52714.965000000004</v>
      </c>
    </row>
    <row r="69" spans="1:8" ht="15.75" thickTop="1">
      <c r="A69" s="35"/>
      <c r="B69" s="36"/>
      <c r="C69" s="36"/>
      <c r="D69" s="79" t="str">
        <f>A58</f>
        <v>3" CONNECTION</v>
      </c>
      <c r="E69" s="79"/>
      <c r="F69" s="37" t="s">
        <v>22</v>
      </c>
      <c r="G69" s="38"/>
      <c r="H69" s="39">
        <f>SUM(H65:H68)</f>
        <v>365013.57827</v>
      </c>
    </row>
    <row r="71" spans="1:8">
      <c r="A71" s="1" t="s">
        <v>27</v>
      </c>
      <c r="B71" s="2"/>
      <c r="C71" s="2"/>
      <c r="D71" s="2"/>
      <c r="E71" s="2"/>
      <c r="F71" s="2"/>
      <c r="G71" s="2"/>
      <c r="H71" s="3"/>
    </row>
    <row r="72" spans="1:8">
      <c r="A72" s="4" t="s">
        <v>3</v>
      </c>
      <c r="B72" s="5"/>
      <c r="C72" s="6" t="s">
        <v>4</v>
      </c>
      <c r="D72" s="7" t="s">
        <v>5</v>
      </c>
      <c r="E72" s="8" t="s">
        <v>6</v>
      </c>
      <c r="F72" s="8" t="s">
        <v>7</v>
      </c>
      <c r="G72" s="9" t="s">
        <v>7</v>
      </c>
      <c r="H72" s="9" t="s">
        <v>8</v>
      </c>
    </row>
    <row r="73" spans="1:8" ht="15.75" thickBot="1">
      <c r="A73" s="10" t="s">
        <v>9</v>
      </c>
      <c r="B73" s="11"/>
      <c r="C73" s="12" t="s">
        <v>10</v>
      </c>
      <c r="D73" s="12" t="s">
        <v>9</v>
      </c>
      <c r="E73" s="13">
        <v>30000</v>
      </c>
      <c r="F73" s="13">
        <v>70000</v>
      </c>
      <c r="G73" s="13">
        <v>900000</v>
      </c>
      <c r="H73" s="14">
        <v>1000000</v>
      </c>
    </row>
    <row r="74" spans="1:8" ht="15.75" thickTop="1">
      <c r="A74" s="43" t="s">
        <v>11</v>
      </c>
      <c r="B74" s="36"/>
      <c r="C74" s="44">
        <v>798</v>
      </c>
      <c r="D74" s="44">
        <f>SUM(E74:H74)</f>
        <v>213108956</v>
      </c>
      <c r="E74" s="44">
        <v>15976072</v>
      </c>
      <c r="F74" s="44">
        <v>22671237</v>
      </c>
      <c r="G74" s="51">
        <v>99016975</v>
      </c>
      <c r="H74" s="51">
        <v>75444672</v>
      </c>
    </row>
    <row r="75" spans="1:8">
      <c r="A75" s="18"/>
      <c r="B75" s="19"/>
      <c r="C75" s="41"/>
      <c r="D75" s="42"/>
      <c r="E75" s="40"/>
      <c r="F75" s="40"/>
      <c r="G75" s="40"/>
    </row>
    <row r="76" spans="1:8">
      <c r="A76" s="20" t="s">
        <v>12</v>
      </c>
      <c r="B76" s="21"/>
      <c r="C76" s="21"/>
      <c r="D76" s="21"/>
      <c r="E76" s="21"/>
      <c r="F76" s="21"/>
      <c r="G76" s="22"/>
      <c r="H76" s="23"/>
    </row>
    <row r="77" spans="1:8" ht="15.75" thickBot="1">
      <c r="A77" s="80" t="s">
        <v>3</v>
      </c>
      <c r="B77" s="81"/>
      <c r="C77" s="82"/>
      <c r="D77" s="24" t="s">
        <v>13</v>
      </c>
      <c r="E77" s="24" t="s">
        <v>14</v>
      </c>
      <c r="F77" s="83" t="s">
        <v>15</v>
      </c>
      <c r="G77" s="84"/>
      <c r="H77" s="24" t="s">
        <v>16</v>
      </c>
    </row>
    <row r="78" spans="1:8" ht="15.75" thickTop="1">
      <c r="A78" s="15" t="s">
        <v>17</v>
      </c>
      <c r="B78" s="45">
        <f>E73</f>
        <v>30000</v>
      </c>
      <c r="C78" s="16" t="s">
        <v>18</v>
      </c>
      <c r="D78" s="25">
        <f>C74</f>
        <v>798</v>
      </c>
      <c r="E78" s="47">
        <f>E74</f>
        <v>15976072</v>
      </c>
      <c r="F78" s="26">
        <f>'Water Rates'!G9</f>
        <v>180.28</v>
      </c>
      <c r="G78" s="27" t="s">
        <v>19</v>
      </c>
      <c r="H78" s="28">
        <f>+D78*F78</f>
        <v>143863.44</v>
      </c>
    </row>
    <row r="79" spans="1:8">
      <c r="A79" s="15" t="s">
        <v>20</v>
      </c>
      <c r="B79" s="45">
        <f>F73</f>
        <v>70000</v>
      </c>
      <c r="C79" s="16" t="s">
        <v>18</v>
      </c>
      <c r="D79" s="25"/>
      <c r="E79" s="48">
        <f>F74</f>
        <v>22671237</v>
      </c>
      <c r="F79" s="26">
        <f>'Water Rates'!B7</f>
        <v>4.24</v>
      </c>
      <c r="G79" s="27"/>
      <c r="H79" s="28">
        <f>E79*(F79/1000)</f>
        <v>96126.044880000001</v>
      </c>
    </row>
    <row r="80" spans="1:8">
      <c r="A80" s="15" t="s">
        <v>20</v>
      </c>
      <c r="B80" s="45">
        <f>G73</f>
        <v>900000</v>
      </c>
      <c r="C80" s="16" t="s">
        <v>18</v>
      </c>
      <c r="D80" s="25"/>
      <c r="E80" s="48">
        <f>G74</f>
        <v>99016975</v>
      </c>
      <c r="F80" s="26">
        <v>3.79</v>
      </c>
      <c r="G80" s="27"/>
      <c r="H80" s="28">
        <f t="shared" ref="H80:H81" si="5">E80*(F80/1000)</f>
        <v>375274.33525</v>
      </c>
    </row>
    <row r="81" spans="1:8" ht="15.75" thickBot="1">
      <c r="A81" s="17" t="s">
        <v>8</v>
      </c>
      <c r="B81" s="31">
        <f>H73</f>
        <v>1000000</v>
      </c>
      <c r="C81" s="32" t="s">
        <v>18</v>
      </c>
      <c r="D81" s="33"/>
      <c r="E81" s="50">
        <f>H74</f>
        <v>75444672</v>
      </c>
      <c r="F81" s="26">
        <v>3.45</v>
      </c>
      <c r="G81" s="34"/>
      <c r="H81" s="46">
        <f t="shared" si="5"/>
        <v>260284.11840000004</v>
      </c>
    </row>
    <row r="82" spans="1:8" ht="15.75" thickTop="1">
      <c r="A82" s="35"/>
      <c r="B82" s="36"/>
      <c r="C82" s="36"/>
      <c r="D82" s="79" t="str">
        <f>A71</f>
        <v>4" CONNECTION</v>
      </c>
      <c r="E82" s="79"/>
      <c r="F82" s="37" t="s">
        <v>22</v>
      </c>
      <c r="G82" s="38"/>
      <c r="H82" s="39">
        <f>SUM(H78:H81)</f>
        <v>875547.93853000004</v>
      </c>
    </row>
    <row r="84" spans="1:8">
      <c r="A84" s="1" t="s">
        <v>28</v>
      </c>
      <c r="B84" s="2"/>
      <c r="C84" s="2"/>
      <c r="D84" s="2"/>
      <c r="E84" s="2"/>
      <c r="F84" s="2"/>
      <c r="G84" s="2"/>
      <c r="H84" s="3"/>
    </row>
    <row r="85" spans="1:8">
      <c r="A85" s="4" t="s">
        <v>3</v>
      </c>
      <c r="B85" s="5"/>
      <c r="C85" s="6" t="s">
        <v>4</v>
      </c>
      <c r="D85" s="7" t="s">
        <v>5</v>
      </c>
      <c r="E85" s="8" t="s">
        <v>6</v>
      </c>
      <c r="F85" s="8" t="s">
        <v>7</v>
      </c>
      <c r="G85" s="9" t="s">
        <v>7</v>
      </c>
      <c r="H85" s="9" t="s">
        <v>8</v>
      </c>
    </row>
    <row r="86" spans="1:8" ht="15.75" thickBot="1">
      <c r="A86" s="10" t="s">
        <v>9</v>
      </c>
      <c r="B86" s="11"/>
      <c r="C86" s="12" t="s">
        <v>10</v>
      </c>
      <c r="D86" s="12" t="s">
        <v>9</v>
      </c>
      <c r="E86" s="13">
        <v>50000</v>
      </c>
      <c r="F86" s="13">
        <v>50000</v>
      </c>
      <c r="G86" s="13">
        <v>900000</v>
      </c>
      <c r="H86" s="14">
        <v>1000000</v>
      </c>
    </row>
    <row r="87" spans="1:8" ht="15.75" thickTop="1">
      <c r="A87" s="43" t="s">
        <v>11</v>
      </c>
      <c r="B87" s="36"/>
      <c r="C87" s="44">
        <v>443</v>
      </c>
      <c r="D87" s="44">
        <f>SUM(E87:H87)</f>
        <v>379101065</v>
      </c>
      <c r="E87" s="44">
        <v>10167129</v>
      </c>
      <c r="F87" s="44">
        <v>5840300</v>
      </c>
      <c r="G87" s="51">
        <v>42507977</v>
      </c>
      <c r="H87" s="51">
        <v>320585659</v>
      </c>
    </row>
    <row r="88" spans="1:8">
      <c r="A88" s="18"/>
      <c r="B88" s="19"/>
      <c r="C88" s="41"/>
      <c r="D88" s="42"/>
      <c r="E88" s="40"/>
      <c r="F88" s="40"/>
      <c r="G88" s="40"/>
    </row>
    <row r="89" spans="1:8">
      <c r="A89" s="20" t="s">
        <v>12</v>
      </c>
      <c r="B89" s="21"/>
      <c r="C89" s="21"/>
      <c r="D89" s="21"/>
      <c r="E89" s="21"/>
      <c r="F89" s="21"/>
      <c r="G89" s="22"/>
      <c r="H89" s="23"/>
    </row>
    <row r="90" spans="1:8" ht="15.75" thickBot="1">
      <c r="A90" s="80" t="s">
        <v>3</v>
      </c>
      <c r="B90" s="81"/>
      <c r="C90" s="82"/>
      <c r="D90" s="24" t="s">
        <v>13</v>
      </c>
      <c r="E90" s="24" t="s">
        <v>14</v>
      </c>
      <c r="F90" s="83" t="s">
        <v>15</v>
      </c>
      <c r="G90" s="84"/>
      <c r="H90" s="24" t="s">
        <v>16</v>
      </c>
    </row>
    <row r="91" spans="1:8" ht="15.75" thickTop="1">
      <c r="A91" s="15" t="s">
        <v>17</v>
      </c>
      <c r="B91" s="45">
        <f>E86</f>
        <v>50000</v>
      </c>
      <c r="C91" s="16" t="s">
        <v>18</v>
      </c>
      <c r="D91" s="25">
        <f>C87</f>
        <v>443</v>
      </c>
      <c r="E91" s="47">
        <f>E87</f>
        <v>10167129</v>
      </c>
      <c r="F91" s="26">
        <f>'Water Rates'!G10</f>
        <v>279.73</v>
      </c>
      <c r="G91" s="27" t="s">
        <v>19</v>
      </c>
      <c r="H91" s="28">
        <f>+D91*F91</f>
        <v>123920.39000000001</v>
      </c>
    </row>
    <row r="92" spans="1:8">
      <c r="A92" s="15" t="s">
        <v>20</v>
      </c>
      <c r="B92" s="45">
        <f>F86</f>
        <v>50000</v>
      </c>
      <c r="C92" s="16" t="s">
        <v>18</v>
      </c>
      <c r="D92" s="25"/>
      <c r="E92" s="48">
        <f>F87</f>
        <v>5840300</v>
      </c>
      <c r="F92" s="26">
        <f>'Water Rates'!B7</f>
        <v>4.24</v>
      </c>
      <c r="G92" s="27"/>
      <c r="H92" s="28">
        <f>E92*(F92/1000)</f>
        <v>24762.871999999999</v>
      </c>
    </row>
    <row r="93" spans="1:8">
      <c r="A93" s="15" t="s">
        <v>20</v>
      </c>
      <c r="B93" s="45">
        <f>G86</f>
        <v>900000</v>
      </c>
      <c r="C93" s="16" t="s">
        <v>18</v>
      </c>
      <c r="D93" s="25"/>
      <c r="E93" s="48">
        <f>G87</f>
        <v>42507977</v>
      </c>
      <c r="F93" s="26">
        <f>'Water Rates'!B8</f>
        <v>3.79</v>
      </c>
      <c r="G93" s="27"/>
      <c r="H93" s="28">
        <f t="shared" ref="H93:H94" si="6">E93*(F93/1000)</f>
        <v>161105.23282999999</v>
      </c>
    </row>
    <row r="94" spans="1:8" ht="15.75" thickBot="1">
      <c r="A94" s="17" t="s">
        <v>8</v>
      </c>
      <c r="B94" s="31">
        <f>H86</f>
        <v>1000000</v>
      </c>
      <c r="C94" s="32" t="s">
        <v>18</v>
      </c>
      <c r="D94" s="33"/>
      <c r="E94" s="50">
        <f>H87</f>
        <v>320585659</v>
      </c>
      <c r="F94" s="26">
        <f>'Water Rates'!B9</f>
        <v>3.45</v>
      </c>
      <c r="G94" s="34"/>
      <c r="H94" s="46">
        <f t="shared" si="6"/>
        <v>1106020.52355</v>
      </c>
    </row>
    <row r="95" spans="1:8" ht="15.75" thickTop="1">
      <c r="A95" s="35"/>
      <c r="B95" s="36"/>
      <c r="C95" s="36"/>
      <c r="D95" s="79" t="str">
        <f>A84</f>
        <v>6" CONNECTION</v>
      </c>
      <c r="E95" s="79"/>
      <c r="F95" s="37" t="s">
        <v>22</v>
      </c>
      <c r="G95" s="38"/>
      <c r="H95" s="39">
        <f>SUM(H91:H94)</f>
        <v>1415809.01838</v>
      </c>
    </row>
    <row r="97" spans="1:8">
      <c r="A97" s="1" t="s">
        <v>29</v>
      </c>
      <c r="B97" s="2"/>
      <c r="C97" s="2"/>
      <c r="D97" s="2"/>
      <c r="E97" s="2"/>
      <c r="F97" s="2"/>
      <c r="G97" s="2"/>
      <c r="H97" s="3"/>
    </row>
    <row r="98" spans="1:8">
      <c r="A98" s="4" t="s">
        <v>3</v>
      </c>
      <c r="B98" s="5"/>
      <c r="C98" s="6" t="s">
        <v>4</v>
      </c>
      <c r="D98" s="7" t="s">
        <v>5</v>
      </c>
      <c r="E98" s="8" t="s">
        <v>6</v>
      </c>
      <c r="F98" s="8" t="s">
        <v>7</v>
      </c>
      <c r="G98" s="9" t="s">
        <v>7</v>
      </c>
      <c r="H98" s="9" t="s">
        <v>8</v>
      </c>
    </row>
    <row r="99" spans="1:8" ht="15.75" thickBot="1">
      <c r="A99" s="10" t="s">
        <v>9</v>
      </c>
      <c r="B99" s="11"/>
      <c r="C99" s="12" t="s">
        <v>10</v>
      </c>
      <c r="D99" s="12" t="s">
        <v>9</v>
      </c>
      <c r="E99" s="13">
        <v>80000</v>
      </c>
      <c r="F99" s="13">
        <v>20000</v>
      </c>
      <c r="G99" s="13">
        <v>900000</v>
      </c>
      <c r="H99" s="14">
        <v>1000000</v>
      </c>
    </row>
    <row r="100" spans="1:8" ht="15.75" thickTop="1">
      <c r="A100" s="43" t="s">
        <v>11</v>
      </c>
      <c r="B100" s="36"/>
      <c r="C100" s="44">
        <v>193</v>
      </c>
      <c r="D100" s="44">
        <f>SUM(E100:H100)</f>
        <v>50382446</v>
      </c>
      <c r="E100" s="44">
        <v>11148663</v>
      </c>
      <c r="F100" s="44">
        <v>1750029</v>
      </c>
      <c r="G100" s="51">
        <v>29103619</v>
      </c>
      <c r="H100" s="51">
        <v>8380135</v>
      </c>
    </row>
    <row r="101" spans="1:8">
      <c r="A101" s="18"/>
      <c r="B101" s="19"/>
      <c r="C101" s="41"/>
      <c r="D101" s="42"/>
      <c r="E101" s="40"/>
      <c r="F101" s="40"/>
      <c r="G101" s="40"/>
    </row>
    <row r="102" spans="1:8">
      <c r="A102" s="20" t="s">
        <v>12</v>
      </c>
      <c r="B102" s="21"/>
      <c r="C102" s="21"/>
      <c r="D102" s="21"/>
      <c r="E102" s="21"/>
      <c r="F102" s="21"/>
      <c r="G102" s="22"/>
      <c r="H102" s="23"/>
    </row>
    <row r="103" spans="1:8" ht="15.75" thickBot="1">
      <c r="A103" s="80" t="s">
        <v>3</v>
      </c>
      <c r="B103" s="81"/>
      <c r="C103" s="82"/>
      <c r="D103" s="24" t="s">
        <v>13</v>
      </c>
      <c r="E103" s="24" t="s">
        <v>14</v>
      </c>
      <c r="F103" s="83" t="s">
        <v>15</v>
      </c>
      <c r="G103" s="84"/>
      <c r="H103" s="24" t="s">
        <v>16</v>
      </c>
    </row>
    <row r="104" spans="1:8" ht="15.75" thickTop="1">
      <c r="A104" s="15" t="s">
        <v>17</v>
      </c>
      <c r="B104" s="45">
        <f>E99</f>
        <v>80000</v>
      </c>
      <c r="C104" s="16" t="s">
        <v>18</v>
      </c>
      <c r="D104" s="25">
        <f>C100</f>
        <v>193</v>
      </c>
      <c r="E104" s="47">
        <f>E100</f>
        <v>11148663</v>
      </c>
      <c r="F104" s="26">
        <f>'Water Rates'!G11</f>
        <v>418.99</v>
      </c>
      <c r="G104" s="27" t="s">
        <v>19</v>
      </c>
      <c r="H104" s="28">
        <f>+D104*F104</f>
        <v>80865.070000000007</v>
      </c>
    </row>
    <row r="105" spans="1:8">
      <c r="A105" s="15" t="s">
        <v>20</v>
      </c>
      <c r="B105" s="45">
        <f>F99</f>
        <v>20000</v>
      </c>
      <c r="C105" s="16" t="s">
        <v>18</v>
      </c>
      <c r="D105" s="25"/>
      <c r="E105" s="48">
        <f>F100</f>
        <v>1750029</v>
      </c>
      <c r="F105" s="26">
        <f>'Water Rates'!B7</f>
        <v>4.24</v>
      </c>
      <c r="G105" s="27"/>
      <c r="H105" s="28">
        <f>E105*(F105/1000)</f>
        <v>7420.1229599999997</v>
      </c>
    </row>
    <row r="106" spans="1:8">
      <c r="A106" s="15" t="s">
        <v>20</v>
      </c>
      <c r="B106" s="45">
        <f>G99</f>
        <v>900000</v>
      </c>
      <c r="C106" s="16" t="s">
        <v>18</v>
      </c>
      <c r="D106" s="25"/>
      <c r="E106" s="48">
        <f>G100</f>
        <v>29103619</v>
      </c>
      <c r="F106" s="26">
        <f>'Water Rates'!B8</f>
        <v>3.79</v>
      </c>
      <c r="G106" s="27"/>
      <c r="H106" s="28">
        <f t="shared" ref="H106:H107" si="7">E106*(F106/1000)</f>
        <v>110302.71601</v>
      </c>
    </row>
    <row r="107" spans="1:8" ht="15.75" thickBot="1">
      <c r="A107" s="17" t="s">
        <v>8</v>
      </c>
      <c r="B107" s="31">
        <f>H99</f>
        <v>1000000</v>
      </c>
      <c r="C107" s="32" t="s">
        <v>18</v>
      </c>
      <c r="D107" s="33"/>
      <c r="E107" s="50">
        <f>H100</f>
        <v>8380135</v>
      </c>
      <c r="F107" s="26">
        <f>'Water Rates'!B9</f>
        <v>3.45</v>
      </c>
      <c r="G107" s="34"/>
      <c r="H107" s="46">
        <f t="shared" si="7"/>
        <v>28911.465750000003</v>
      </c>
    </row>
    <row r="108" spans="1:8" ht="15.75" thickTop="1">
      <c r="A108" s="35"/>
      <c r="B108" s="36"/>
      <c r="C108" s="36"/>
      <c r="D108" s="79" t="str">
        <f>A97</f>
        <v>8" CONNECTION</v>
      </c>
      <c r="E108" s="79"/>
      <c r="F108" s="37" t="s">
        <v>22</v>
      </c>
      <c r="G108" s="38"/>
      <c r="H108" s="39">
        <f>SUM(H104:H107)</f>
        <v>227499.37471999999</v>
      </c>
    </row>
    <row r="110" spans="1:8">
      <c r="A110" s="1" t="s">
        <v>30</v>
      </c>
      <c r="B110" s="2"/>
      <c r="C110" s="2"/>
      <c r="D110" s="2"/>
      <c r="E110" s="2"/>
      <c r="F110" s="2"/>
      <c r="G110" s="3"/>
    </row>
    <row r="111" spans="1:8">
      <c r="A111" s="4" t="s">
        <v>3</v>
      </c>
      <c r="B111" s="5"/>
      <c r="C111" s="6" t="s">
        <v>4</v>
      </c>
      <c r="D111" s="7" t="s">
        <v>5</v>
      </c>
      <c r="E111" s="8" t="s">
        <v>6</v>
      </c>
      <c r="F111" s="8" t="s">
        <v>7</v>
      </c>
      <c r="G111" s="9" t="s">
        <v>8</v>
      </c>
    </row>
    <row r="112" spans="1:8" ht="15.75" thickBot="1">
      <c r="A112" s="10" t="s">
        <v>9</v>
      </c>
      <c r="B112" s="11"/>
      <c r="C112" s="12" t="s">
        <v>10</v>
      </c>
      <c r="D112" s="12" t="s">
        <v>9</v>
      </c>
      <c r="E112" s="13">
        <v>120000</v>
      </c>
      <c r="F112" s="13">
        <v>880000</v>
      </c>
      <c r="G112" s="14">
        <v>1000000</v>
      </c>
    </row>
    <row r="113" spans="1:8" ht="15.75" thickTop="1">
      <c r="A113" s="43" t="s">
        <v>11</v>
      </c>
      <c r="B113" s="36"/>
      <c r="C113" s="44">
        <v>48</v>
      </c>
      <c r="D113" s="44">
        <f>SUM(E113:G113)</f>
        <v>186934429</v>
      </c>
      <c r="E113" s="44">
        <v>5414054</v>
      </c>
      <c r="F113" s="44">
        <v>33974562</v>
      </c>
      <c r="G113" s="51">
        <v>147545813</v>
      </c>
    </row>
    <row r="114" spans="1:8">
      <c r="A114" s="18"/>
      <c r="B114" s="19"/>
      <c r="C114" s="41"/>
      <c r="D114" s="42"/>
      <c r="E114" s="40"/>
      <c r="F114" s="40"/>
      <c r="G114" s="40"/>
    </row>
    <row r="115" spans="1:8">
      <c r="A115" s="20" t="s">
        <v>12</v>
      </c>
      <c r="B115" s="21"/>
      <c r="C115" s="21"/>
      <c r="D115" s="21"/>
      <c r="E115" s="21"/>
      <c r="F115" s="21"/>
      <c r="G115" s="22"/>
      <c r="H115" s="23"/>
    </row>
    <row r="116" spans="1:8" ht="15.75" thickBot="1">
      <c r="A116" s="80" t="s">
        <v>3</v>
      </c>
      <c r="B116" s="81"/>
      <c r="C116" s="82"/>
      <c r="D116" s="24" t="s">
        <v>13</v>
      </c>
      <c r="E116" s="24" t="s">
        <v>14</v>
      </c>
      <c r="F116" s="83" t="s">
        <v>15</v>
      </c>
      <c r="G116" s="84"/>
      <c r="H116" s="24" t="s">
        <v>16</v>
      </c>
    </row>
    <row r="117" spans="1:8" ht="15.75" thickTop="1">
      <c r="A117" s="15" t="s">
        <v>17</v>
      </c>
      <c r="B117" s="45">
        <f>E112</f>
        <v>120000</v>
      </c>
      <c r="C117" s="16" t="s">
        <v>18</v>
      </c>
      <c r="D117" s="25">
        <f>C113</f>
        <v>48</v>
      </c>
      <c r="E117" s="47">
        <f>E113</f>
        <v>5414054</v>
      </c>
      <c r="F117" s="26">
        <f>'Water Rates'!G12</f>
        <v>601.38</v>
      </c>
      <c r="G117" s="27" t="s">
        <v>19</v>
      </c>
      <c r="H117" s="28">
        <f>+D117*F117</f>
        <v>28866.239999999998</v>
      </c>
    </row>
    <row r="118" spans="1:8">
      <c r="A118" s="15" t="s">
        <v>20</v>
      </c>
      <c r="B118" s="45">
        <f>F112</f>
        <v>880000</v>
      </c>
      <c r="C118" s="16" t="s">
        <v>18</v>
      </c>
      <c r="D118" s="25"/>
      <c r="E118" s="48">
        <f>F113</f>
        <v>33974562</v>
      </c>
      <c r="F118" s="26">
        <f>'Water Rates'!B8</f>
        <v>3.79</v>
      </c>
      <c r="G118" s="27"/>
      <c r="H118" s="28">
        <f>E118*(F118/1000)</f>
        <v>128763.58998</v>
      </c>
    </row>
    <row r="119" spans="1:8" ht="15.75" thickBot="1">
      <c r="A119" s="17" t="s">
        <v>8</v>
      </c>
      <c r="B119" s="31">
        <f>G112</f>
        <v>1000000</v>
      </c>
      <c r="C119" s="32" t="s">
        <v>18</v>
      </c>
      <c r="D119" s="33"/>
      <c r="E119" s="50">
        <f>G113</f>
        <v>147545813</v>
      </c>
      <c r="F119" s="26">
        <f>'Water Rates'!B9</f>
        <v>3.45</v>
      </c>
      <c r="G119" s="34"/>
      <c r="H119" s="46">
        <f t="shared" ref="H119" si="8">E119*(F119/1000)</f>
        <v>509033.05485000007</v>
      </c>
    </row>
    <row r="120" spans="1:8" ht="15.75" thickTop="1">
      <c r="A120" s="35"/>
      <c r="B120" s="36"/>
      <c r="C120" s="36"/>
      <c r="D120" s="79" t="str">
        <f>A110</f>
        <v>10" CONNECTION</v>
      </c>
      <c r="E120" s="79"/>
      <c r="F120" s="37" t="s">
        <v>22</v>
      </c>
      <c r="G120" s="38"/>
      <c r="H120" s="39">
        <f>SUM(H117:H119)</f>
        <v>666662.88483000011</v>
      </c>
    </row>
    <row r="122" spans="1:8">
      <c r="A122" s="1" t="s">
        <v>31</v>
      </c>
      <c r="B122" s="2"/>
      <c r="C122" s="2"/>
      <c r="D122" s="2"/>
      <c r="E122" s="2"/>
      <c r="F122" s="2"/>
      <c r="G122" s="2"/>
      <c r="H122" s="3"/>
    </row>
    <row r="123" spans="1:8">
      <c r="A123" s="4" t="s">
        <v>3</v>
      </c>
      <c r="B123" s="5"/>
      <c r="C123" s="6" t="s">
        <v>4</v>
      </c>
      <c r="D123" s="7" t="s">
        <v>5</v>
      </c>
      <c r="E123" s="8" t="s">
        <v>6</v>
      </c>
      <c r="F123" s="8" t="s">
        <v>7</v>
      </c>
      <c r="G123" s="9" t="s">
        <v>7</v>
      </c>
      <c r="H123" s="9" t="s">
        <v>8</v>
      </c>
    </row>
    <row r="124" spans="1:8" ht="15.75" thickBot="1">
      <c r="A124" s="10" t="s">
        <v>9</v>
      </c>
      <c r="B124" s="11"/>
      <c r="C124" s="12" t="s">
        <v>10</v>
      </c>
      <c r="D124" s="12" t="s">
        <v>9</v>
      </c>
      <c r="E124" s="13">
        <v>10000</v>
      </c>
      <c r="F124" s="13">
        <v>90000</v>
      </c>
      <c r="G124" s="13">
        <v>900000</v>
      </c>
      <c r="H124" s="14">
        <v>1000000</v>
      </c>
    </row>
    <row r="125" spans="1:8" ht="15.75" thickTop="1">
      <c r="A125" s="43" t="s">
        <v>11</v>
      </c>
      <c r="B125" s="36"/>
      <c r="C125" s="44">
        <v>168</v>
      </c>
      <c r="D125" s="44">
        <f>SUM(E125:H125)</f>
        <v>4120</v>
      </c>
      <c r="E125" s="44">
        <v>4120</v>
      </c>
      <c r="F125" s="44">
        <v>0</v>
      </c>
      <c r="G125" s="51">
        <v>0</v>
      </c>
      <c r="H125" s="51">
        <v>0</v>
      </c>
    </row>
    <row r="126" spans="1:8">
      <c r="A126" s="18"/>
      <c r="B126" s="19"/>
      <c r="C126" s="41"/>
      <c r="D126" s="42"/>
      <c r="E126" s="40"/>
      <c r="F126" s="40"/>
      <c r="G126" s="40"/>
    </row>
    <row r="127" spans="1:8">
      <c r="A127" s="20" t="s">
        <v>12</v>
      </c>
      <c r="B127" s="21"/>
      <c r="C127" s="21"/>
      <c r="D127" s="21"/>
      <c r="E127" s="21"/>
      <c r="F127" s="21"/>
      <c r="G127" s="22"/>
      <c r="H127" s="23"/>
    </row>
    <row r="128" spans="1:8" ht="15.75" thickBot="1">
      <c r="A128" s="80" t="s">
        <v>3</v>
      </c>
      <c r="B128" s="81"/>
      <c r="C128" s="82"/>
      <c r="D128" s="24" t="s">
        <v>13</v>
      </c>
      <c r="E128" s="24" t="s">
        <v>14</v>
      </c>
      <c r="F128" s="83" t="s">
        <v>15</v>
      </c>
      <c r="G128" s="84"/>
      <c r="H128" s="24" t="s">
        <v>16</v>
      </c>
    </row>
    <row r="129" spans="1:8" ht="15.75" thickTop="1">
      <c r="A129" s="15" t="s">
        <v>17</v>
      </c>
      <c r="B129" s="45">
        <f>E124</f>
        <v>10000</v>
      </c>
      <c r="C129" s="16" t="s">
        <v>18</v>
      </c>
      <c r="D129" s="25">
        <f>C125</f>
        <v>168</v>
      </c>
      <c r="E129" s="47">
        <f>E125</f>
        <v>4120</v>
      </c>
      <c r="F129" s="26">
        <f>'Water Rates'!J7</f>
        <v>12.32</v>
      </c>
      <c r="G129" s="27" t="s">
        <v>19</v>
      </c>
      <c r="H129" s="28">
        <f>+D129*F129</f>
        <v>2069.7600000000002</v>
      </c>
    </row>
    <row r="130" spans="1:8">
      <c r="A130" s="15" t="s">
        <v>20</v>
      </c>
      <c r="B130" s="45">
        <f>F124</f>
        <v>90000</v>
      </c>
      <c r="C130" s="16" t="s">
        <v>18</v>
      </c>
      <c r="D130" s="25"/>
      <c r="E130" s="48">
        <f>F125</f>
        <v>0</v>
      </c>
      <c r="F130" s="26">
        <f>'Water Rates'!B7</f>
        <v>4.24</v>
      </c>
      <c r="G130" s="27"/>
      <c r="H130" s="28">
        <f>E130*(F130/1000)</f>
        <v>0</v>
      </c>
    </row>
    <row r="131" spans="1:8">
      <c r="A131" s="15" t="s">
        <v>20</v>
      </c>
      <c r="B131" s="45">
        <f>G124</f>
        <v>900000</v>
      </c>
      <c r="C131" s="16" t="s">
        <v>18</v>
      </c>
      <c r="D131" s="25"/>
      <c r="E131" s="48">
        <f>G125</f>
        <v>0</v>
      </c>
      <c r="F131" s="26">
        <f>'Water Rates'!B8</f>
        <v>3.79</v>
      </c>
      <c r="G131" s="27"/>
      <c r="H131" s="28">
        <f t="shared" ref="H131:H132" si="9">E131*(F131/1000)</f>
        <v>0</v>
      </c>
    </row>
    <row r="132" spans="1:8" ht="15.75" thickBot="1">
      <c r="A132" s="17" t="s">
        <v>8</v>
      </c>
      <c r="B132" s="31">
        <f>H124</f>
        <v>1000000</v>
      </c>
      <c r="C132" s="32" t="s">
        <v>18</v>
      </c>
      <c r="D132" s="33"/>
      <c r="E132" s="50">
        <f>H125</f>
        <v>0</v>
      </c>
      <c r="F132" s="26">
        <f>'Water Rates'!B9</f>
        <v>3.45</v>
      </c>
      <c r="G132" s="34"/>
      <c r="H132" s="46">
        <f t="shared" si="9"/>
        <v>0</v>
      </c>
    </row>
    <row r="133" spans="1:8" ht="15.75" thickTop="1">
      <c r="A133" s="35"/>
      <c r="B133" s="36"/>
      <c r="C133" s="36"/>
      <c r="D133" s="79" t="str">
        <f>A122</f>
        <v>2" FS CONNECTION</v>
      </c>
      <c r="E133" s="79"/>
      <c r="F133" s="37" t="s">
        <v>22</v>
      </c>
      <c r="G133" s="38"/>
      <c r="H133" s="39">
        <f>SUM(H129:H132)</f>
        <v>2069.7600000000002</v>
      </c>
    </row>
    <row r="135" spans="1:8">
      <c r="A135" s="1" t="s">
        <v>32</v>
      </c>
      <c r="B135" s="2"/>
      <c r="C135" s="2"/>
      <c r="D135" s="2"/>
      <c r="E135" s="2"/>
      <c r="F135" s="2"/>
      <c r="G135" s="2"/>
      <c r="H135" s="3"/>
    </row>
    <row r="136" spans="1:8">
      <c r="A136" s="4" t="s">
        <v>3</v>
      </c>
      <c r="B136" s="5"/>
      <c r="C136" s="6" t="s">
        <v>4</v>
      </c>
      <c r="D136" s="7" t="s">
        <v>5</v>
      </c>
      <c r="E136" s="8" t="s">
        <v>6</v>
      </c>
      <c r="F136" s="8" t="s">
        <v>7</v>
      </c>
      <c r="G136" s="9" t="s">
        <v>7</v>
      </c>
      <c r="H136" s="9" t="s">
        <v>8</v>
      </c>
    </row>
    <row r="137" spans="1:8" ht="15.75" thickBot="1">
      <c r="A137" s="10" t="s">
        <v>9</v>
      </c>
      <c r="B137" s="11"/>
      <c r="C137" s="12" t="s">
        <v>10</v>
      </c>
      <c r="D137" s="12" t="s">
        <v>9</v>
      </c>
      <c r="E137" s="13">
        <v>10000</v>
      </c>
      <c r="F137" s="13">
        <v>90000</v>
      </c>
      <c r="G137" s="13">
        <v>900000</v>
      </c>
      <c r="H137" s="14">
        <v>1000000</v>
      </c>
    </row>
    <row r="138" spans="1:8" ht="15.75" thickTop="1">
      <c r="A138" s="43" t="s">
        <v>11</v>
      </c>
      <c r="B138" s="36"/>
      <c r="C138" s="44">
        <v>62</v>
      </c>
      <c r="D138" s="44">
        <f>SUM(E138:H138)</f>
        <v>498</v>
      </c>
      <c r="E138" s="44">
        <v>498</v>
      </c>
      <c r="F138" s="44">
        <v>0</v>
      </c>
      <c r="G138" s="51">
        <v>0</v>
      </c>
      <c r="H138" s="51">
        <v>0</v>
      </c>
    </row>
    <row r="139" spans="1:8">
      <c r="A139" s="18"/>
      <c r="B139" s="19"/>
      <c r="C139" s="41"/>
      <c r="D139" s="42"/>
      <c r="E139" s="40"/>
      <c r="F139" s="40"/>
      <c r="G139" s="40"/>
    </row>
    <row r="140" spans="1:8">
      <c r="A140" s="20" t="s">
        <v>12</v>
      </c>
      <c r="B140" s="21"/>
      <c r="C140" s="21"/>
      <c r="D140" s="21"/>
      <c r="E140" s="21"/>
      <c r="F140" s="21"/>
      <c r="G140" s="22"/>
      <c r="H140" s="23"/>
    </row>
    <row r="141" spans="1:8" ht="15.75" thickBot="1">
      <c r="A141" s="80" t="s">
        <v>3</v>
      </c>
      <c r="B141" s="81"/>
      <c r="C141" s="82"/>
      <c r="D141" s="24" t="s">
        <v>13</v>
      </c>
      <c r="E141" s="24" t="s">
        <v>14</v>
      </c>
      <c r="F141" s="83" t="s">
        <v>15</v>
      </c>
      <c r="G141" s="84"/>
      <c r="H141" s="24" t="s">
        <v>16</v>
      </c>
    </row>
    <row r="142" spans="1:8" ht="15.75" thickTop="1">
      <c r="A142" s="15" t="s">
        <v>17</v>
      </c>
      <c r="B142" s="45">
        <f>E137</f>
        <v>10000</v>
      </c>
      <c r="C142" s="16" t="s">
        <v>18</v>
      </c>
      <c r="D142" s="25">
        <f>C138</f>
        <v>62</v>
      </c>
      <c r="E142" s="47">
        <f>E138</f>
        <v>498</v>
      </c>
      <c r="F142" s="26">
        <f>'Water Rates'!J8</f>
        <v>28.83</v>
      </c>
      <c r="G142" s="27" t="s">
        <v>19</v>
      </c>
      <c r="H142" s="28">
        <f>+D142*F142</f>
        <v>1787.4599999999998</v>
      </c>
    </row>
    <row r="143" spans="1:8">
      <c r="A143" s="15" t="s">
        <v>20</v>
      </c>
      <c r="B143" s="45">
        <f>F137</f>
        <v>90000</v>
      </c>
      <c r="C143" s="16" t="s">
        <v>18</v>
      </c>
      <c r="D143" s="25"/>
      <c r="E143" s="48">
        <f>F138</f>
        <v>0</v>
      </c>
      <c r="F143" s="26">
        <f>'Water Rates'!B7</f>
        <v>4.24</v>
      </c>
      <c r="G143" s="27"/>
      <c r="H143" s="28">
        <f>E143*(F143/1000)</f>
        <v>0</v>
      </c>
    </row>
    <row r="144" spans="1:8">
      <c r="A144" s="15" t="s">
        <v>20</v>
      </c>
      <c r="B144" s="45">
        <f>G137</f>
        <v>900000</v>
      </c>
      <c r="C144" s="16" t="s">
        <v>18</v>
      </c>
      <c r="D144" s="25"/>
      <c r="E144" s="48">
        <f>G138</f>
        <v>0</v>
      </c>
      <c r="F144" s="26">
        <f>'Water Rates'!B8</f>
        <v>3.79</v>
      </c>
      <c r="G144" s="27"/>
      <c r="H144" s="28">
        <f t="shared" ref="H144:H145" si="10">E144*(F144/1000)</f>
        <v>0</v>
      </c>
    </row>
    <row r="145" spans="1:8" ht="15.75" thickBot="1">
      <c r="A145" s="17" t="s">
        <v>8</v>
      </c>
      <c r="B145" s="31">
        <f>H137</f>
        <v>1000000</v>
      </c>
      <c r="C145" s="32" t="s">
        <v>18</v>
      </c>
      <c r="D145" s="33"/>
      <c r="E145" s="50">
        <f>H138</f>
        <v>0</v>
      </c>
      <c r="F145" s="26">
        <f>'Water Rates'!B9</f>
        <v>3.45</v>
      </c>
      <c r="G145" s="34"/>
      <c r="H145" s="46">
        <f t="shared" si="10"/>
        <v>0</v>
      </c>
    </row>
    <row r="146" spans="1:8" ht="15.75" thickTop="1">
      <c r="A146" s="35"/>
      <c r="B146" s="36"/>
      <c r="C146" s="36"/>
      <c r="D146" s="79" t="str">
        <f>A135</f>
        <v>3" FS CONNECTION</v>
      </c>
      <c r="E146" s="79"/>
      <c r="F146" s="37" t="s">
        <v>22</v>
      </c>
      <c r="G146" s="38"/>
      <c r="H146" s="39">
        <f>SUM(H142:H145)</f>
        <v>1787.4599999999998</v>
      </c>
    </row>
    <row r="148" spans="1:8">
      <c r="A148" s="1" t="s">
        <v>33</v>
      </c>
      <c r="B148" s="2"/>
      <c r="C148" s="2"/>
      <c r="D148" s="2"/>
      <c r="E148" s="2"/>
      <c r="F148" s="2"/>
      <c r="G148" s="2"/>
      <c r="H148" s="3"/>
    </row>
    <row r="149" spans="1:8">
      <c r="A149" s="4" t="s">
        <v>3</v>
      </c>
      <c r="B149" s="5"/>
      <c r="C149" s="6" t="s">
        <v>4</v>
      </c>
      <c r="D149" s="7" t="s">
        <v>5</v>
      </c>
      <c r="E149" s="8" t="s">
        <v>6</v>
      </c>
      <c r="F149" s="8" t="s">
        <v>7</v>
      </c>
      <c r="G149" s="9" t="s">
        <v>7</v>
      </c>
      <c r="H149" s="9" t="s">
        <v>8</v>
      </c>
    </row>
    <row r="150" spans="1:8" ht="15.75" thickBot="1">
      <c r="A150" s="10" t="s">
        <v>9</v>
      </c>
      <c r="B150" s="11"/>
      <c r="C150" s="12" t="s">
        <v>10</v>
      </c>
      <c r="D150" s="12" t="s">
        <v>9</v>
      </c>
      <c r="E150" s="13">
        <v>10000</v>
      </c>
      <c r="F150" s="13">
        <v>90000</v>
      </c>
      <c r="G150" s="13">
        <v>900000</v>
      </c>
      <c r="H150" s="14">
        <v>1000000</v>
      </c>
    </row>
    <row r="151" spans="1:8" ht="15.75" thickTop="1">
      <c r="A151" s="43" t="s">
        <v>11</v>
      </c>
      <c r="B151" s="36"/>
      <c r="C151" s="44">
        <v>547</v>
      </c>
      <c r="D151" s="44">
        <f>SUM(E151:H151)</f>
        <v>212583</v>
      </c>
      <c r="E151" s="44">
        <v>65154</v>
      </c>
      <c r="F151" s="44">
        <v>100029</v>
      </c>
      <c r="G151" s="51">
        <v>47400</v>
      </c>
      <c r="H151" s="51">
        <v>0</v>
      </c>
    </row>
    <row r="152" spans="1:8">
      <c r="A152" s="18"/>
      <c r="B152" s="19"/>
      <c r="C152" s="41"/>
      <c r="D152" s="42"/>
      <c r="E152" s="40"/>
      <c r="F152" s="40"/>
      <c r="G152" s="40"/>
    </row>
    <row r="153" spans="1:8">
      <c r="A153" s="20" t="s">
        <v>12</v>
      </c>
      <c r="B153" s="21"/>
      <c r="C153" s="21"/>
      <c r="D153" s="21"/>
      <c r="E153" s="21"/>
      <c r="F153" s="21"/>
      <c r="G153" s="22"/>
      <c r="H153" s="23"/>
    </row>
    <row r="154" spans="1:8" ht="15.75" thickBot="1">
      <c r="A154" s="80" t="s">
        <v>3</v>
      </c>
      <c r="B154" s="81"/>
      <c r="C154" s="82"/>
      <c r="D154" s="24" t="s">
        <v>13</v>
      </c>
      <c r="E154" s="24" t="s">
        <v>14</v>
      </c>
      <c r="F154" s="83" t="s">
        <v>15</v>
      </c>
      <c r="G154" s="84"/>
      <c r="H154" s="24" t="s">
        <v>16</v>
      </c>
    </row>
    <row r="155" spans="1:8" ht="15.75" thickTop="1">
      <c r="A155" s="15" t="s">
        <v>17</v>
      </c>
      <c r="B155" s="45">
        <f>E150</f>
        <v>10000</v>
      </c>
      <c r="C155" s="16" t="s">
        <v>18</v>
      </c>
      <c r="D155" s="25">
        <f>C151</f>
        <v>547</v>
      </c>
      <c r="E155" s="47">
        <f>E151</f>
        <v>65154</v>
      </c>
      <c r="F155" s="26">
        <f>'Water Rates'!J9</f>
        <v>63.41</v>
      </c>
      <c r="G155" s="27" t="s">
        <v>19</v>
      </c>
      <c r="H155" s="28">
        <f>+D155*F155</f>
        <v>34685.269999999997</v>
      </c>
    </row>
    <row r="156" spans="1:8">
      <c r="A156" s="15" t="s">
        <v>20</v>
      </c>
      <c r="B156" s="45">
        <f>F150</f>
        <v>90000</v>
      </c>
      <c r="C156" s="16" t="s">
        <v>18</v>
      </c>
      <c r="D156" s="25"/>
      <c r="E156" s="48">
        <f>F151</f>
        <v>100029</v>
      </c>
      <c r="F156" s="26">
        <f>'Water Rates'!B7</f>
        <v>4.24</v>
      </c>
      <c r="G156" s="27"/>
      <c r="H156" s="28">
        <f>E156*(F156/1000)</f>
        <v>424.12295999999998</v>
      </c>
    </row>
    <row r="157" spans="1:8">
      <c r="A157" s="15" t="s">
        <v>20</v>
      </c>
      <c r="B157" s="45">
        <f>G150</f>
        <v>900000</v>
      </c>
      <c r="C157" s="16" t="s">
        <v>18</v>
      </c>
      <c r="D157" s="25"/>
      <c r="E157" s="48">
        <f>G151</f>
        <v>47400</v>
      </c>
      <c r="F157" s="26">
        <f>'Water Rates'!B8</f>
        <v>3.79</v>
      </c>
      <c r="G157" s="27"/>
      <c r="H157" s="28">
        <f t="shared" ref="H157:H158" si="11">E157*(F157/1000)</f>
        <v>179.64599999999999</v>
      </c>
    </row>
    <row r="158" spans="1:8" ht="15.75" thickBot="1">
      <c r="A158" s="17" t="s">
        <v>8</v>
      </c>
      <c r="B158" s="31">
        <f>H150</f>
        <v>1000000</v>
      </c>
      <c r="C158" s="32" t="s">
        <v>18</v>
      </c>
      <c r="D158" s="33"/>
      <c r="E158" s="50">
        <f>H151</f>
        <v>0</v>
      </c>
      <c r="F158" s="26">
        <f>'Water Rates'!B9</f>
        <v>3.45</v>
      </c>
      <c r="G158" s="34"/>
      <c r="H158" s="46">
        <f t="shared" si="11"/>
        <v>0</v>
      </c>
    </row>
    <row r="159" spans="1:8" ht="15.75" thickTop="1">
      <c r="A159" s="35"/>
      <c r="B159" s="36"/>
      <c r="C159" s="36"/>
      <c r="D159" s="79" t="str">
        <f>A148</f>
        <v>4" FS CONNECTION</v>
      </c>
      <c r="E159" s="79"/>
      <c r="F159" s="37" t="s">
        <v>22</v>
      </c>
      <c r="G159" s="38"/>
      <c r="H159" s="39">
        <f>SUM(H155:H158)</f>
        <v>35289.038959999998</v>
      </c>
    </row>
    <row r="161" spans="1:8">
      <c r="A161" s="1" t="s">
        <v>34</v>
      </c>
      <c r="B161" s="2"/>
      <c r="C161" s="2"/>
      <c r="D161" s="2"/>
      <c r="E161" s="2"/>
      <c r="F161" s="2"/>
      <c r="G161" s="2"/>
      <c r="H161" s="3"/>
    </row>
    <row r="162" spans="1:8">
      <c r="A162" s="4" t="s">
        <v>3</v>
      </c>
      <c r="B162" s="5"/>
      <c r="C162" s="6" t="s">
        <v>4</v>
      </c>
      <c r="D162" s="7" t="s">
        <v>5</v>
      </c>
      <c r="E162" s="8" t="s">
        <v>6</v>
      </c>
      <c r="F162" s="8" t="s">
        <v>7</v>
      </c>
      <c r="G162" s="9" t="s">
        <v>7</v>
      </c>
      <c r="H162" s="9" t="s">
        <v>8</v>
      </c>
    </row>
    <row r="163" spans="1:8" ht="15.75" thickBot="1">
      <c r="A163" s="10" t="s">
        <v>9</v>
      </c>
      <c r="B163" s="11"/>
      <c r="C163" s="12" t="s">
        <v>10</v>
      </c>
      <c r="D163" s="12" t="s">
        <v>9</v>
      </c>
      <c r="E163" s="13">
        <v>10000</v>
      </c>
      <c r="F163" s="13">
        <v>90000</v>
      </c>
      <c r="G163" s="13">
        <v>900000</v>
      </c>
      <c r="H163" s="14">
        <v>1000000</v>
      </c>
    </row>
    <row r="164" spans="1:8" ht="15.75" thickTop="1">
      <c r="A164" s="43" t="s">
        <v>11</v>
      </c>
      <c r="B164" s="36"/>
      <c r="C164" s="44">
        <v>254</v>
      </c>
      <c r="D164" s="44">
        <f>SUM(E164:H164)</f>
        <v>3231469</v>
      </c>
      <c r="E164" s="44">
        <v>371869</v>
      </c>
      <c r="F164" s="44">
        <v>1444500</v>
      </c>
      <c r="G164" s="51">
        <v>1415100</v>
      </c>
      <c r="H164" s="51">
        <v>0</v>
      </c>
    </row>
    <row r="165" spans="1:8">
      <c r="A165" s="18"/>
      <c r="B165" s="19"/>
      <c r="C165" s="41"/>
      <c r="D165" s="42"/>
      <c r="E165" s="40"/>
      <c r="F165" s="40"/>
      <c r="G165" s="40"/>
    </row>
    <row r="166" spans="1:8">
      <c r="A166" s="20" t="s">
        <v>12</v>
      </c>
      <c r="B166" s="21"/>
      <c r="C166" s="21"/>
      <c r="D166" s="21"/>
      <c r="E166" s="21"/>
      <c r="F166" s="21"/>
      <c r="G166" s="22"/>
      <c r="H166" s="23"/>
    </row>
    <row r="167" spans="1:8" ht="15.75" thickBot="1">
      <c r="A167" s="80" t="s">
        <v>3</v>
      </c>
      <c r="B167" s="81"/>
      <c r="C167" s="82"/>
      <c r="D167" s="24" t="s">
        <v>13</v>
      </c>
      <c r="E167" s="24" t="s">
        <v>14</v>
      </c>
      <c r="F167" s="83" t="s">
        <v>15</v>
      </c>
      <c r="G167" s="84"/>
      <c r="H167" s="24" t="s">
        <v>16</v>
      </c>
    </row>
    <row r="168" spans="1:8" ht="15.75" thickTop="1">
      <c r="A168" s="15" t="s">
        <v>17</v>
      </c>
      <c r="B168" s="45">
        <f>E163</f>
        <v>10000</v>
      </c>
      <c r="C168" s="16" t="s">
        <v>18</v>
      </c>
      <c r="D168" s="25">
        <f>C164</f>
        <v>254</v>
      </c>
      <c r="E168" s="47">
        <f>E164</f>
        <v>371869</v>
      </c>
      <c r="F168" s="26">
        <f>'Water Rates'!J10</f>
        <v>112.95</v>
      </c>
      <c r="G168" s="27" t="s">
        <v>19</v>
      </c>
      <c r="H168" s="28">
        <f>+D168*F168</f>
        <v>28689.3</v>
      </c>
    </row>
    <row r="169" spans="1:8">
      <c r="A169" s="15" t="s">
        <v>20</v>
      </c>
      <c r="B169" s="45">
        <f>F163</f>
        <v>90000</v>
      </c>
      <c r="C169" s="16" t="s">
        <v>18</v>
      </c>
      <c r="D169" s="25"/>
      <c r="E169" s="48">
        <f>F164</f>
        <v>1444500</v>
      </c>
      <c r="F169" s="26">
        <f>'Water Rates'!B7</f>
        <v>4.24</v>
      </c>
      <c r="G169" s="27"/>
      <c r="H169" s="28">
        <f>E169*(F169/1000)</f>
        <v>6124.6799999999994</v>
      </c>
    </row>
    <row r="170" spans="1:8">
      <c r="A170" s="15" t="s">
        <v>20</v>
      </c>
      <c r="B170" s="45">
        <f>G163</f>
        <v>900000</v>
      </c>
      <c r="C170" s="16" t="s">
        <v>18</v>
      </c>
      <c r="D170" s="25"/>
      <c r="E170" s="48">
        <f>G164</f>
        <v>1415100</v>
      </c>
      <c r="F170" s="26">
        <f>'Water Rates'!B8</f>
        <v>3.79</v>
      </c>
      <c r="G170" s="27"/>
      <c r="H170" s="28">
        <f t="shared" ref="H170:H171" si="12">E170*(F170/1000)</f>
        <v>5363.2290000000003</v>
      </c>
    </row>
    <row r="171" spans="1:8" ht="15.75" thickBot="1">
      <c r="A171" s="17" t="s">
        <v>8</v>
      </c>
      <c r="B171" s="31">
        <f>H163</f>
        <v>1000000</v>
      </c>
      <c r="C171" s="32" t="s">
        <v>18</v>
      </c>
      <c r="D171" s="33"/>
      <c r="E171" s="50">
        <f>H164</f>
        <v>0</v>
      </c>
      <c r="F171" s="26">
        <f>'Water Rates'!B9</f>
        <v>3.45</v>
      </c>
      <c r="G171" s="34"/>
      <c r="H171" s="46">
        <f t="shared" si="12"/>
        <v>0</v>
      </c>
    </row>
    <row r="172" spans="1:8" ht="15.75" thickTop="1">
      <c r="A172" s="35"/>
      <c r="B172" s="36"/>
      <c r="C172" s="36"/>
      <c r="D172" s="79" t="str">
        <f>A161</f>
        <v>6" FS CONNECTION</v>
      </c>
      <c r="E172" s="79"/>
      <c r="F172" s="37" t="s">
        <v>22</v>
      </c>
      <c r="G172" s="38"/>
      <c r="H172" s="39">
        <f>SUM(H168:H171)</f>
        <v>40177.208999999995</v>
      </c>
    </row>
    <row r="174" spans="1:8">
      <c r="A174" s="1" t="s">
        <v>35</v>
      </c>
      <c r="B174" s="2"/>
      <c r="C174" s="2"/>
      <c r="D174" s="2"/>
      <c r="E174" s="2"/>
      <c r="F174" s="2"/>
      <c r="G174" s="2"/>
      <c r="H174" s="3"/>
    </row>
    <row r="175" spans="1:8">
      <c r="A175" s="4" t="s">
        <v>3</v>
      </c>
      <c r="B175" s="5"/>
      <c r="C175" s="6" t="s">
        <v>4</v>
      </c>
      <c r="D175" s="7" t="s">
        <v>5</v>
      </c>
      <c r="E175" s="8" t="s">
        <v>6</v>
      </c>
      <c r="F175" s="8" t="s">
        <v>7</v>
      </c>
      <c r="G175" s="9" t="s">
        <v>7</v>
      </c>
      <c r="H175" s="9" t="s">
        <v>8</v>
      </c>
    </row>
    <row r="176" spans="1:8" ht="15.75" thickBot="1">
      <c r="A176" s="10" t="s">
        <v>9</v>
      </c>
      <c r="B176" s="11"/>
      <c r="C176" s="12" t="s">
        <v>10</v>
      </c>
      <c r="D176" s="12" t="s">
        <v>9</v>
      </c>
      <c r="E176" s="13">
        <v>10000</v>
      </c>
      <c r="F176" s="13">
        <v>90000</v>
      </c>
      <c r="G176" s="13">
        <v>900000</v>
      </c>
      <c r="H176" s="14">
        <v>1000000</v>
      </c>
    </row>
    <row r="177" spans="1:8" ht="15.75" thickTop="1">
      <c r="A177" s="43" t="s">
        <v>11</v>
      </c>
      <c r="B177" s="36"/>
      <c r="C177" s="44">
        <v>324</v>
      </c>
      <c r="D177" s="44">
        <f>SUM(E177:H177)</f>
        <v>1524310</v>
      </c>
      <c r="E177" s="44">
        <v>512291</v>
      </c>
      <c r="F177" s="44">
        <v>962119</v>
      </c>
      <c r="G177" s="51">
        <v>49900</v>
      </c>
      <c r="H177" s="51">
        <v>0</v>
      </c>
    </row>
    <row r="178" spans="1:8">
      <c r="A178" s="18"/>
      <c r="B178" s="19"/>
      <c r="C178" s="41"/>
      <c r="D178" s="42"/>
      <c r="E178" s="40"/>
      <c r="F178" s="40"/>
      <c r="G178" s="40"/>
    </row>
    <row r="179" spans="1:8">
      <c r="A179" s="20" t="s">
        <v>12</v>
      </c>
      <c r="B179" s="21"/>
      <c r="C179" s="21"/>
      <c r="D179" s="21"/>
      <c r="E179" s="21"/>
      <c r="F179" s="21"/>
      <c r="G179" s="22"/>
      <c r="H179" s="23"/>
    </row>
    <row r="180" spans="1:8" ht="15.75" thickBot="1">
      <c r="A180" s="80" t="s">
        <v>3</v>
      </c>
      <c r="B180" s="81"/>
      <c r="C180" s="82"/>
      <c r="D180" s="24" t="s">
        <v>13</v>
      </c>
      <c r="E180" s="24" t="s">
        <v>14</v>
      </c>
      <c r="F180" s="83" t="s">
        <v>15</v>
      </c>
      <c r="G180" s="84"/>
      <c r="H180" s="24" t="s">
        <v>16</v>
      </c>
    </row>
    <row r="181" spans="1:8" ht="15.75" thickTop="1">
      <c r="A181" s="15" t="s">
        <v>17</v>
      </c>
      <c r="B181" s="45">
        <f>E176</f>
        <v>10000</v>
      </c>
      <c r="C181" s="16" t="s">
        <v>18</v>
      </c>
      <c r="D181" s="25">
        <f>C177</f>
        <v>324</v>
      </c>
      <c r="E181" s="47">
        <f>E177</f>
        <v>512291</v>
      </c>
      <c r="F181" s="26">
        <f>'Water Rates'!J11</f>
        <v>186.28</v>
      </c>
      <c r="G181" s="27" t="s">
        <v>19</v>
      </c>
      <c r="H181" s="28">
        <f>+D181*F181</f>
        <v>60354.720000000001</v>
      </c>
    </row>
    <row r="182" spans="1:8">
      <c r="A182" s="15" t="s">
        <v>20</v>
      </c>
      <c r="B182" s="45">
        <f>F176</f>
        <v>90000</v>
      </c>
      <c r="C182" s="16" t="s">
        <v>18</v>
      </c>
      <c r="D182" s="25"/>
      <c r="E182" s="48">
        <f>F177</f>
        <v>962119</v>
      </c>
      <c r="F182" s="26">
        <f>'Water Rates'!B7</f>
        <v>4.24</v>
      </c>
      <c r="G182" s="27"/>
      <c r="H182" s="28">
        <f>E182*(F182/1000)</f>
        <v>4079.38456</v>
      </c>
    </row>
    <row r="183" spans="1:8">
      <c r="A183" s="15" t="s">
        <v>20</v>
      </c>
      <c r="B183" s="45">
        <f>G176</f>
        <v>900000</v>
      </c>
      <c r="C183" s="16" t="s">
        <v>18</v>
      </c>
      <c r="D183" s="25"/>
      <c r="E183" s="48">
        <f>G177</f>
        <v>49900</v>
      </c>
      <c r="F183" s="26">
        <f>'Water Rates'!B8</f>
        <v>3.79</v>
      </c>
      <c r="G183" s="27"/>
      <c r="H183" s="28">
        <f t="shared" ref="H183:H184" si="13">E183*(F183/1000)</f>
        <v>189.12100000000001</v>
      </c>
    </row>
    <row r="184" spans="1:8" ht="15.75" thickBot="1">
      <c r="A184" s="17" t="s">
        <v>8</v>
      </c>
      <c r="B184" s="31">
        <f>H176</f>
        <v>1000000</v>
      </c>
      <c r="C184" s="32" t="s">
        <v>18</v>
      </c>
      <c r="D184" s="33"/>
      <c r="E184" s="50">
        <f>H177</f>
        <v>0</v>
      </c>
      <c r="F184" s="26">
        <f>'Water Rates'!B9</f>
        <v>3.45</v>
      </c>
      <c r="G184" s="34"/>
      <c r="H184" s="46">
        <f t="shared" si="13"/>
        <v>0</v>
      </c>
    </row>
    <row r="185" spans="1:8" ht="15.75" thickTop="1">
      <c r="A185" s="35"/>
      <c r="B185" s="36"/>
      <c r="C185" s="36"/>
      <c r="D185" s="79" t="str">
        <f>A174</f>
        <v>8" FS CONNECTION</v>
      </c>
      <c r="E185" s="79"/>
      <c r="F185" s="37" t="s">
        <v>22</v>
      </c>
      <c r="G185" s="38"/>
      <c r="H185" s="39">
        <f>SUM(H181:H184)</f>
        <v>64623.225559999999</v>
      </c>
    </row>
    <row r="187" spans="1:8">
      <c r="A187" s="1" t="s">
        <v>36</v>
      </c>
      <c r="B187" s="2"/>
      <c r="C187" s="2"/>
      <c r="D187" s="2"/>
      <c r="E187" s="2"/>
      <c r="F187" s="2"/>
      <c r="G187" s="2"/>
      <c r="H187" s="3"/>
    </row>
    <row r="188" spans="1:8">
      <c r="A188" s="4" t="s">
        <v>3</v>
      </c>
      <c r="B188" s="5"/>
      <c r="C188" s="6" t="s">
        <v>4</v>
      </c>
      <c r="D188" s="7" t="s">
        <v>5</v>
      </c>
      <c r="E188" s="8" t="s">
        <v>6</v>
      </c>
      <c r="F188" s="8" t="s">
        <v>7</v>
      </c>
      <c r="G188" s="9" t="s">
        <v>7</v>
      </c>
      <c r="H188" s="9" t="s">
        <v>8</v>
      </c>
    </row>
    <row r="189" spans="1:8" ht="15.75" thickBot="1">
      <c r="A189" s="10" t="s">
        <v>9</v>
      </c>
      <c r="B189" s="11"/>
      <c r="C189" s="12" t="s">
        <v>10</v>
      </c>
      <c r="D189" s="12" t="s">
        <v>9</v>
      </c>
      <c r="E189" s="13">
        <v>10000</v>
      </c>
      <c r="F189" s="13">
        <v>90000</v>
      </c>
      <c r="G189" s="13">
        <v>900000</v>
      </c>
      <c r="H189" s="14">
        <v>1000000</v>
      </c>
    </row>
    <row r="190" spans="1:8" ht="15.75" thickTop="1">
      <c r="A190" s="43" t="s">
        <v>11</v>
      </c>
      <c r="B190" s="36"/>
      <c r="C190" s="44">
        <v>36</v>
      </c>
      <c r="D190" s="44">
        <f>SUM(E190:H190)</f>
        <v>658471</v>
      </c>
      <c r="E190" s="44">
        <v>27971</v>
      </c>
      <c r="F190" s="44">
        <v>90000</v>
      </c>
      <c r="G190" s="51">
        <v>540500</v>
      </c>
      <c r="H190" s="51">
        <v>0</v>
      </c>
    </row>
    <row r="191" spans="1:8">
      <c r="A191" s="18"/>
      <c r="B191" s="19"/>
      <c r="C191" s="41"/>
      <c r="D191" s="42"/>
      <c r="E191" s="40"/>
      <c r="F191" s="40"/>
      <c r="G191" s="40"/>
    </row>
    <row r="192" spans="1:8">
      <c r="A192" s="20" t="s">
        <v>12</v>
      </c>
      <c r="B192" s="21"/>
      <c r="C192" s="21"/>
      <c r="D192" s="21"/>
      <c r="E192" s="21"/>
      <c r="F192" s="21"/>
      <c r="G192" s="22"/>
      <c r="H192" s="23"/>
    </row>
    <row r="193" spans="1:8" ht="15.75" thickBot="1">
      <c r="A193" s="80" t="s">
        <v>3</v>
      </c>
      <c r="B193" s="81"/>
      <c r="C193" s="82"/>
      <c r="D193" s="24" t="s">
        <v>13</v>
      </c>
      <c r="E193" s="24" t="s">
        <v>14</v>
      </c>
      <c r="F193" s="83" t="s">
        <v>15</v>
      </c>
      <c r="G193" s="84"/>
      <c r="H193" s="24" t="s">
        <v>16</v>
      </c>
    </row>
    <row r="194" spans="1:8" ht="15.75" thickTop="1">
      <c r="A194" s="15" t="s">
        <v>17</v>
      </c>
      <c r="B194" s="45">
        <f>E189</f>
        <v>10000</v>
      </c>
      <c r="C194" s="16" t="s">
        <v>18</v>
      </c>
      <c r="D194" s="25">
        <f>C190</f>
        <v>36</v>
      </c>
      <c r="E194" s="47">
        <f>E190</f>
        <v>27971</v>
      </c>
      <c r="F194" s="26">
        <f>'Water Rates'!J12</f>
        <v>299.91000000000003</v>
      </c>
      <c r="G194" s="27" t="s">
        <v>19</v>
      </c>
      <c r="H194" s="28">
        <f>+D194*F194</f>
        <v>10796.76</v>
      </c>
    </row>
    <row r="195" spans="1:8">
      <c r="A195" s="15" t="s">
        <v>20</v>
      </c>
      <c r="B195" s="45">
        <f>F189</f>
        <v>90000</v>
      </c>
      <c r="C195" s="16" t="s">
        <v>18</v>
      </c>
      <c r="D195" s="25"/>
      <c r="E195" s="48">
        <f>F190</f>
        <v>90000</v>
      </c>
      <c r="F195" s="26">
        <f>'Water Rates'!B7</f>
        <v>4.24</v>
      </c>
      <c r="G195" s="27"/>
      <c r="H195" s="28">
        <f>E195*(F195/1000)</f>
        <v>381.59999999999997</v>
      </c>
    </row>
    <row r="196" spans="1:8">
      <c r="A196" s="15" t="s">
        <v>20</v>
      </c>
      <c r="B196" s="45">
        <f>G189</f>
        <v>900000</v>
      </c>
      <c r="C196" s="16" t="s">
        <v>18</v>
      </c>
      <c r="D196" s="25"/>
      <c r="E196" s="48">
        <f>G190</f>
        <v>540500</v>
      </c>
      <c r="F196" s="26">
        <f>'Water Rates'!B8</f>
        <v>3.79</v>
      </c>
      <c r="G196" s="27"/>
      <c r="H196" s="28">
        <f t="shared" ref="H196:H197" si="14">E196*(F196/1000)</f>
        <v>2048.4949999999999</v>
      </c>
    </row>
    <row r="197" spans="1:8" ht="15.75" thickBot="1">
      <c r="A197" s="17" t="s">
        <v>8</v>
      </c>
      <c r="B197" s="31">
        <f>H189</f>
        <v>1000000</v>
      </c>
      <c r="C197" s="32" t="s">
        <v>18</v>
      </c>
      <c r="D197" s="33"/>
      <c r="E197" s="50">
        <f>H190</f>
        <v>0</v>
      </c>
      <c r="F197" s="26">
        <f>'Water Rates'!B9</f>
        <v>3.45</v>
      </c>
      <c r="G197" s="34"/>
      <c r="H197" s="46">
        <f t="shared" si="14"/>
        <v>0</v>
      </c>
    </row>
    <row r="198" spans="1:8" ht="15.75" thickTop="1">
      <c r="A198" s="35"/>
      <c r="B198" s="36"/>
      <c r="C198" s="36"/>
      <c r="D198" s="79" t="str">
        <f>A187</f>
        <v>10" FS CONNECTION</v>
      </c>
      <c r="E198" s="79"/>
      <c r="F198" s="37" t="s">
        <v>22</v>
      </c>
      <c r="G198" s="38"/>
      <c r="H198" s="39">
        <f>SUM(H194:H197)</f>
        <v>13226.855</v>
      </c>
    </row>
    <row r="200" spans="1:8">
      <c r="B200" s="53" t="s">
        <v>37</v>
      </c>
      <c r="C200" s="54"/>
      <c r="D200" s="54"/>
      <c r="E200" s="53"/>
      <c r="F200" s="54"/>
      <c r="G200" s="53"/>
      <c r="H200" s="55">
        <f>H16+H30+H43+H56+H69+H82+H95+H108+H120+H133+H146+H159+H172+H185+H198</f>
        <v>16136904.452090001</v>
      </c>
    </row>
    <row r="201" spans="1:8">
      <c r="B201" s="56" t="s">
        <v>38</v>
      </c>
      <c r="C201" s="57"/>
      <c r="D201" s="56"/>
      <c r="E201" s="57"/>
      <c r="F201" s="56"/>
      <c r="G201" s="57"/>
      <c r="H201" s="57">
        <v>16082901</v>
      </c>
    </row>
    <row r="202" spans="1:8">
      <c r="B202" s="54"/>
      <c r="C202" s="55" t="s">
        <v>39</v>
      </c>
      <c r="D202" s="54"/>
      <c r="E202" s="55"/>
      <c r="F202" s="54"/>
      <c r="G202" s="55"/>
      <c r="H202" s="55">
        <f>H200-H201</f>
        <v>54003.452090000734</v>
      </c>
    </row>
    <row r="203" spans="1:8">
      <c r="B203" s="54"/>
      <c r="C203" s="54" t="s">
        <v>40</v>
      </c>
      <c r="D203" s="54"/>
      <c r="E203" s="54"/>
      <c r="F203" s="54"/>
      <c r="G203" s="54"/>
      <c r="H203" s="58">
        <f>(H200-H201)/H201</f>
        <v>3.3578178520156741E-3</v>
      </c>
    </row>
    <row r="204" spans="1:8">
      <c r="B204" s="19"/>
      <c r="C204" s="19"/>
      <c r="D204" s="19"/>
      <c r="E204" s="19"/>
      <c r="F204" s="19"/>
      <c r="G204" s="19"/>
      <c r="H204" s="19"/>
    </row>
    <row r="205" spans="1:8">
      <c r="B205" s="53" t="s">
        <v>41</v>
      </c>
      <c r="C205" s="59"/>
      <c r="D205" s="59"/>
      <c r="E205" s="60"/>
      <c r="F205" s="61"/>
      <c r="G205" s="60"/>
      <c r="H205" s="53">
        <f>D7+D21+D35+D48+D61+D74+D87+D100+D113+D125+D138+D151+D164+D177+D190</f>
        <v>3049517112</v>
      </c>
    </row>
    <row r="206" spans="1:8">
      <c r="B206" s="62" t="s">
        <v>42</v>
      </c>
      <c r="C206" s="63"/>
      <c r="D206" s="63"/>
      <c r="E206" s="64"/>
      <c r="F206" s="65"/>
      <c r="G206" s="64"/>
      <c r="H206" s="62">
        <v>3049517112</v>
      </c>
    </row>
    <row r="207" spans="1:8">
      <c r="B207" s="66"/>
      <c r="C207" s="55" t="s">
        <v>39</v>
      </c>
      <c r="D207" s="54"/>
      <c r="E207" s="55"/>
      <c r="F207" s="54"/>
      <c r="G207" s="55"/>
      <c r="H207" s="53">
        <f>H205-H206</f>
        <v>0</v>
      </c>
    </row>
    <row r="208" spans="1:8">
      <c r="B208" s="61"/>
      <c r="C208" s="54" t="s">
        <v>40</v>
      </c>
      <c r="D208" s="54"/>
      <c r="E208" s="54"/>
      <c r="F208" s="54"/>
      <c r="G208" s="54"/>
      <c r="H208" s="58">
        <f>(H205-H206)/H206</f>
        <v>0</v>
      </c>
    </row>
  </sheetData>
  <mergeCells count="45">
    <mergeCell ref="D82:E82"/>
    <mergeCell ref="A38:C38"/>
    <mergeCell ref="F38:G38"/>
    <mergeCell ref="D43:E43"/>
    <mergeCell ref="A51:C51"/>
    <mergeCell ref="F51:G51"/>
    <mergeCell ref="D56:E56"/>
    <mergeCell ref="A64:C64"/>
    <mergeCell ref="F64:G64"/>
    <mergeCell ref="D69:E69"/>
    <mergeCell ref="A77:C77"/>
    <mergeCell ref="F77:G77"/>
    <mergeCell ref="D30:E30"/>
    <mergeCell ref="A10:C10"/>
    <mergeCell ref="F10:G10"/>
    <mergeCell ref="D16:E16"/>
    <mergeCell ref="A24:C24"/>
    <mergeCell ref="F24:G24"/>
    <mergeCell ref="A90:C90"/>
    <mergeCell ref="F90:G90"/>
    <mergeCell ref="D95:E95"/>
    <mergeCell ref="A103:C103"/>
    <mergeCell ref="F103:G103"/>
    <mergeCell ref="D108:E108"/>
    <mergeCell ref="A116:C116"/>
    <mergeCell ref="F116:G116"/>
    <mergeCell ref="D120:E120"/>
    <mergeCell ref="A128:C128"/>
    <mergeCell ref="F128:G128"/>
    <mergeCell ref="D133:E133"/>
    <mergeCell ref="A141:C141"/>
    <mergeCell ref="F141:G141"/>
    <mergeCell ref="D146:E146"/>
    <mergeCell ref="A154:C154"/>
    <mergeCell ref="F154:G154"/>
    <mergeCell ref="D185:E185"/>
    <mergeCell ref="A193:C193"/>
    <mergeCell ref="F193:G193"/>
    <mergeCell ref="D198:E198"/>
    <mergeCell ref="D159:E159"/>
    <mergeCell ref="A167:C167"/>
    <mergeCell ref="F167:G167"/>
    <mergeCell ref="D172:E172"/>
    <mergeCell ref="A180:C180"/>
    <mergeCell ref="F180:G180"/>
  </mergeCells>
  <pageMargins left="0.75" right="0.75" top="1.5" bottom="0.85" header="0.75" footer="0.75"/>
  <pageSetup paperSize="9" fitToHeight="0" orientation="portrait" horizontalDpi="300" verticalDpi="0" r:id="rId1"/>
  <headerFooter scaleWithDoc="0">
    <oddHeader>&amp;L&amp;G</oddHeader>
    <oddFooter>&amp;L&amp;4&amp;Z&amp;F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19A5-ED80-466A-B8EC-38DC82D7818C}">
  <sheetPr>
    <pageSetUpPr fitToPage="1"/>
  </sheetPr>
  <dimension ref="A1:L207"/>
  <sheetViews>
    <sheetView topLeftCell="A182" zoomScale="115" zoomScaleNormal="115" workbookViewId="0">
      <selection activeCell="K195" sqref="K195"/>
    </sheetView>
    <sheetView topLeftCell="A186" workbookViewId="1">
      <selection activeCell="I195" sqref="I195"/>
    </sheetView>
  </sheetViews>
  <sheetFormatPr defaultRowHeight="15"/>
  <cols>
    <col min="2" max="2" width="10.5703125" customWidth="1"/>
    <col min="3" max="3" width="11.7109375" customWidth="1"/>
    <col min="4" max="4" width="15" bestFit="1" customWidth="1"/>
    <col min="5" max="5" width="20" customWidth="1"/>
    <col min="6" max="6" width="20.42578125" bestFit="1" customWidth="1"/>
    <col min="7" max="7" width="13.42578125" customWidth="1"/>
    <col min="8" max="8" width="19.5703125" customWidth="1"/>
    <col min="9" max="9" width="13.28515625" bestFit="1" customWidth="1"/>
    <col min="21" max="21" width="14.28515625" bestFit="1" customWidth="1"/>
  </cols>
  <sheetData>
    <row r="1" spans="1:12" ht="15.75">
      <c r="A1" s="73" t="s">
        <v>0</v>
      </c>
    </row>
    <row r="2" spans="1:12" ht="15.75">
      <c r="A2" s="73" t="s">
        <v>43</v>
      </c>
    </row>
    <row r="4" spans="1:12">
      <c r="A4" s="1" t="s">
        <v>2</v>
      </c>
      <c r="B4" s="2"/>
      <c r="C4" s="2"/>
      <c r="D4" s="2"/>
      <c r="E4" s="2"/>
      <c r="F4" s="2"/>
      <c r="G4" s="2"/>
      <c r="H4" s="2"/>
      <c r="I4" s="3"/>
    </row>
    <row r="5" spans="1:12">
      <c r="A5" s="4" t="s">
        <v>3</v>
      </c>
      <c r="B5" s="5"/>
      <c r="C5" s="6" t="s">
        <v>4</v>
      </c>
      <c r="D5" s="7" t="s">
        <v>5</v>
      </c>
      <c r="E5" s="8" t="s">
        <v>6</v>
      </c>
      <c r="F5" s="8" t="s">
        <v>7</v>
      </c>
      <c r="G5" s="9" t="s">
        <v>7</v>
      </c>
      <c r="H5" s="9" t="s">
        <v>7</v>
      </c>
      <c r="I5" s="9" t="s">
        <v>8</v>
      </c>
    </row>
    <row r="6" spans="1:12" ht="15.75" thickBot="1">
      <c r="A6" s="10" t="s">
        <v>9</v>
      </c>
      <c r="B6" s="11"/>
      <c r="C6" s="12" t="s">
        <v>10</v>
      </c>
      <c r="D6" s="12" t="s">
        <v>9</v>
      </c>
      <c r="E6" s="13">
        <v>2000</v>
      </c>
      <c r="F6" s="13">
        <v>8000</v>
      </c>
      <c r="G6" s="13">
        <v>90000</v>
      </c>
      <c r="H6" s="13">
        <v>900000</v>
      </c>
      <c r="I6" s="14">
        <v>1000000</v>
      </c>
    </row>
    <row r="7" spans="1:12" ht="15.75" thickTop="1">
      <c r="A7" s="43" t="s">
        <v>11</v>
      </c>
      <c r="B7" s="36"/>
      <c r="C7" s="44">
        <v>380335</v>
      </c>
      <c r="D7" s="44">
        <f>SUM(E7:I7)</f>
        <v>1680187728</v>
      </c>
      <c r="E7" s="44">
        <v>653739346</v>
      </c>
      <c r="F7" s="44">
        <v>802652905</v>
      </c>
      <c r="G7" s="51">
        <v>205388367</v>
      </c>
      <c r="H7" s="51">
        <v>18407110</v>
      </c>
      <c r="I7" s="51">
        <v>0</v>
      </c>
    </row>
    <row r="8" spans="1:12">
      <c r="A8" s="18"/>
      <c r="B8" s="19"/>
      <c r="C8" s="41"/>
      <c r="D8" s="42"/>
      <c r="E8" s="40"/>
      <c r="F8" s="40"/>
      <c r="G8" s="40"/>
    </row>
    <row r="9" spans="1:12">
      <c r="A9" s="20" t="s">
        <v>12</v>
      </c>
      <c r="B9" s="21"/>
      <c r="C9" s="21"/>
      <c r="D9" s="21"/>
      <c r="E9" s="21"/>
      <c r="F9" s="21"/>
      <c r="G9" s="22"/>
      <c r="H9" s="23"/>
    </row>
    <row r="10" spans="1:12" ht="15.75" thickBot="1">
      <c r="A10" s="80" t="s">
        <v>3</v>
      </c>
      <c r="B10" s="81"/>
      <c r="C10" s="82"/>
      <c r="D10" s="24" t="s">
        <v>13</v>
      </c>
      <c r="E10" s="24" t="s">
        <v>14</v>
      </c>
      <c r="F10" s="83" t="s">
        <v>44</v>
      </c>
      <c r="G10" s="84"/>
      <c r="H10" s="24" t="s">
        <v>16</v>
      </c>
    </row>
    <row r="11" spans="1:12" ht="15.75" thickTop="1">
      <c r="A11" s="15" t="s">
        <v>17</v>
      </c>
      <c r="B11" s="45">
        <f>E6</f>
        <v>2000</v>
      </c>
      <c r="C11" s="16" t="s">
        <v>18</v>
      </c>
      <c r="D11" s="25">
        <f>C7</f>
        <v>380335</v>
      </c>
      <c r="E11" s="47">
        <f>E7</f>
        <v>653739346</v>
      </c>
      <c r="F11" s="26">
        <f>'Water Rates'!B17</f>
        <v>16.05</v>
      </c>
      <c r="G11" s="27" t="s">
        <v>19</v>
      </c>
      <c r="H11" s="28">
        <f>+D11*F11</f>
        <v>6104376.75</v>
      </c>
      <c r="L11" s="74"/>
    </row>
    <row r="12" spans="1:12">
      <c r="A12" s="15" t="s">
        <v>20</v>
      </c>
      <c r="B12" s="45">
        <f>F6</f>
        <v>8000</v>
      </c>
      <c r="C12" s="16" t="s">
        <v>18</v>
      </c>
      <c r="D12" s="25"/>
      <c r="E12" s="48">
        <f>F7</f>
        <v>802652905</v>
      </c>
      <c r="F12" s="26">
        <f>'Water Rates'!B18</f>
        <v>5.5699999999999994</v>
      </c>
      <c r="G12" s="27"/>
      <c r="H12" s="28">
        <f>E12*(F12/1000)</f>
        <v>4470776.6808499992</v>
      </c>
      <c r="K12" s="52" t="s">
        <v>21</v>
      </c>
    </row>
    <row r="13" spans="1:12">
      <c r="A13" s="15" t="s">
        <v>20</v>
      </c>
      <c r="B13" s="45">
        <f>G6</f>
        <v>90000</v>
      </c>
      <c r="C13" s="16" t="s">
        <v>18</v>
      </c>
      <c r="D13" s="25"/>
      <c r="E13" s="48">
        <f>G7</f>
        <v>205388367</v>
      </c>
      <c r="F13" s="26">
        <f>'Water Rates'!B19</f>
        <v>4.8099999999999996</v>
      </c>
      <c r="G13" s="27"/>
      <c r="H13" s="28">
        <f t="shared" ref="H13:H15" si="0">E13*(F13/1000)</f>
        <v>987918.04527</v>
      </c>
    </row>
    <row r="14" spans="1:12">
      <c r="A14" s="15" t="s">
        <v>20</v>
      </c>
      <c r="B14" s="45">
        <f>H6</f>
        <v>900000</v>
      </c>
      <c r="C14" s="16" t="s">
        <v>18</v>
      </c>
      <c r="D14" s="29"/>
      <c r="E14" s="49">
        <f>H7</f>
        <v>18407110</v>
      </c>
      <c r="F14" s="26">
        <f>'Water Rates'!B20</f>
        <v>4.3</v>
      </c>
      <c r="G14" s="30"/>
      <c r="H14" s="28">
        <f t="shared" si="0"/>
        <v>79150.573000000004</v>
      </c>
    </row>
    <row r="15" spans="1:12" ht="15.75" thickBot="1">
      <c r="A15" s="17" t="s">
        <v>8</v>
      </c>
      <c r="B15" s="31">
        <f>I6</f>
        <v>1000000</v>
      </c>
      <c r="C15" s="32" t="s">
        <v>18</v>
      </c>
      <c r="D15" s="33"/>
      <c r="E15" s="50">
        <f>I7</f>
        <v>0</v>
      </c>
      <c r="F15" s="26">
        <f>'Water Rates'!B21</f>
        <v>3.92</v>
      </c>
      <c r="G15" s="34"/>
      <c r="H15" s="46">
        <f t="shared" si="0"/>
        <v>0</v>
      </c>
    </row>
    <row r="16" spans="1:12" ht="15.75" thickTop="1">
      <c r="A16" s="35"/>
      <c r="B16" s="36"/>
      <c r="C16" s="36"/>
      <c r="D16" s="79" t="str">
        <f>A4</f>
        <v>5/8" x 3/4" CONNECTION</v>
      </c>
      <c r="E16" s="79"/>
      <c r="F16" s="37" t="s">
        <v>22</v>
      </c>
      <c r="G16" s="38"/>
      <c r="H16" s="39">
        <f>SUM(H11:H15)</f>
        <v>11642222.04912</v>
      </c>
    </row>
    <row r="18" spans="1:9">
      <c r="A18" s="1" t="s">
        <v>23</v>
      </c>
      <c r="B18" s="2"/>
      <c r="C18" s="2"/>
      <c r="D18" s="2"/>
      <c r="E18" s="2"/>
      <c r="F18" s="2"/>
      <c r="G18" s="2"/>
      <c r="H18" s="2"/>
      <c r="I18" s="3"/>
    </row>
    <row r="19" spans="1:9">
      <c r="A19" s="4" t="s">
        <v>3</v>
      </c>
      <c r="B19" s="5"/>
      <c r="C19" s="6" t="s">
        <v>4</v>
      </c>
      <c r="D19" s="7" t="s">
        <v>5</v>
      </c>
      <c r="E19" s="8" t="s">
        <v>6</v>
      </c>
      <c r="F19" s="8" t="s">
        <v>7</v>
      </c>
      <c r="G19" s="9" t="s">
        <v>7</v>
      </c>
      <c r="H19" s="9" t="s">
        <v>7</v>
      </c>
      <c r="I19" s="9" t="s">
        <v>8</v>
      </c>
    </row>
    <row r="20" spans="1:9" ht="15.75" thickBot="1">
      <c r="A20" s="10" t="s">
        <v>9</v>
      </c>
      <c r="B20" s="11"/>
      <c r="C20" s="12" t="s">
        <v>10</v>
      </c>
      <c r="D20" s="12" t="s">
        <v>9</v>
      </c>
      <c r="E20" s="13">
        <v>5000</v>
      </c>
      <c r="F20" s="13">
        <v>5000</v>
      </c>
      <c r="G20" s="13">
        <v>90000</v>
      </c>
      <c r="H20" s="13">
        <v>900000</v>
      </c>
      <c r="I20" s="14">
        <v>1000000</v>
      </c>
    </row>
    <row r="21" spans="1:9" ht="15.75" thickTop="1">
      <c r="A21" s="43" t="s">
        <v>11</v>
      </c>
      <c r="B21" s="36"/>
      <c r="C21" s="44">
        <v>16881</v>
      </c>
      <c r="D21" s="44">
        <f>SUM(E21:I21)</f>
        <v>220336990</v>
      </c>
      <c r="E21" s="44">
        <v>58379479</v>
      </c>
      <c r="F21" s="44">
        <v>32586798</v>
      </c>
      <c r="G21" s="51">
        <v>100354211</v>
      </c>
      <c r="H21" s="51">
        <v>29016502</v>
      </c>
      <c r="I21" s="51">
        <v>0</v>
      </c>
    </row>
    <row r="22" spans="1:9">
      <c r="A22" s="18"/>
      <c r="B22" s="19"/>
      <c r="C22" s="41"/>
      <c r="D22" s="42"/>
      <c r="E22" s="40"/>
      <c r="F22" s="40"/>
      <c r="G22" s="40"/>
    </row>
    <row r="23" spans="1:9">
      <c r="A23" s="20" t="s">
        <v>12</v>
      </c>
      <c r="B23" s="21"/>
      <c r="C23" s="21"/>
      <c r="D23" s="21"/>
      <c r="E23" s="21"/>
      <c r="F23" s="21"/>
      <c r="G23" s="22"/>
      <c r="H23" s="23"/>
    </row>
    <row r="24" spans="1:9" ht="15.75" thickBot="1">
      <c r="A24" s="80" t="s">
        <v>3</v>
      </c>
      <c r="B24" s="81"/>
      <c r="C24" s="82"/>
      <c r="D24" s="24" t="s">
        <v>13</v>
      </c>
      <c r="E24" s="24" t="s">
        <v>14</v>
      </c>
      <c r="F24" s="83" t="s">
        <v>44</v>
      </c>
      <c r="G24" s="84"/>
      <c r="H24" s="24" t="s">
        <v>16</v>
      </c>
    </row>
    <row r="25" spans="1:9" ht="15.75" thickTop="1">
      <c r="A25" s="15" t="s">
        <v>17</v>
      </c>
      <c r="B25" s="45">
        <f>E20</f>
        <v>5000</v>
      </c>
      <c r="C25" s="16" t="s">
        <v>18</v>
      </c>
      <c r="D25" s="25">
        <f>C21</f>
        <v>16881</v>
      </c>
      <c r="E25" s="47">
        <f>E21</f>
        <v>58379479</v>
      </c>
      <c r="F25" s="26">
        <f>'Water Rates'!G17</f>
        <v>32.75</v>
      </c>
      <c r="G25" s="27" t="s">
        <v>19</v>
      </c>
      <c r="H25" s="28">
        <f>+D25*F25</f>
        <v>552852.75</v>
      </c>
    </row>
    <row r="26" spans="1:9">
      <c r="A26" s="15" t="s">
        <v>20</v>
      </c>
      <c r="B26" s="45">
        <f>F20</f>
        <v>5000</v>
      </c>
      <c r="C26" s="16" t="s">
        <v>18</v>
      </c>
      <c r="D26" s="25"/>
      <c r="E26" s="48">
        <f>F21</f>
        <v>32586798</v>
      </c>
      <c r="F26" s="26">
        <f>'Water Rates'!B18</f>
        <v>5.5699999999999994</v>
      </c>
      <c r="G26" s="27"/>
      <c r="H26" s="28">
        <f>E26*(F26/1000)</f>
        <v>181508.46485999998</v>
      </c>
    </row>
    <row r="27" spans="1:9">
      <c r="A27" s="15" t="s">
        <v>20</v>
      </c>
      <c r="B27" s="45">
        <f>G20</f>
        <v>90000</v>
      </c>
      <c r="C27" s="16" t="s">
        <v>18</v>
      </c>
      <c r="D27" s="25"/>
      <c r="E27" s="48">
        <f>G21</f>
        <v>100354211</v>
      </c>
      <c r="F27" s="26">
        <f>'Water Rates'!B19</f>
        <v>4.8099999999999996</v>
      </c>
      <c r="G27" s="27"/>
      <c r="H27" s="28">
        <f t="shared" ref="H27:H29" si="1">E27*(F27/1000)</f>
        <v>482703.75491000002</v>
      </c>
    </row>
    <row r="28" spans="1:9">
      <c r="A28" s="15" t="s">
        <v>20</v>
      </c>
      <c r="B28" s="45">
        <f>H20</f>
        <v>900000</v>
      </c>
      <c r="C28" s="16" t="s">
        <v>18</v>
      </c>
      <c r="D28" s="29"/>
      <c r="E28" s="49">
        <f>H21</f>
        <v>29016502</v>
      </c>
      <c r="F28" s="26">
        <f>'Water Rates'!B20</f>
        <v>4.3</v>
      </c>
      <c r="G28" s="30"/>
      <c r="H28" s="28">
        <f t="shared" si="1"/>
        <v>124770.9586</v>
      </c>
    </row>
    <row r="29" spans="1:9" ht="15.75" thickBot="1">
      <c r="A29" s="17" t="s">
        <v>8</v>
      </c>
      <c r="B29" s="31">
        <f>I20</f>
        <v>1000000</v>
      </c>
      <c r="C29" s="32" t="s">
        <v>18</v>
      </c>
      <c r="D29" s="33"/>
      <c r="E29" s="50">
        <f>I21</f>
        <v>0</v>
      </c>
      <c r="F29" s="26">
        <f>'Water Rates'!B21</f>
        <v>3.92</v>
      </c>
      <c r="G29" s="34"/>
      <c r="H29" s="46">
        <f t="shared" si="1"/>
        <v>0</v>
      </c>
    </row>
    <row r="30" spans="1:9" ht="15.75" thickTop="1">
      <c r="A30" s="35"/>
      <c r="B30" s="36"/>
      <c r="C30" s="36"/>
      <c r="D30" s="79" t="str">
        <f>A18</f>
        <v>1" CONNECTION</v>
      </c>
      <c r="E30" s="79"/>
      <c r="F30" s="37" t="s">
        <v>22</v>
      </c>
      <c r="G30" s="38"/>
      <c r="H30" s="39">
        <f>SUM(H25:H29)</f>
        <v>1341835.9283699999</v>
      </c>
    </row>
    <row r="32" spans="1:9">
      <c r="A32" s="1" t="s">
        <v>24</v>
      </c>
      <c r="B32" s="2"/>
      <c r="C32" s="2"/>
      <c r="D32" s="2"/>
      <c r="E32" s="2"/>
      <c r="F32" s="2"/>
      <c r="G32" s="2"/>
      <c r="H32" s="3"/>
    </row>
    <row r="33" spans="1:8">
      <c r="A33" s="4" t="s">
        <v>3</v>
      </c>
      <c r="B33" s="5"/>
      <c r="C33" s="6" t="s">
        <v>4</v>
      </c>
      <c r="D33" s="7" t="s">
        <v>5</v>
      </c>
      <c r="E33" s="8" t="s">
        <v>6</v>
      </c>
      <c r="F33" s="8" t="s">
        <v>7</v>
      </c>
      <c r="G33" s="9" t="s">
        <v>7</v>
      </c>
      <c r="H33" s="9" t="s">
        <v>8</v>
      </c>
    </row>
    <row r="34" spans="1:8" ht="15.75" thickBot="1">
      <c r="A34" s="10" t="s">
        <v>9</v>
      </c>
      <c r="B34" s="11"/>
      <c r="C34" s="12" t="s">
        <v>10</v>
      </c>
      <c r="D34" s="12" t="s">
        <v>9</v>
      </c>
      <c r="E34" s="13">
        <v>10000</v>
      </c>
      <c r="F34" s="13">
        <v>90000</v>
      </c>
      <c r="G34" s="13">
        <v>900000</v>
      </c>
      <c r="H34" s="14">
        <v>1000000</v>
      </c>
    </row>
    <row r="35" spans="1:8" ht="15.75" thickTop="1">
      <c r="A35" s="43" t="s">
        <v>11</v>
      </c>
      <c r="B35" s="36"/>
      <c r="C35" s="44">
        <v>720</v>
      </c>
      <c r="D35" s="44">
        <f>SUM(E35:H35)</f>
        <v>25943949</v>
      </c>
      <c r="E35" s="44">
        <v>5724456</v>
      </c>
      <c r="F35" s="44">
        <v>13997750</v>
      </c>
      <c r="G35" s="51">
        <v>6221743</v>
      </c>
      <c r="H35" s="51">
        <v>0</v>
      </c>
    </row>
    <row r="36" spans="1:8">
      <c r="A36" s="18"/>
      <c r="B36" s="19"/>
      <c r="C36" s="41"/>
      <c r="D36" s="42"/>
      <c r="E36" s="40"/>
      <c r="F36" s="40"/>
      <c r="G36" s="40"/>
    </row>
    <row r="37" spans="1:8">
      <c r="A37" s="20" t="s">
        <v>12</v>
      </c>
      <c r="B37" s="21"/>
      <c r="C37" s="21"/>
      <c r="D37" s="21"/>
      <c r="E37" s="21"/>
      <c r="F37" s="21"/>
      <c r="G37" s="22"/>
      <c r="H37" s="23"/>
    </row>
    <row r="38" spans="1:8" ht="15.75" thickBot="1">
      <c r="A38" s="80" t="s">
        <v>3</v>
      </c>
      <c r="B38" s="81"/>
      <c r="C38" s="82"/>
      <c r="D38" s="24" t="s">
        <v>13</v>
      </c>
      <c r="E38" s="24" t="s">
        <v>14</v>
      </c>
      <c r="F38" s="83" t="s">
        <v>44</v>
      </c>
      <c r="G38" s="84"/>
      <c r="H38" s="24" t="s">
        <v>16</v>
      </c>
    </row>
    <row r="39" spans="1:8" ht="15.75" thickTop="1">
      <c r="A39" s="15" t="s">
        <v>17</v>
      </c>
      <c r="B39" s="45">
        <f>E34</f>
        <v>10000</v>
      </c>
      <c r="C39" s="16" t="s">
        <v>18</v>
      </c>
      <c r="D39" s="25">
        <f>C35</f>
        <v>720</v>
      </c>
      <c r="E39" s="47">
        <f>E35</f>
        <v>5724456</v>
      </c>
      <c r="F39" s="26">
        <f>'Water Rates'!G18</f>
        <v>60.57</v>
      </c>
      <c r="G39" s="27" t="s">
        <v>19</v>
      </c>
      <c r="H39" s="28">
        <f>+D39*F39</f>
        <v>43610.400000000001</v>
      </c>
    </row>
    <row r="40" spans="1:8">
      <c r="A40" s="15" t="s">
        <v>20</v>
      </c>
      <c r="B40" s="45">
        <f>F34</f>
        <v>90000</v>
      </c>
      <c r="C40" s="16" t="s">
        <v>18</v>
      </c>
      <c r="D40" s="25"/>
      <c r="E40" s="48">
        <f>F35</f>
        <v>13997750</v>
      </c>
      <c r="F40" s="26">
        <f>'Water Rates'!B19</f>
        <v>4.8099999999999996</v>
      </c>
      <c r="G40" s="27"/>
      <c r="H40" s="28">
        <f>E40*(F40/1000)</f>
        <v>67329.177500000005</v>
      </c>
    </row>
    <row r="41" spans="1:8">
      <c r="A41" s="15" t="s">
        <v>20</v>
      </c>
      <c r="B41" s="45">
        <f>G34</f>
        <v>900000</v>
      </c>
      <c r="C41" s="16" t="s">
        <v>18</v>
      </c>
      <c r="D41" s="25"/>
      <c r="E41" s="48">
        <f>G35</f>
        <v>6221743</v>
      </c>
      <c r="F41" s="26">
        <f>'Water Rates'!B20</f>
        <v>4.3</v>
      </c>
      <c r="G41" s="27"/>
      <c r="H41" s="28">
        <f t="shared" ref="H41:H42" si="2">E41*(F41/1000)</f>
        <v>26753.494900000002</v>
      </c>
    </row>
    <row r="42" spans="1:8" ht="15.75" thickBot="1">
      <c r="A42" s="17" t="s">
        <v>8</v>
      </c>
      <c r="B42" s="31">
        <f>H34</f>
        <v>1000000</v>
      </c>
      <c r="C42" s="32" t="s">
        <v>18</v>
      </c>
      <c r="D42" s="33"/>
      <c r="E42" s="50">
        <f>H35</f>
        <v>0</v>
      </c>
      <c r="F42" s="26">
        <f>'Water Rates'!B21</f>
        <v>3.92</v>
      </c>
      <c r="G42" s="34"/>
      <c r="H42" s="46">
        <f t="shared" si="2"/>
        <v>0</v>
      </c>
    </row>
    <row r="43" spans="1:8" ht="15.75" thickTop="1">
      <c r="A43" s="35"/>
      <c r="B43" s="36"/>
      <c r="C43" s="36"/>
      <c r="D43" s="79" t="str">
        <f>A32</f>
        <v>1.5" CONNECTION</v>
      </c>
      <c r="E43" s="79"/>
      <c r="F43" s="37" t="s">
        <v>22</v>
      </c>
      <c r="G43" s="38"/>
      <c r="H43" s="39">
        <f>SUM(H39:H42)</f>
        <v>137693.0724</v>
      </c>
    </row>
    <row r="45" spans="1:8">
      <c r="A45" s="1" t="s">
        <v>25</v>
      </c>
      <c r="B45" s="2"/>
      <c r="C45" s="2"/>
      <c r="D45" s="2"/>
      <c r="E45" s="2"/>
      <c r="F45" s="2"/>
      <c r="G45" s="2"/>
      <c r="H45" s="3"/>
    </row>
    <row r="46" spans="1:8">
      <c r="A46" s="4" t="s">
        <v>3</v>
      </c>
      <c r="B46" s="5"/>
      <c r="C46" s="6" t="s">
        <v>4</v>
      </c>
      <c r="D46" s="7" t="s">
        <v>5</v>
      </c>
      <c r="E46" s="8" t="s">
        <v>6</v>
      </c>
      <c r="F46" s="8" t="s">
        <v>7</v>
      </c>
      <c r="G46" s="9" t="s">
        <v>7</v>
      </c>
      <c r="H46" s="9" t="s">
        <v>8</v>
      </c>
    </row>
    <row r="47" spans="1:8" ht="15.75" thickBot="1">
      <c r="A47" s="10" t="s">
        <v>9</v>
      </c>
      <c r="B47" s="11"/>
      <c r="C47" s="12" t="s">
        <v>10</v>
      </c>
      <c r="D47" s="12" t="s">
        <v>9</v>
      </c>
      <c r="E47" s="13">
        <v>20000</v>
      </c>
      <c r="F47" s="13">
        <v>80000</v>
      </c>
      <c r="G47" s="13">
        <v>900000</v>
      </c>
      <c r="H47" s="14">
        <v>1000000</v>
      </c>
    </row>
    <row r="48" spans="1:8" ht="15.75" thickTop="1">
      <c r="A48" s="43" t="s">
        <v>11</v>
      </c>
      <c r="B48" s="36"/>
      <c r="C48" s="44">
        <v>1985</v>
      </c>
      <c r="D48" s="44">
        <f>SUM(E48:H48)</f>
        <v>196067912</v>
      </c>
      <c r="E48" s="44">
        <v>24652497</v>
      </c>
      <c r="F48" s="44">
        <v>51298869</v>
      </c>
      <c r="G48" s="51">
        <v>115967066</v>
      </c>
      <c r="H48" s="51">
        <v>4149480</v>
      </c>
    </row>
    <row r="49" spans="1:8">
      <c r="A49" s="18"/>
      <c r="B49" s="19"/>
      <c r="C49" s="41"/>
      <c r="D49" s="42"/>
      <c r="E49" s="40"/>
      <c r="F49" s="40"/>
      <c r="G49" s="40"/>
    </row>
    <row r="50" spans="1:8">
      <c r="A50" s="20" t="s">
        <v>12</v>
      </c>
      <c r="B50" s="21"/>
      <c r="C50" s="21"/>
      <c r="D50" s="21"/>
      <c r="E50" s="21"/>
      <c r="F50" s="21"/>
      <c r="G50" s="22"/>
      <c r="H50" s="23"/>
    </row>
    <row r="51" spans="1:8" ht="15.75" thickBot="1">
      <c r="A51" s="80" t="s">
        <v>3</v>
      </c>
      <c r="B51" s="81"/>
      <c r="C51" s="82"/>
      <c r="D51" s="24" t="s">
        <v>13</v>
      </c>
      <c r="E51" s="24" t="s">
        <v>14</v>
      </c>
      <c r="F51" s="83" t="s">
        <v>44</v>
      </c>
      <c r="G51" s="84"/>
      <c r="H51" s="24" t="s">
        <v>16</v>
      </c>
    </row>
    <row r="52" spans="1:8" ht="15.75" thickTop="1">
      <c r="A52" s="15" t="s">
        <v>17</v>
      </c>
      <c r="B52" s="45">
        <f>E47</f>
        <v>20000</v>
      </c>
      <c r="C52" s="16" t="s">
        <v>18</v>
      </c>
      <c r="D52" s="25">
        <f>C48</f>
        <v>1985</v>
      </c>
      <c r="E52" s="47">
        <f>E48</f>
        <v>24652497</v>
      </c>
      <c r="F52" s="26">
        <f>'Water Rates'!G19</f>
        <v>108.63000000000001</v>
      </c>
      <c r="G52" s="27" t="s">
        <v>19</v>
      </c>
      <c r="H52" s="28">
        <f>+D52*F52</f>
        <v>215630.55000000002</v>
      </c>
    </row>
    <row r="53" spans="1:8">
      <c r="A53" s="15" t="s">
        <v>20</v>
      </c>
      <c r="B53" s="45">
        <f>F47</f>
        <v>80000</v>
      </c>
      <c r="C53" s="16" t="s">
        <v>18</v>
      </c>
      <c r="D53" s="25"/>
      <c r="E53" s="48">
        <f>F48</f>
        <v>51298869</v>
      </c>
      <c r="F53" s="26">
        <f>'Water Rates'!B19</f>
        <v>4.8099999999999996</v>
      </c>
      <c r="G53" s="27"/>
      <c r="H53" s="28">
        <f>E53*(F53/1000)</f>
        <v>246747.55989</v>
      </c>
    </row>
    <row r="54" spans="1:8">
      <c r="A54" s="15" t="s">
        <v>20</v>
      </c>
      <c r="B54" s="45">
        <f>G47</f>
        <v>900000</v>
      </c>
      <c r="C54" s="16" t="s">
        <v>18</v>
      </c>
      <c r="D54" s="25"/>
      <c r="E54" s="48">
        <f>G48</f>
        <v>115967066</v>
      </c>
      <c r="F54" s="26">
        <f>'Water Rates'!B20</f>
        <v>4.3</v>
      </c>
      <c r="G54" s="27"/>
      <c r="H54" s="28">
        <f t="shared" ref="H54:H55" si="3">E54*(F54/1000)</f>
        <v>498658.38380000001</v>
      </c>
    </row>
    <row r="55" spans="1:8" ht="15.75" thickBot="1">
      <c r="A55" s="17" t="s">
        <v>8</v>
      </c>
      <c r="B55" s="31">
        <f>H47</f>
        <v>1000000</v>
      </c>
      <c r="C55" s="32" t="s">
        <v>18</v>
      </c>
      <c r="D55" s="33"/>
      <c r="E55" s="50">
        <f>H48</f>
        <v>4149480</v>
      </c>
      <c r="F55" s="26">
        <f>'Water Rates'!B21</f>
        <v>3.92</v>
      </c>
      <c r="G55" s="34"/>
      <c r="H55" s="46">
        <f t="shared" si="3"/>
        <v>16265.961599999999</v>
      </c>
    </row>
    <row r="56" spans="1:8" ht="15.75" thickTop="1">
      <c r="A56" s="35"/>
      <c r="B56" s="36"/>
      <c r="C56" s="36"/>
      <c r="D56" s="79" t="str">
        <f>A45</f>
        <v>2" CONNECTION</v>
      </c>
      <c r="E56" s="79"/>
      <c r="F56" s="37" t="s">
        <v>22</v>
      </c>
      <c r="G56" s="38"/>
      <c r="H56" s="39">
        <f>SUM(H52:H55)</f>
        <v>977302.45529000007</v>
      </c>
    </row>
    <row r="58" spans="1:8">
      <c r="A58" s="1" t="s">
        <v>26</v>
      </c>
      <c r="B58" s="2"/>
      <c r="C58" s="2"/>
      <c r="D58" s="2"/>
      <c r="E58" s="2"/>
      <c r="F58" s="2"/>
      <c r="G58" s="2"/>
      <c r="H58" s="3"/>
    </row>
    <row r="59" spans="1:8">
      <c r="A59" s="4" t="s">
        <v>3</v>
      </c>
      <c r="B59" s="5"/>
      <c r="C59" s="6" t="s">
        <v>4</v>
      </c>
      <c r="D59" s="7" t="s">
        <v>5</v>
      </c>
      <c r="E59" s="8" t="s">
        <v>6</v>
      </c>
      <c r="F59" s="8" t="s">
        <v>7</v>
      </c>
      <c r="G59" s="9" t="s">
        <v>7</v>
      </c>
      <c r="H59" s="9" t="s">
        <v>8</v>
      </c>
    </row>
    <row r="60" spans="1:8" ht="15.75" thickBot="1">
      <c r="A60" s="10" t="s">
        <v>9</v>
      </c>
      <c r="B60" s="11"/>
      <c r="C60" s="12" t="s">
        <v>10</v>
      </c>
      <c r="D60" s="12" t="s">
        <v>9</v>
      </c>
      <c r="E60" s="13">
        <v>30000</v>
      </c>
      <c r="F60" s="13">
        <v>70000</v>
      </c>
      <c r="G60" s="13">
        <v>900000</v>
      </c>
      <c r="H60" s="14">
        <v>1000000</v>
      </c>
    </row>
    <row r="61" spans="1:8" ht="15.75" thickTop="1">
      <c r="A61" s="43" t="s">
        <v>11</v>
      </c>
      <c r="B61" s="36"/>
      <c r="C61" s="44">
        <v>384</v>
      </c>
      <c r="D61" s="44">
        <f>SUM(E61:H61)</f>
        <v>91822186</v>
      </c>
      <c r="E61" s="44">
        <v>11109633</v>
      </c>
      <c r="F61" s="44">
        <v>13888400</v>
      </c>
      <c r="G61" s="51">
        <v>51544453</v>
      </c>
      <c r="H61" s="51">
        <v>15279700</v>
      </c>
    </row>
    <row r="62" spans="1:8">
      <c r="A62" s="18"/>
      <c r="B62" s="19"/>
      <c r="C62" s="41"/>
      <c r="D62" s="42"/>
      <c r="E62" s="40"/>
      <c r="F62" s="40"/>
      <c r="G62" s="40"/>
    </row>
    <row r="63" spans="1:8">
      <c r="A63" s="20" t="s">
        <v>12</v>
      </c>
      <c r="B63" s="21"/>
      <c r="C63" s="21"/>
      <c r="D63" s="21"/>
      <c r="E63" s="21"/>
      <c r="F63" s="21"/>
      <c r="G63" s="22"/>
      <c r="H63" s="23"/>
    </row>
    <row r="64" spans="1:8" ht="15.75" thickBot="1">
      <c r="A64" s="80" t="s">
        <v>3</v>
      </c>
      <c r="B64" s="81"/>
      <c r="C64" s="82"/>
      <c r="D64" s="24" t="s">
        <v>13</v>
      </c>
      <c r="E64" s="24" t="s">
        <v>14</v>
      </c>
      <c r="F64" s="83" t="s">
        <v>44</v>
      </c>
      <c r="G64" s="84"/>
      <c r="H64" s="24" t="s">
        <v>16</v>
      </c>
    </row>
    <row r="65" spans="1:8" ht="15.75" thickTop="1">
      <c r="A65" s="15" t="s">
        <v>17</v>
      </c>
      <c r="B65" s="45">
        <f>E60</f>
        <v>30000</v>
      </c>
      <c r="C65" s="16" t="s">
        <v>18</v>
      </c>
      <c r="D65" s="25">
        <f>C61</f>
        <v>384</v>
      </c>
      <c r="E65" s="47">
        <f>E61</f>
        <v>11109633</v>
      </c>
      <c r="F65" s="26">
        <f>'Water Rates'!G20</f>
        <v>156.69</v>
      </c>
      <c r="G65" s="27" t="s">
        <v>19</v>
      </c>
      <c r="H65" s="28">
        <f>+D65*F65</f>
        <v>60168.959999999999</v>
      </c>
    </row>
    <row r="66" spans="1:8">
      <c r="A66" s="15" t="s">
        <v>20</v>
      </c>
      <c r="B66" s="45">
        <f>F60</f>
        <v>70000</v>
      </c>
      <c r="C66" s="16" t="s">
        <v>18</v>
      </c>
      <c r="D66" s="25"/>
      <c r="E66" s="48">
        <f>F61</f>
        <v>13888400</v>
      </c>
      <c r="F66" s="26">
        <f>'Water Rates'!B19</f>
        <v>4.8099999999999996</v>
      </c>
      <c r="G66" s="27"/>
      <c r="H66" s="28">
        <f>E66*(F66/1000)</f>
        <v>66803.203999999998</v>
      </c>
    </row>
    <row r="67" spans="1:8">
      <c r="A67" s="15" t="s">
        <v>20</v>
      </c>
      <c r="B67" s="45">
        <f>G60</f>
        <v>900000</v>
      </c>
      <c r="C67" s="16" t="s">
        <v>18</v>
      </c>
      <c r="D67" s="25"/>
      <c r="E67" s="48">
        <f>G61</f>
        <v>51544453</v>
      </c>
      <c r="F67" s="26">
        <f>'Water Rates'!B20</f>
        <v>4.3</v>
      </c>
      <c r="G67" s="27"/>
      <c r="H67" s="28">
        <f t="shared" ref="H67:H68" si="4">E67*(F67/1000)</f>
        <v>221641.14790000001</v>
      </c>
    </row>
    <row r="68" spans="1:8" ht="15.75" thickBot="1">
      <c r="A68" s="17" t="s">
        <v>8</v>
      </c>
      <c r="B68" s="31">
        <f>H60</f>
        <v>1000000</v>
      </c>
      <c r="C68" s="32" t="s">
        <v>18</v>
      </c>
      <c r="D68" s="33"/>
      <c r="E68" s="50">
        <f>H61</f>
        <v>15279700</v>
      </c>
      <c r="F68" s="26">
        <f>'Water Rates'!B21</f>
        <v>3.92</v>
      </c>
      <c r="G68" s="34"/>
      <c r="H68" s="46">
        <f t="shared" si="4"/>
        <v>59896.423999999999</v>
      </c>
    </row>
    <row r="69" spans="1:8" ht="15.75" thickTop="1">
      <c r="A69" s="35"/>
      <c r="B69" s="36"/>
      <c r="C69" s="36"/>
      <c r="D69" s="79" t="str">
        <f>A58</f>
        <v>3" CONNECTION</v>
      </c>
      <c r="E69" s="79"/>
      <c r="F69" s="37" t="s">
        <v>22</v>
      </c>
      <c r="G69" s="38"/>
      <c r="H69" s="39">
        <f>SUM(H65:H68)</f>
        <v>408509.73589999997</v>
      </c>
    </row>
    <row r="71" spans="1:8">
      <c r="A71" s="1" t="s">
        <v>27</v>
      </c>
      <c r="B71" s="2"/>
      <c r="C71" s="2"/>
      <c r="D71" s="2"/>
      <c r="E71" s="2"/>
      <c r="F71" s="2"/>
      <c r="G71" s="2"/>
      <c r="H71" s="3"/>
    </row>
    <row r="72" spans="1:8">
      <c r="A72" s="4" t="s">
        <v>3</v>
      </c>
      <c r="B72" s="5"/>
      <c r="C72" s="6" t="s">
        <v>4</v>
      </c>
      <c r="D72" s="7" t="s">
        <v>5</v>
      </c>
      <c r="E72" s="8" t="s">
        <v>6</v>
      </c>
      <c r="F72" s="8" t="s">
        <v>7</v>
      </c>
      <c r="G72" s="9" t="s">
        <v>7</v>
      </c>
      <c r="H72" s="9" t="s">
        <v>8</v>
      </c>
    </row>
    <row r="73" spans="1:8" ht="15.75" thickBot="1">
      <c r="A73" s="10" t="s">
        <v>9</v>
      </c>
      <c r="B73" s="11"/>
      <c r="C73" s="12" t="s">
        <v>10</v>
      </c>
      <c r="D73" s="12" t="s">
        <v>9</v>
      </c>
      <c r="E73" s="13">
        <v>50000</v>
      </c>
      <c r="F73" s="13">
        <v>50000</v>
      </c>
      <c r="G73" s="13">
        <v>900000</v>
      </c>
      <c r="H73" s="14">
        <v>1000000</v>
      </c>
    </row>
    <row r="74" spans="1:8" ht="15.75" thickTop="1">
      <c r="A74" s="43" t="s">
        <v>11</v>
      </c>
      <c r="B74" s="36"/>
      <c r="C74" s="44">
        <v>798</v>
      </c>
      <c r="D74" s="44">
        <f>SUM(E74:H74)</f>
        <v>213108956</v>
      </c>
      <c r="E74" s="44">
        <v>23811874</v>
      </c>
      <c r="F74" s="44">
        <v>14835435</v>
      </c>
      <c r="G74" s="51">
        <v>99016975</v>
      </c>
      <c r="H74" s="51">
        <v>75444672</v>
      </c>
    </row>
    <row r="75" spans="1:8">
      <c r="A75" s="18"/>
      <c r="B75" s="19"/>
      <c r="C75" s="41"/>
      <c r="D75" s="42"/>
      <c r="E75" s="40"/>
      <c r="F75" s="40"/>
      <c r="G75" s="40"/>
    </row>
    <row r="76" spans="1:8">
      <c r="A76" s="20" t="s">
        <v>12</v>
      </c>
      <c r="B76" s="21"/>
      <c r="C76" s="21"/>
      <c r="D76" s="21"/>
      <c r="E76" s="21"/>
      <c r="F76" s="21"/>
      <c r="G76" s="22"/>
      <c r="H76" s="23"/>
    </row>
    <row r="77" spans="1:8" ht="15.75" thickBot="1">
      <c r="A77" s="80" t="s">
        <v>3</v>
      </c>
      <c r="B77" s="81"/>
      <c r="C77" s="82"/>
      <c r="D77" s="24" t="s">
        <v>13</v>
      </c>
      <c r="E77" s="24" t="s">
        <v>14</v>
      </c>
      <c r="F77" s="83" t="s">
        <v>44</v>
      </c>
      <c r="G77" s="84"/>
      <c r="H77" s="24" t="s">
        <v>16</v>
      </c>
    </row>
    <row r="78" spans="1:8" ht="15.75" thickTop="1">
      <c r="A78" s="15" t="s">
        <v>17</v>
      </c>
      <c r="B78" s="45">
        <f>E73</f>
        <v>50000</v>
      </c>
      <c r="C78" s="16" t="s">
        <v>18</v>
      </c>
      <c r="D78" s="25">
        <f>C74</f>
        <v>798</v>
      </c>
      <c r="E78" s="47">
        <f>E74</f>
        <v>23811874</v>
      </c>
      <c r="F78" s="26">
        <f>'Water Rates'!G21</f>
        <v>252.79999999999998</v>
      </c>
      <c r="G78" s="27" t="s">
        <v>19</v>
      </c>
      <c r="H78" s="28">
        <f>+D78*F78</f>
        <v>201734.39999999999</v>
      </c>
    </row>
    <row r="79" spans="1:8">
      <c r="A79" s="15" t="s">
        <v>20</v>
      </c>
      <c r="B79" s="45">
        <f>F73</f>
        <v>50000</v>
      </c>
      <c r="C79" s="16" t="s">
        <v>18</v>
      </c>
      <c r="D79" s="25"/>
      <c r="E79" s="48">
        <f>F74</f>
        <v>14835435</v>
      </c>
      <c r="F79" s="26">
        <f>'Water Rates'!B19</f>
        <v>4.8099999999999996</v>
      </c>
      <c r="G79" s="27"/>
      <c r="H79" s="28">
        <f>E79*(F79/1000)</f>
        <v>71358.442349999998</v>
      </c>
    </row>
    <row r="80" spans="1:8">
      <c r="A80" s="15" t="s">
        <v>20</v>
      </c>
      <c r="B80" s="45">
        <f>G73</f>
        <v>900000</v>
      </c>
      <c r="C80" s="16" t="s">
        <v>18</v>
      </c>
      <c r="D80" s="25"/>
      <c r="E80" s="48">
        <f>G74</f>
        <v>99016975</v>
      </c>
      <c r="F80" s="26">
        <f>'Water Rates'!B20</f>
        <v>4.3</v>
      </c>
      <c r="G80" s="27"/>
      <c r="H80" s="28">
        <f t="shared" ref="H80:H81" si="5">E80*(F80/1000)</f>
        <v>425772.99249999999</v>
      </c>
    </row>
    <row r="81" spans="1:8" ht="15.75" thickBot="1">
      <c r="A81" s="17" t="s">
        <v>8</v>
      </c>
      <c r="B81" s="31">
        <f>H73</f>
        <v>1000000</v>
      </c>
      <c r="C81" s="32" t="s">
        <v>18</v>
      </c>
      <c r="D81" s="33"/>
      <c r="E81" s="50">
        <f>H74</f>
        <v>75444672</v>
      </c>
      <c r="F81" s="26">
        <f>'Water Rates'!B21</f>
        <v>3.92</v>
      </c>
      <c r="G81" s="34"/>
      <c r="H81" s="46">
        <f t="shared" si="5"/>
        <v>295743.11423999997</v>
      </c>
    </row>
    <row r="82" spans="1:8" ht="15.75" thickTop="1">
      <c r="A82" s="35"/>
      <c r="B82" s="36"/>
      <c r="C82" s="36"/>
      <c r="D82" s="79" t="str">
        <f>A71</f>
        <v>4" CONNECTION</v>
      </c>
      <c r="E82" s="79"/>
      <c r="F82" s="37" t="s">
        <v>22</v>
      </c>
      <c r="G82" s="38"/>
      <c r="H82" s="39">
        <f>SUM(H78:H81)</f>
        <v>994608.94909000001</v>
      </c>
    </row>
    <row r="84" spans="1:8">
      <c r="A84" s="1" t="s">
        <v>28</v>
      </c>
      <c r="B84" s="2"/>
      <c r="C84" s="2"/>
      <c r="D84" s="2"/>
      <c r="E84" s="2"/>
      <c r="F84" s="2"/>
      <c r="G84" s="3"/>
    </row>
    <row r="85" spans="1:8">
      <c r="A85" s="4" t="s">
        <v>3</v>
      </c>
      <c r="B85" s="5"/>
      <c r="C85" s="6" t="s">
        <v>4</v>
      </c>
      <c r="D85" s="7" t="s">
        <v>5</v>
      </c>
      <c r="E85" s="8" t="s">
        <v>6</v>
      </c>
      <c r="F85" s="9" t="s">
        <v>7</v>
      </c>
      <c r="G85" s="9" t="s">
        <v>8</v>
      </c>
    </row>
    <row r="86" spans="1:8" ht="15.75" thickBot="1">
      <c r="A86" s="10" t="s">
        <v>9</v>
      </c>
      <c r="B86" s="11"/>
      <c r="C86" s="12" t="s">
        <v>10</v>
      </c>
      <c r="D86" s="12" t="s">
        <v>9</v>
      </c>
      <c r="E86" s="13">
        <v>100000</v>
      </c>
      <c r="F86" s="13">
        <v>900000</v>
      </c>
      <c r="G86" s="14">
        <v>1000000</v>
      </c>
    </row>
    <row r="87" spans="1:8" ht="15.75" thickTop="1">
      <c r="A87" s="43" t="s">
        <v>11</v>
      </c>
      <c r="B87" s="36"/>
      <c r="C87" s="44">
        <v>443</v>
      </c>
      <c r="D87" s="44">
        <f>SUM(E87:G87)</f>
        <v>379101065</v>
      </c>
      <c r="E87" s="44">
        <v>16007429</v>
      </c>
      <c r="F87" s="51">
        <v>42507977</v>
      </c>
      <c r="G87" s="51">
        <v>320585659</v>
      </c>
    </row>
    <row r="88" spans="1:8">
      <c r="A88" s="18"/>
      <c r="B88" s="19"/>
      <c r="C88" s="41"/>
      <c r="D88" s="42"/>
      <c r="E88" s="40"/>
      <c r="F88" s="40"/>
      <c r="G88" s="40"/>
    </row>
    <row r="89" spans="1:8">
      <c r="A89" s="20" t="s">
        <v>12</v>
      </c>
      <c r="B89" s="21"/>
      <c r="C89" s="21"/>
      <c r="D89" s="21"/>
      <c r="E89" s="21"/>
      <c r="F89" s="21"/>
      <c r="G89" s="22"/>
      <c r="H89" s="23"/>
    </row>
    <row r="90" spans="1:8" ht="15.75" thickBot="1">
      <c r="A90" s="80" t="s">
        <v>3</v>
      </c>
      <c r="B90" s="81"/>
      <c r="C90" s="82"/>
      <c r="D90" s="24" t="s">
        <v>13</v>
      </c>
      <c r="E90" s="24" t="s">
        <v>14</v>
      </c>
      <c r="F90" s="83" t="s">
        <v>44</v>
      </c>
      <c r="G90" s="84"/>
      <c r="H90" s="24" t="s">
        <v>16</v>
      </c>
    </row>
    <row r="91" spans="1:8" ht="15.75" thickTop="1">
      <c r="A91" s="15" t="s">
        <v>17</v>
      </c>
      <c r="B91" s="45">
        <f>E86</f>
        <v>100000</v>
      </c>
      <c r="C91" s="16" t="s">
        <v>18</v>
      </c>
      <c r="D91" s="25">
        <f>C87</f>
        <v>443</v>
      </c>
      <c r="E91" s="47">
        <f>E87</f>
        <v>16007429</v>
      </c>
      <c r="F91" s="26">
        <f>'Water Rates'!G22</f>
        <v>493.08</v>
      </c>
      <c r="G91" s="27" t="s">
        <v>19</v>
      </c>
      <c r="H91" s="28">
        <f>+D91*F91</f>
        <v>218434.44</v>
      </c>
    </row>
    <row r="92" spans="1:8">
      <c r="A92" s="15" t="s">
        <v>20</v>
      </c>
      <c r="B92" s="45">
        <f>F86</f>
        <v>900000</v>
      </c>
      <c r="C92" s="16" t="s">
        <v>18</v>
      </c>
      <c r="D92" s="25"/>
      <c r="E92" s="48">
        <f>F87</f>
        <v>42507977</v>
      </c>
      <c r="F92" s="26">
        <f>'Water Rates'!B20</f>
        <v>4.3</v>
      </c>
      <c r="G92" s="27"/>
      <c r="H92" s="28">
        <f t="shared" ref="H92:H93" si="6">E92*(F92/1000)</f>
        <v>182784.30110000001</v>
      </c>
    </row>
    <row r="93" spans="1:8" ht="15.75" thickBot="1">
      <c r="A93" s="17" t="s">
        <v>8</v>
      </c>
      <c r="B93" s="31">
        <f>G86</f>
        <v>1000000</v>
      </c>
      <c r="C93" s="32" t="s">
        <v>18</v>
      </c>
      <c r="D93" s="33"/>
      <c r="E93" s="50">
        <f>G87</f>
        <v>320585659</v>
      </c>
      <c r="F93" s="26">
        <f>'Water Rates'!B21</f>
        <v>3.92</v>
      </c>
      <c r="G93" s="34"/>
      <c r="H93" s="46">
        <f t="shared" si="6"/>
        <v>1256695.7832799999</v>
      </c>
    </row>
    <row r="94" spans="1:8" ht="15.75" thickTop="1">
      <c r="A94" s="35"/>
      <c r="B94" s="36"/>
      <c r="C94" s="36"/>
      <c r="D94" s="79" t="str">
        <f>A84</f>
        <v>6" CONNECTION</v>
      </c>
      <c r="E94" s="79"/>
      <c r="F94" s="37" t="s">
        <v>22</v>
      </c>
      <c r="G94" s="38"/>
      <c r="H94" s="39">
        <f>SUM(H91:H93)</f>
        <v>1657914.5243799998</v>
      </c>
    </row>
    <row r="96" spans="1:8">
      <c r="A96" s="1" t="s">
        <v>29</v>
      </c>
      <c r="B96" s="2"/>
      <c r="C96" s="2"/>
      <c r="D96" s="2"/>
      <c r="E96" s="2"/>
      <c r="F96" s="2"/>
      <c r="G96" s="3"/>
    </row>
    <row r="97" spans="1:8">
      <c r="A97" s="4" t="s">
        <v>3</v>
      </c>
      <c r="B97" s="5"/>
      <c r="C97" s="6" t="s">
        <v>4</v>
      </c>
      <c r="D97" s="7" t="s">
        <v>5</v>
      </c>
      <c r="E97" s="8" t="s">
        <v>6</v>
      </c>
      <c r="F97" s="9" t="s">
        <v>7</v>
      </c>
      <c r="G97" s="9" t="s">
        <v>8</v>
      </c>
    </row>
    <row r="98" spans="1:8" ht="15.75" thickBot="1">
      <c r="A98" s="10" t="s">
        <v>9</v>
      </c>
      <c r="B98" s="11"/>
      <c r="C98" s="12" t="s">
        <v>10</v>
      </c>
      <c r="D98" s="12" t="s">
        <v>9</v>
      </c>
      <c r="E98" s="13">
        <v>150000</v>
      </c>
      <c r="F98" s="13">
        <v>850000</v>
      </c>
      <c r="G98" s="14">
        <v>1000000</v>
      </c>
    </row>
    <row r="99" spans="1:8" ht="15.75" thickTop="1">
      <c r="A99" s="43" t="s">
        <v>11</v>
      </c>
      <c r="B99" s="36"/>
      <c r="C99" s="44">
        <v>193</v>
      </c>
      <c r="D99" s="44">
        <f>SUM(E99:G99)</f>
        <v>50382446</v>
      </c>
      <c r="E99" s="44">
        <v>16519999</v>
      </c>
      <c r="F99" s="51">
        <v>25482312</v>
      </c>
      <c r="G99" s="51">
        <v>8380135</v>
      </c>
    </row>
    <row r="100" spans="1:8">
      <c r="A100" s="18"/>
      <c r="B100" s="19"/>
      <c r="C100" s="41"/>
      <c r="D100" s="42"/>
      <c r="E100" s="40"/>
      <c r="F100" s="40"/>
      <c r="G100" s="40"/>
    </row>
    <row r="101" spans="1:8">
      <c r="A101" s="20" t="s">
        <v>12</v>
      </c>
      <c r="B101" s="21"/>
      <c r="C101" s="21"/>
      <c r="D101" s="21"/>
      <c r="E101" s="21"/>
      <c r="F101" s="21"/>
      <c r="G101" s="22"/>
      <c r="H101" s="23"/>
    </row>
    <row r="102" spans="1:8" ht="15.75" thickBot="1">
      <c r="A102" s="80" t="s">
        <v>3</v>
      </c>
      <c r="B102" s="81"/>
      <c r="C102" s="82"/>
      <c r="D102" s="24" t="s">
        <v>13</v>
      </c>
      <c r="E102" s="24" t="s">
        <v>14</v>
      </c>
      <c r="F102" s="83" t="s">
        <v>44</v>
      </c>
      <c r="G102" s="84"/>
      <c r="H102" s="24" t="s">
        <v>16</v>
      </c>
    </row>
    <row r="103" spans="1:8" ht="15.75" thickTop="1">
      <c r="A103" s="15" t="s">
        <v>17</v>
      </c>
      <c r="B103" s="45">
        <f>E98</f>
        <v>150000</v>
      </c>
      <c r="C103" s="16" t="s">
        <v>18</v>
      </c>
      <c r="D103" s="25">
        <f>C99</f>
        <v>193</v>
      </c>
      <c r="E103" s="47">
        <f>E99</f>
        <v>16519999</v>
      </c>
      <c r="F103" s="26">
        <f>'Water Rates'!G23</f>
        <v>707.86</v>
      </c>
      <c r="G103" s="27" t="s">
        <v>19</v>
      </c>
      <c r="H103" s="28">
        <f>+D103*F103</f>
        <v>136616.98000000001</v>
      </c>
    </row>
    <row r="104" spans="1:8">
      <c r="A104" s="15" t="s">
        <v>20</v>
      </c>
      <c r="B104" s="45">
        <f>F98</f>
        <v>850000</v>
      </c>
      <c r="C104" s="16" t="s">
        <v>18</v>
      </c>
      <c r="D104" s="25"/>
      <c r="E104" s="48">
        <f>F99</f>
        <v>25482312</v>
      </c>
      <c r="F104" s="26">
        <f>'Water Rates'!B20</f>
        <v>4.3</v>
      </c>
      <c r="G104" s="27"/>
      <c r="H104" s="28">
        <f t="shared" ref="H104:H105" si="7">E104*(F104/1000)</f>
        <v>109573.94160000001</v>
      </c>
    </row>
    <row r="105" spans="1:8" ht="15.75" thickBot="1">
      <c r="A105" s="17" t="s">
        <v>8</v>
      </c>
      <c r="B105" s="31">
        <f>G98</f>
        <v>1000000</v>
      </c>
      <c r="C105" s="32" t="s">
        <v>18</v>
      </c>
      <c r="D105" s="33"/>
      <c r="E105" s="50">
        <f>G99</f>
        <v>8380135</v>
      </c>
      <c r="F105" s="26">
        <f>'Water Rates'!B21</f>
        <v>3.92</v>
      </c>
      <c r="G105" s="34"/>
      <c r="H105" s="46">
        <f t="shared" si="7"/>
        <v>32850.129199999996</v>
      </c>
    </row>
    <row r="106" spans="1:8" ht="15.75" thickTop="1">
      <c r="A106" s="35"/>
      <c r="B106" s="36"/>
      <c r="C106" s="36"/>
      <c r="D106" s="79" t="str">
        <f>A96</f>
        <v>8" CONNECTION</v>
      </c>
      <c r="E106" s="79"/>
      <c r="F106" s="37" t="s">
        <v>22</v>
      </c>
      <c r="G106" s="38"/>
      <c r="H106" s="39">
        <f>SUM(H103:H105)</f>
        <v>279041.05079999997</v>
      </c>
    </row>
    <row r="108" spans="1:8">
      <c r="A108" s="1" t="s">
        <v>30</v>
      </c>
      <c r="B108" s="2"/>
      <c r="C108" s="2"/>
      <c r="D108" s="2"/>
      <c r="E108" s="2"/>
      <c r="F108" s="2"/>
      <c r="G108" s="3"/>
    </row>
    <row r="109" spans="1:8">
      <c r="A109" s="4" t="s">
        <v>3</v>
      </c>
      <c r="B109" s="5"/>
      <c r="C109" s="6" t="s">
        <v>4</v>
      </c>
      <c r="D109" s="7" t="s">
        <v>5</v>
      </c>
      <c r="E109" s="8" t="s">
        <v>6</v>
      </c>
      <c r="F109" s="8" t="s">
        <v>7</v>
      </c>
      <c r="G109" s="9" t="s">
        <v>8</v>
      </c>
    </row>
    <row r="110" spans="1:8" ht="15.75" thickBot="1">
      <c r="A110" s="10" t="s">
        <v>9</v>
      </c>
      <c r="B110" s="11"/>
      <c r="C110" s="12" t="s">
        <v>10</v>
      </c>
      <c r="D110" s="12" t="s">
        <v>9</v>
      </c>
      <c r="E110" s="13">
        <v>250000</v>
      </c>
      <c r="F110" s="13">
        <v>880000</v>
      </c>
      <c r="G110" s="14">
        <v>1000000</v>
      </c>
    </row>
    <row r="111" spans="1:8" ht="15.75" thickTop="1">
      <c r="A111" s="43" t="s">
        <v>11</v>
      </c>
      <c r="B111" s="36"/>
      <c r="C111" s="44">
        <v>48</v>
      </c>
      <c r="D111" s="44">
        <f>SUM(E111:G111)</f>
        <v>186934429</v>
      </c>
      <c r="E111" s="44">
        <v>10618892</v>
      </c>
      <c r="F111" s="44">
        <v>28769724</v>
      </c>
      <c r="G111" s="51">
        <v>147545813</v>
      </c>
    </row>
    <row r="112" spans="1:8">
      <c r="A112" s="18"/>
      <c r="B112" s="19"/>
      <c r="C112" s="41"/>
      <c r="D112" s="42"/>
      <c r="E112" s="40"/>
      <c r="F112" s="40"/>
      <c r="G112" s="40"/>
    </row>
    <row r="113" spans="1:8">
      <c r="A113" s="20" t="s">
        <v>12</v>
      </c>
      <c r="B113" s="21"/>
      <c r="C113" s="21"/>
      <c r="D113" s="21"/>
      <c r="E113" s="21"/>
      <c r="F113" s="21"/>
      <c r="G113" s="22"/>
      <c r="H113" s="23"/>
    </row>
    <row r="114" spans="1:8" ht="15.75" thickBot="1">
      <c r="A114" s="80" t="s">
        <v>3</v>
      </c>
      <c r="B114" s="81"/>
      <c r="C114" s="82"/>
      <c r="D114" s="24" t="s">
        <v>13</v>
      </c>
      <c r="E114" s="24" t="s">
        <v>14</v>
      </c>
      <c r="F114" s="83" t="s">
        <v>44</v>
      </c>
      <c r="G114" s="84"/>
      <c r="H114" s="24" t="s">
        <v>16</v>
      </c>
    </row>
    <row r="115" spans="1:8" ht="15.75" thickTop="1">
      <c r="A115" s="15" t="s">
        <v>17</v>
      </c>
      <c r="B115" s="45">
        <f>E110</f>
        <v>250000</v>
      </c>
      <c r="C115" s="16" t="s">
        <v>18</v>
      </c>
      <c r="D115" s="25">
        <f>C111</f>
        <v>48</v>
      </c>
      <c r="E115" s="47">
        <f>E111</f>
        <v>10618892</v>
      </c>
      <c r="F115" s="26">
        <f>'Water Rates'!G24</f>
        <v>1137.42</v>
      </c>
      <c r="G115" s="27" t="s">
        <v>19</v>
      </c>
      <c r="H115" s="28">
        <f>+D115*F115</f>
        <v>54596.160000000003</v>
      </c>
    </row>
    <row r="116" spans="1:8">
      <c r="A116" s="15" t="s">
        <v>20</v>
      </c>
      <c r="B116" s="45">
        <f>F110</f>
        <v>880000</v>
      </c>
      <c r="C116" s="16" t="s">
        <v>18</v>
      </c>
      <c r="D116" s="25"/>
      <c r="E116" s="48">
        <f>F111</f>
        <v>28769724</v>
      </c>
      <c r="F116" s="26">
        <f>'Water Rates'!B20</f>
        <v>4.3</v>
      </c>
      <c r="G116" s="27"/>
      <c r="H116" s="28">
        <f>E116*(F116/1000)</f>
        <v>123709.8132</v>
      </c>
    </row>
    <row r="117" spans="1:8" ht="15.75" thickBot="1">
      <c r="A117" s="17" t="s">
        <v>8</v>
      </c>
      <c r="B117" s="31">
        <f>G110</f>
        <v>1000000</v>
      </c>
      <c r="C117" s="32" t="s">
        <v>18</v>
      </c>
      <c r="D117" s="33"/>
      <c r="E117" s="50">
        <f>G111</f>
        <v>147545813</v>
      </c>
      <c r="F117" s="26">
        <f>'Water Rates'!B21</f>
        <v>3.92</v>
      </c>
      <c r="G117" s="34"/>
      <c r="H117" s="46">
        <f t="shared" ref="H117" si="8">E117*(F117/1000)</f>
        <v>578379.58695999999</v>
      </c>
    </row>
    <row r="118" spans="1:8" ht="15.75" thickTop="1">
      <c r="A118" s="35"/>
      <c r="B118" s="36"/>
      <c r="C118" s="36"/>
      <c r="D118" s="79" t="str">
        <f>A108</f>
        <v>10" CONNECTION</v>
      </c>
      <c r="E118" s="79"/>
      <c r="F118" s="37" t="s">
        <v>22</v>
      </c>
      <c r="G118" s="38"/>
      <c r="H118" s="39">
        <f>SUM(H115:H117)</f>
        <v>756685.56015999999</v>
      </c>
    </row>
    <row r="120" spans="1:8">
      <c r="A120" s="1" t="s">
        <v>31</v>
      </c>
      <c r="B120" s="2"/>
      <c r="C120" s="2"/>
      <c r="D120" s="2"/>
      <c r="E120" s="2"/>
      <c r="F120" s="2"/>
      <c r="G120" s="2"/>
      <c r="H120" s="3"/>
    </row>
    <row r="121" spans="1:8">
      <c r="A121" s="4" t="s">
        <v>3</v>
      </c>
      <c r="B121" s="5"/>
      <c r="C121" s="6" t="s">
        <v>4</v>
      </c>
      <c r="D121" s="7" t="s">
        <v>5</v>
      </c>
      <c r="E121" s="8" t="s">
        <v>6</v>
      </c>
      <c r="F121" s="8" t="s">
        <v>7</v>
      </c>
      <c r="G121" s="9" t="s">
        <v>7</v>
      </c>
      <c r="H121" s="9" t="s">
        <v>8</v>
      </c>
    </row>
    <row r="122" spans="1:8" ht="15.75" thickBot="1">
      <c r="A122" s="10" t="s">
        <v>9</v>
      </c>
      <c r="B122" s="11"/>
      <c r="C122" s="12" t="s">
        <v>10</v>
      </c>
      <c r="D122" s="12" t="s">
        <v>9</v>
      </c>
      <c r="E122" s="13">
        <v>10000</v>
      </c>
      <c r="F122" s="13">
        <v>90000</v>
      </c>
      <c r="G122" s="13">
        <v>900000</v>
      </c>
      <c r="H122" s="14">
        <v>1000000</v>
      </c>
    </row>
    <row r="123" spans="1:8" ht="15.75" thickTop="1">
      <c r="A123" s="43" t="s">
        <v>11</v>
      </c>
      <c r="B123" s="36"/>
      <c r="C123" s="44">
        <v>168</v>
      </c>
      <c r="D123" s="44">
        <f>SUM(E123:H123)</f>
        <v>4120</v>
      </c>
      <c r="E123" s="44">
        <v>4120</v>
      </c>
      <c r="F123" s="44">
        <v>0</v>
      </c>
      <c r="G123" s="51">
        <v>0</v>
      </c>
      <c r="H123" s="51">
        <v>0</v>
      </c>
    </row>
    <row r="124" spans="1:8">
      <c r="A124" s="18"/>
      <c r="B124" s="19"/>
      <c r="C124" s="41"/>
      <c r="D124" s="42"/>
      <c r="E124" s="40"/>
      <c r="F124" s="40"/>
      <c r="G124" s="40"/>
    </row>
    <row r="125" spans="1:8">
      <c r="A125" s="20" t="s">
        <v>12</v>
      </c>
      <c r="B125" s="21"/>
      <c r="C125" s="21"/>
      <c r="D125" s="21"/>
      <c r="E125" s="21"/>
      <c r="F125" s="21"/>
      <c r="G125" s="22"/>
      <c r="H125" s="23"/>
    </row>
    <row r="126" spans="1:8" ht="15.75" thickBot="1">
      <c r="A126" s="80" t="s">
        <v>3</v>
      </c>
      <c r="B126" s="81"/>
      <c r="C126" s="82"/>
      <c r="D126" s="24" t="s">
        <v>13</v>
      </c>
      <c r="E126" s="24" t="s">
        <v>14</v>
      </c>
      <c r="F126" s="83" t="s">
        <v>44</v>
      </c>
      <c r="G126" s="84"/>
      <c r="H126" s="24" t="s">
        <v>16</v>
      </c>
    </row>
    <row r="127" spans="1:8" ht="15.75" thickTop="1">
      <c r="A127" s="15" t="s">
        <v>17</v>
      </c>
      <c r="B127" s="45">
        <f>E122</f>
        <v>10000</v>
      </c>
      <c r="C127" s="16" t="s">
        <v>18</v>
      </c>
      <c r="D127" s="25">
        <f>C123</f>
        <v>168</v>
      </c>
      <c r="E127" s="47">
        <f>E123</f>
        <v>4120</v>
      </c>
      <c r="F127" s="26">
        <f>'Water Rates'!J19</f>
        <v>12.32</v>
      </c>
      <c r="G127" s="27" t="s">
        <v>19</v>
      </c>
      <c r="H127" s="28">
        <f>+D127*F127</f>
        <v>2069.7600000000002</v>
      </c>
    </row>
    <row r="128" spans="1:8">
      <c r="A128" s="15" t="s">
        <v>20</v>
      </c>
      <c r="B128" s="45">
        <f>F122</f>
        <v>90000</v>
      </c>
      <c r="C128" s="16" t="s">
        <v>18</v>
      </c>
      <c r="D128" s="25"/>
      <c r="E128" s="48">
        <f>F123</f>
        <v>0</v>
      </c>
      <c r="F128" s="26">
        <f>'Water Rates'!B19</f>
        <v>4.8099999999999996</v>
      </c>
      <c r="G128" s="27"/>
      <c r="H128" s="28">
        <f>E128*(F128/1000)</f>
        <v>0</v>
      </c>
    </row>
    <row r="129" spans="1:8">
      <c r="A129" s="15" t="s">
        <v>20</v>
      </c>
      <c r="B129" s="45">
        <f>G122</f>
        <v>900000</v>
      </c>
      <c r="C129" s="16" t="s">
        <v>18</v>
      </c>
      <c r="D129" s="25"/>
      <c r="E129" s="48">
        <f>G123</f>
        <v>0</v>
      </c>
      <c r="F129" s="26">
        <f>'Water Rates'!B20</f>
        <v>4.3</v>
      </c>
      <c r="G129" s="27"/>
      <c r="H129" s="28">
        <f t="shared" ref="H129:H130" si="9">E129*(F129/1000)</f>
        <v>0</v>
      </c>
    </row>
    <row r="130" spans="1:8" ht="15.75" thickBot="1">
      <c r="A130" s="17" t="s">
        <v>8</v>
      </c>
      <c r="B130" s="31">
        <f>H122</f>
        <v>1000000</v>
      </c>
      <c r="C130" s="32" t="s">
        <v>18</v>
      </c>
      <c r="D130" s="33"/>
      <c r="E130" s="50">
        <f>H123</f>
        <v>0</v>
      </c>
      <c r="F130" s="26">
        <f>'Water Rates'!B21</f>
        <v>3.92</v>
      </c>
      <c r="G130" s="34"/>
      <c r="H130" s="46">
        <f t="shared" si="9"/>
        <v>0</v>
      </c>
    </row>
    <row r="131" spans="1:8" ht="15.75" thickTop="1">
      <c r="A131" s="35"/>
      <c r="B131" s="36"/>
      <c r="C131" s="36"/>
      <c r="D131" s="79" t="str">
        <f>A120</f>
        <v>2" FS CONNECTION</v>
      </c>
      <c r="E131" s="79"/>
      <c r="F131" s="37" t="s">
        <v>22</v>
      </c>
      <c r="G131" s="38"/>
      <c r="H131" s="39">
        <f>SUM(H127:H130)</f>
        <v>2069.7600000000002</v>
      </c>
    </row>
    <row r="133" spans="1:8">
      <c r="A133" s="1" t="s">
        <v>32</v>
      </c>
      <c r="B133" s="2"/>
      <c r="C133" s="2"/>
      <c r="D133" s="2"/>
      <c r="E133" s="2"/>
      <c r="F133" s="2"/>
      <c r="G133" s="2"/>
      <c r="H133" s="3"/>
    </row>
    <row r="134" spans="1:8">
      <c r="A134" s="4" t="s">
        <v>3</v>
      </c>
      <c r="B134" s="5"/>
      <c r="C134" s="6" t="s">
        <v>4</v>
      </c>
      <c r="D134" s="7" t="s">
        <v>5</v>
      </c>
      <c r="E134" s="8" t="s">
        <v>6</v>
      </c>
      <c r="F134" s="8" t="s">
        <v>7</v>
      </c>
      <c r="G134" s="9" t="s">
        <v>7</v>
      </c>
      <c r="H134" s="9" t="s">
        <v>8</v>
      </c>
    </row>
    <row r="135" spans="1:8" ht="15.75" thickBot="1">
      <c r="A135" s="10" t="s">
        <v>9</v>
      </c>
      <c r="B135" s="11"/>
      <c r="C135" s="12" t="s">
        <v>10</v>
      </c>
      <c r="D135" s="12" t="s">
        <v>9</v>
      </c>
      <c r="E135" s="13">
        <v>10000</v>
      </c>
      <c r="F135" s="13">
        <v>90000</v>
      </c>
      <c r="G135" s="13">
        <v>900000</v>
      </c>
      <c r="H135" s="14">
        <v>1000000</v>
      </c>
    </row>
    <row r="136" spans="1:8" ht="15.75" thickTop="1">
      <c r="A136" s="43" t="s">
        <v>11</v>
      </c>
      <c r="B136" s="36"/>
      <c r="C136" s="44">
        <v>62</v>
      </c>
      <c r="D136" s="44">
        <f>SUM(E136:H136)</f>
        <v>498</v>
      </c>
      <c r="E136" s="44">
        <v>498</v>
      </c>
      <c r="F136" s="44">
        <v>0</v>
      </c>
      <c r="G136" s="51">
        <v>0</v>
      </c>
      <c r="H136" s="51">
        <v>0</v>
      </c>
    </row>
    <row r="137" spans="1:8">
      <c r="A137" s="18"/>
      <c r="B137" s="19"/>
      <c r="C137" s="41"/>
      <c r="D137" s="42"/>
      <c r="E137" s="40"/>
      <c r="F137" s="40"/>
      <c r="G137" s="40"/>
    </row>
    <row r="138" spans="1:8">
      <c r="A138" s="20" t="s">
        <v>12</v>
      </c>
      <c r="B138" s="21"/>
      <c r="C138" s="21"/>
      <c r="D138" s="21"/>
      <c r="E138" s="21"/>
      <c r="F138" s="21"/>
      <c r="G138" s="22"/>
      <c r="H138" s="23"/>
    </row>
    <row r="139" spans="1:8" ht="15.75" thickBot="1">
      <c r="A139" s="80" t="s">
        <v>3</v>
      </c>
      <c r="B139" s="81"/>
      <c r="C139" s="82"/>
      <c r="D139" s="24" t="s">
        <v>13</v>
      </c>
      <c r="E139" s="24" t="s">
        <v>14</v>
      </c>
      <c r="F139" s="83" t="s">
        <v>44</v>
      </c>
      <c r="G139" s="84"/>
      <c r="H139" s="24" t="s">
        <v>16</v>
      </c>
    </row>
    <row r="140" spans="1:8" ht="15.75" thickTop="1">
      <c r="A140" s="15" t="s">
        <v>17</v>
      </c>
      <c r="B140" s="45">
        <f>E135</f>
        <v>10000</v>
      </c>
      <c r="C140" s="16" t="s">
        <v>18</v>
      </c>
      <c r="D140" s="25">
        <f>C136</f>
        <v>62</v>
      </c>
      <c r="E140" s="47">
        <f>E136</f>
        <v>498</v>
      </c>
      <c r="F140" s="26">
        <f>'Water Rates'!J20</f>
        <v>28.83</v>
      </c>
      <c r="G140" s="27" t="s">
        <v>19</v>
      </c>
      <c r="H140" s="28">
        <f>+D140*F140</f>
        <v>1787.4599999999998</v>
      </c>
    </row>
    <row r="141" spans="1:8">
      <c r="A141" s="15" t="s">
        <v>20</v>
      </c>
      <c r="B141" s="45">
        <f>F135</f>
        <v>90000</v>
      </c>
      <c r="C141" s="16" t="s">
        <v>18</v>
      </c>
      <c r="D141" s="25"/>
      <c r="E141" s="48">
        <f>F136</f>
        <v>0</v>
      </c>
      <c r="F141" s="26">
        <f>'Water Rates'!B19</f>
        <v>4.8099999999999996</v>
      </c>
      <c r="G141" s="27"/>
      <c r="H141" s="28">
        <f>E141*(F141/1000)</f>
        <v>0</v>
      </c>
    </row>
    <row r="142" spans="1:8">
      <c r="A142" s="15" t="s">
        <v>20</v>
      </c>
      <c r="B142" s="45">
        <f>G135</f>
        <v>900000</v>
      </c>
      <c r="C142" s="16" t="s">
        <v>18</v>
      </c>
      <c r="D142" s="25"/>
      <c r="E142" s="48">
        <f>G136</f>
        <v>0</v>
      </c>
      <c r="F142" s="26">
        <f>'Water Rates'!B20</f>
        <v>4.3</v>
      </c>
      <c r="G142" s="27"/>
      <c r="H142" s="28">
        <f t="shared" ref="H142:H143" si="10">E142*(F142/1000)</f>
        <v>0</v>
      </c>
    </row>
    <row r="143" spans="1:8" ht="15.75" thickBot="1">
      <c r="A143" s="17" t="s">
        <v>8</v>
      </c>
      <c r="B143" s="31">
        <f>H135</f>
        <v>1000000</v>
      </c>
      <c r="C143" s="32" t="s">
        <v>18</v>
      </c>
      <c r="D143" s="33"/>
      <c r="E143" s="50">
        <f>H136</f>
        <v>0</v>
      </c>
      <c r="F143" s="26">
        <f>'Water Rates'!B21</f>
        <v>3.92</v>
      </c>
      <c r="G143" s="34"/>
      <c r="H143" s="46">
        <f t="shared" si="10"/>
        <v>0</v>
      </c>
    </row>
    <row r="144" spans="1:8" ht="15.75" thickTop="1">
      <c r="A144" s="35"/>
      <c r="B144" s="36"/>
      <c r="C144" s="36"/>
      <c r="D144" s="79" t="str">
        <f>A133</f>
        <v>3" FS CONNECTION</v>
      </c>
      <c r="E144" s="79"/>
      <c r="F144" s="37" t="s">
        <v>22</v>
      </c>
      <c r="G144" s="38"/>
      <c r="H144" s="39">
        <f>SUM(H140:H143)</f>
        <v>1787.4599999999998</v>
      </c>
    </row>
    <row r="146" spans="1:8">
      <c r="A146" s="1" t="s">
        <v>33</v>
      </c>
      <c r="B146" s="2"/>
      <c r="C146" s="2"/>
      <c r="D146" s="2"/>
      <c r="E146" s="2"/>
      <c r="F146" s="2"/>
      <c r="G146" s="2"/>
      <c r="H146" s="3"/>
    </row>
    <row r="147" spans="1:8">
      <c r="A147" s="4" t="s">
        <v>3</v>
      </c>
      <c r="B147" s="5"/>
      <c r="C147" s="6" t="s">
        <v>4</v>
      </c>
      <c r="D147" s="7" t="s">
        <v>5</v>
      </c>
      <c r="E147" s="8" t="s">
        <v>6</v>
      </c>
      <c r="F147" s="8" t="s">
        <v>7</v>
      </c>
      <c r="G147" s="9" t="s">
        <v>7</v>
      </c>
      <c r="H147" s="9" t="s">
        <v>8</v>
      </c>
    </row>
    <row r="148" spans="1:8" ht="15.75" thickBot="1">
      <c r="A148" s="10" t="s">
        <v>9</v>
      </c>
      <c r="B148" s="11"/>
      <c r="C148" s="12" t="s">
        <v>10</v>
      </c>
      <c r="D148" s="12" t="s">
        <v>9</v>
      </c>
      <c r="E148" s="13">
        <v>10000</v>
      </c>
      <c r="F148" s="13">
        <v>90000</v>
      </c>
      <c r="G148" s="13">
        <v>900000</v>
      </c>
      <c r="H148" s="14">
        <v>1000000</v>
      </c>
    </row>
    <row r="149" spans="1:8" ht="15.75" thickTop="1">
      <c r="A149" s="43" t="s">
        <v>11</v>
      </c>
      <c r="B149" s="36"/>
      <c r="C149" s="44">
        <v>547</v>
      </c>
      <c r="D149" s="44">
        <f>SUM(E149:H149)</f>
        <v>212583</v>
      </c>
      <c r="E149" s="44">
        <v>65154</v>
      </c>
      <c r="F149" s="44">
        <v>100029</v>
      </c>
      <c r="G149" s="51">
        <v>47400</v>
      </c>
      <c r="H149" s="51">
        <v>0</v>
      </c>
    </row>
    <row r="150" spans="1:8">
      <c r="A150" s="18"/>
      <c r="B150" s="19"/>
      <c r="C150" s="41"/>
      <c r="D150" s="42"/>
      <c r="E150" s="40"/>
      <c r="F150" s="40"/>
      <c r="G150" s="40"/>
    </row>
    <row r="151" spans="1:8">
      <c r="A151" s="20" t="s">
        <v>12</v>
      </c>
      <c r="B151" s="21"/>
      <c r="C151" s="21"/>
      <c r="D151" s="21"/>
      <c r="E151" s="21"/>
      <c r="F151" s="21"/>
      <c r="G151" s="22"/>
      <c r="H151" s="23"/>
    </row>
    <row r="152" spans="1:8" ht="15.75" thickBot="1">
      <c r="A152" s="80" t="s">
        <v>3</v>
      </c>
      <c r="B152" s="81"/>
      <c r="C152" s="82"/>
      <c r="D152" s="24" t="s">
        <v>13</v>
      </c>
      <c r="E152" s="24" t="s">
        <v>14</v>
      </c>
      <c r="F152" s="83" t="s">
        <v>44</v>
      </c>
      <c r="G152" s="84"/>
      <c r="H152" s="24" t="s">
        <v>16</v>
      </c>
    </row>
    <row r="153" spans="1:8" ht="15.75" thickTop="1">
      <c r="A153" s="15" t="s">
        <v>17</v>
      </c>
      <c r="B153" s="45">
        <f>E148</f>
        <v>10000</v>
      </c>
      <c r="C153" s="16" t="s">
        <v>18</v>
      </c>
      <c r="D153" s="25">
        <f>C149</f>
        <v>547</v>
      </c>
      <c r="E153" s="47">
        <f>E149</f>
        <v>65154</v>
      </c>
      <c r="F153" s="26">
        <f>'Water Rates'!J21</f>
        <v>63.41</v>
      </c>
      <c r="G153" s="27" t="s">
        <v>19</v>
      </c>
      <c r="H153" s="28">
        <f>+D153*F153</f>
        <v>34685.269999999997</v>
      </c>
    </row>
    <row r="154" spans="1:8">
      <c r="A154" s="15" t="s">
        <v>20</v>
      </c>
      <c r="B154" s="45">
        <f>F148</f>
        <v>90000</v>
      </c>
      <c r="C154" s="16" t="s">
        <v>18</v>
      </c>
      <c r="D154" s="25"/>
      <c r="E154" s="48">
        <f>F149</f>
        <v>100029</v>
      </c>
      <c r="F154" s="26">
        <f>'Water Rates'!B19</f>
        <v>4.8099999999999996</v>
      </c>
      <c r="G154" s="27"/>
      <c r="H154" s="28">
        <f>E154*(F154/1000)</f>
        <v>481.13949000000002</v>
      </c>
    </row>
    <row r="155" spans="1:8">
      <c r="A155" s="15" t="s">
        <v>20</v>
      </c>
      <c r="B155" s="45">
        <f>G148</f>
        <v>900000</v>
      </c>
      <c r="C155" s="16" t="s">
        <v>18</v>
      </c>
      <c r="D155" s="25"/>
      <c r="E155" s="48">
        <f>G149</f>
        <v>47400</v>
      </c>
      <c r="F155" s="26">
        <f>'Water Rates'!B20</f>
        <v>4.3</v>
      </c>
      <c r="G155" s="27"/>
      <c r="H155" s="28">
        <f t="shared" ref="H155:H156" si="11">E155*(F155/1000)</f>
        <v>203.82</v>
      </c>
    </row>
    <row r="156" spans="1:8" ht="15.75" thickBot="1">
      <c r="A156" s="17" t="s">
        <v>8</v>
      </c>
      <c r="B156" s="31">
        <f>H148</f>
        <v>1000000</v>
      </c>
      <c r="C156" s="32" t="s">
        <v>18</v>
      </c>
      <c r="D156" s="33"/>
      <c r="E156" s="50">
        <f>H149</f>
        <v>0</v>
      </c>
      <c r="F156" s="26">
        <f>'Water Rates'!B21</f>
        <v>3.92</v>
      </c>
      <c r="G156" s="34"/>
      <c r="H156" s="46">
        <f t="shared" si="11"/>
        <v>0</v>
      </c>
    </row>
    <row r="157" spans="1:8" ht="15.75" thickTop="1">
      <c r="A157" s="35"/>
      <c r="B157" s="36"/>
      <c r="C157" s="36"/>
      <c r="D157" s="79" t="str">
        <f>A146</f>
        <v>4" FS CONNECTION</v>
      </c>
      <c r="E157" s="79"/>
      <c r="F157" s="37" t="s">
        <v>22</v>
      </c>
      <c r="G157" s="38"/>
      <c r="H157" s="39">
        <f>SUM(H153:H156)</f>
        <v>35370.229489999998</v>
      </c>
    </row>
    <row r="159" spans="1:8">
      <c r="A159" s="1" t="s">
        <v>34</v>
      </c>
      <c r="B159" s="2"/>
      <c r="C159" s="2"/>
      <c r="D159" s="2"/>
      <c r="E159" s="2"/>
      <c r="F159" s="2"/>
      <c r="G159" s="2"/>
      <c r="H159" s="3"/>
    </row>
    <row r="160" spans="1:8">
      <c r="A160" s="4" t="s">
        <v>3</v>
      </c>
      <c r="B160" s="5"/>
      <c r="C160" s="6" t="s">
        <v>4</v>
      </c>
      <c r="D160" s="7" t="s">
        <v>5</v>
      </c>
      <c r="E160" s="8" t="s">
        <v>6</v>
      </c>
      <c r="F160" s="8" t="s">
        <v>7</v>
      </c>
      <c r="G160" s="9" t="s">
        <v>7</v>
      </c>
      <c r="H160" s="9" t="s">
        <v>8</v>
      </c>
    </row>
    <row r="161" spans="1:8" ht="15.75" thickBot="1">
      <c r="A161" s="10" t="s">
        <v>9</v>
      </c>
      <c r="B161" s="11"/>
      <c r="C161" s="12" t="s">
        <v>10</v>
      </c>
      <c r="D161" s="12" t="s">
        <v>9</v>
      </c>
      <c r="E161" s="13">
        <v>10000</v>
      </c>
      <c r="F161" s="13">
        <v>90000</v>
      </c>
      <c r="G161" s="13">
        <v>900000</v>
      </c>
      <c r="H161" s="14">
        <v>1000000</v>
      </c>
    </row>
    <row r="162" spans="1:8" ht="15.75" thickTop="1">
      <c r="A162" s="43" t="s">
        <v>11</v>
      </c>
      <c r="B162" s="36"/>
      <c r="C162" s="44">
        <v>254</v>
      </c>
      <c r="D162" s="44">
        <f>SUM(E162:H162)</f>
        <v>3231469</v>
      </c>
      <c r="E162" s="44">
        <v>371869</v>
      </c>
      <c r="F162" s="44">
        <v>1444500</v>
      </c>
      <c r="G162" s="51">
        <v>1415100</v>
      </c>
      <c r="H162" s="51">
        <v>0</v>
      </c>
    </row>
    <row r="163" spans="1:8">
      <c r="A163" s="18"/>
      <c r="B163" s="19"/>
      <c r="C163" s="41"/>
      <c r="D163" s="42"/>
      <c r="E163" s="40"/>
      <c r="F163" s="40"/>
      <c r="G163" s="40"/>
    </row>
    <row r="164" spans="1:8">
      <c r="A164" s="20" t="s">
        <v>12</v>
      </c>
      <c r="B164" s="21"/>
      <c r="C164" s="21"/>
      <c r="D164" s="21"/>
      <c r="E164" s="21"/>
      <c r="F164" s="21"/>
      <c r="G164" s="22"/>
      <c r="H164" s="23"/>
    </row>
    <row r="165" spans="1:8" ht="15.75" thickBot="1">
      <c r="A165" s="80" t="s">
        <v>3</v>
      </c>
      <c r="B165" s="81"/>
      <c r="C165" s="82"/>
      <c r="D165" s="24" t="s">
        <v>13</v>
      </c>
      <c r="E165" s="24" t="s">
        <v>14</v>
      </c>
      <c r="F165" s="83" t="s">
        <v>44</v>
      </c>
      <c r="G165" s="84"/>
      <c r="H165" s="24" t="s">
        <v>16</v>
      </c>
    </row>
    <row r="166" spans="1:8" ht="15.75" thickTop="1">
      <c r="A166" s="15" t="s">
        <v>17</v>
      </c>
      <c r="B166" s="45">
        <f>E161</f>
        <v>10000</v>
      </c>
      <c r="C166" s="16" t="s">
        <v>18</v>
      </c>
      <c r="D166" s="25">
        <f>C162</f>
        <v>254</v>
      </c>
      <c r="E166" s="47">
        <f>E162</f>
        <v>371869</v>
      </c>
      <c r="F166" s="26">
        <f>'Water Rates'!J22</f>
        <v>112.95</v>
      </c>
      <c r="G166" s="27" t="s">
        <v>19</v>
      </c>
      <c r="H166" s="28">
        <f>+D166*F166</f>
        <v>28689.3</v>
      </c>
    </row>
    <row r="167" spans="1:8">
      <c r="A167" s="15" t="s">
        <v>20</v>
      </c>
      <c r="B167" s="45">
        <f>F161</f>
        <v>90000</v>
      </c>
      <c r="C167" s="16" t="s">
        <v>18</v>
      </c>
      <c r="D167" s="25"/>
      <c r="E167" s="48">
        <f>F162</f>
        <v>1444500</v>
      </c>
      <c r="F167" s="26">
        <f>'Water Rates'!B19</f>
        <v>4.8099999999999996</v>
      </c>
      <c r="G167" s="27"/>
      <c r="H167" s="28">
        <f>E167*(F167/1000)</f>
        <v>6948.0450000000001</v>
      </c>
    </row>
    <row r="168" spans="1:8">
      <c r="A168" s="15" t="s">
        <v>20</v>
      </c>
      <c r="B168" s="45">
        <f>G161</f>
        <v>900000</v>
      </c>
      <c r="C168" s="16" t="s">
        <v>18</v>
      </c>
      <c r="D168" s="25"/>
      <c r="E168" s="48">
        <f>G162</f>
        <v>1415100</v>
      </c>
      <c r="F168" s="26">
        <f>'Water Rates'!B20</f>
        <v>4.3</v>
      </c>
      <c r="G168" s="27"/>
      <c r="H168" s="28">
        <f t="shared" ref="H168:H169" si="12">E168*(F168/1000)</f>
        <v>6084.93</v>
      </c>
    </row>
    <row r="169" spans="1:8" ht="15.75" thickBot="1">
      <c r="A169" s="17" t="s">
        <v>8</v>
      </c>
      <c r="B169" s="31">
        <f>H161</f>
        <v>1000000</v>
      </c>
      <c r="C169" s="32" t="s">
        <v>18</v>
      </c>
      <c r="D169" s="33"/>
      <c r="E169" s="50">
        <f>H162</f>
        <v>0</v>
      </c>
      <c r="F169" s="26">
        <f>'Water Rates'!B21</f>
        <v>3.92</v>
      </c>
      <c r="G169" s="34"/>
      <c r="H169" s="46">
        <f t="shared" si="12"/>
        <v>0</v>
      </c>
    </row>
    <row r="170" spans="1:8" ht="15.75" thickTop="1">
      <c r="A170" s="35"/>
      <c r="B170" s="36"/>
      <c r="C170" s="36"/>
      <c r="D170" s="79" t="str">
        <f>A159</f>
        <v>6" FS CONNECTION</v>
      </c>
      <c r="E170" s="79"/>
      <c r="F170" s="37" t="s">
        <v>22</v>
      </c>
      <c r="G170" s="38"/>
      <c r="H170" s="39">
        <f>SUM(H166:H169)</f>
        <v>41722.275000000001</v>
      </c>
    </row>
    <row r="172" spans="1:8">
      <c r="A172" s="1" t="s">
        <v>35</v>
      </c>
      <c r="B172" s="2"/>
      <c r="C172" s="2"/>
      <c r="D172" s="2"/>
      <c r="E172" s="2"/>
      <c r="F172" s="2"/>
      <c r="G172" s="2"/>
      <c r="H172" s="3"/>
    </row>
    <row r="173" spans="1:8">
      <c r="A173" s="4" t="s">
        <v>3</v>
      </c>
      <c r="B173" s="5"/>
      <c r="C173" s="6" t="s">
        <v>4</v>
      </c>
      <c r="D173" s="7" t="s">
        <v>5</v>
      </c>
      <c r="E173" s="8" t="s">
        <v>6</v>
      </c>
      <c r="F173" s="8" t="s">
        <v>7</v>
      </c>
      <c r="G173" s="9" t="s">
        <v>7</v>
      </c>
      <c r="H173" s="9" t="s">
        <v>8</v>
      </c>
    </row>
    <row r="174" spans="1:8" ht="15.75" thickBot="1">
      <c r="A174" s="10" t="s">
        <v>9</v>
      </c>
      <c r="B174" s="11"/>
      <c r="C174" s="12" t="s">
        <v>10</v>
      </c>
      <c r="D174" s="12" t="s">
        <v>9</v>
      </c>
      <c r="E174" s="13">
        <v>10000</v>
      </c>
      <c r="F174" s="13">
        <v>90000</v>
      </c>
      <c r="G174" s="13">
        <v>900000</v>
      </c>
      <c r="H174" s="14">
        <v>1000000</v>
      </c>
    </row>
    <row r="175" spans="1:8" ht="15.75" thickTop="1">
      <c r="A175" s="43" t="s">
        <v>11</v>
      </c>
      <c r="B175" s="36"/>
      <c r="C175" s="44">
        <v>324</v>
      </c>
      <c r="D175" s="44">
        <f>SUM(E175:H175)</f>
        <v>1524310</v>
      </c>
      <c r="E175" s="44">
        <v>512291</v>
      </c>
      <c r="F175" s="44">
        <v>962119</v>
      </c>
      <c r="G175" s="51">
        <v>49900</v>
      </c>
      <c r="H175" s="51">
        <v>0</v>
      </c>
    </row>
    <row r="176" spans="1:8">
      <c r="A176" s="18"/>
      <c r="B176" s="19"/>
      <c r="C176" s="41"/>
      <c r="D176" s="42"/>
      <c r="E176" s="40"/>
      <c r="F176" s="40"/>
      <c r="G176" s="40"/>
    </row>
    <row r="177" spans="1:8">
      <c r="A177" s="20" t="s">
        <v>12</v>
      </c>
      <c r="B177" s="21"/>
      <c r="C177" s="21"/>
      <c r="D177" s="21"/>
      <c r="E177" s="21"/>
      <c r="F177" s="21"/>
      <c r="G177" s="22"/>
      <c r="H177" s="23"/>
    </row>
    <row r="178" spans="1:8" ht="15.75" thickBot="1">
      <c r="A178" s="80" t="s">
        <v>3</v>
      </c>
      <c r="B178" s="81"/>
      <c r="C178" s="82"/>
      <c r="D178" s="24" t="s">
        <v>13</v>
      </c>
      <c r="E178" s="24" t="s">
        <v>14</v>
      </c>
      <c r="F178" s="83" t="s">
        <v>44</v>
      </c>
      <c r="G178" s="84"/>
      <c r="H178" s="24" t="s">
        <v>16</v>
      </c>
    </row>
    <row r="179" spans="1:8" ht="15.75" thickTop="1">
      <c r="A179" s="15" t="s">
        <v>17</v>
      </c>
      <c r="B179" s="45">
        <f>E174</f>
        <v>10000</v>
      </c>
      <c r="C179" s="16" t="s">
        <v>18</v>
      </c>
      <c r="D179" s="25">
        <f>C175</f>
        <v>324</v>
      </c>
      <c r="E179" s="47">
        <f>E175</f>
        <v>512291</v>
      </c>
      <c r="F179" s="26">
        <f>'Water Rates'!J23</f>
        <v>186.28</v>
      </c>
      <c r="G179" s="27" t="s">
        <v>19</v>
      </c>
      <c r="H179" s="28">
        <f>+D179*F179</f>
        <v>60354.720000000001</v>
      </c>
    </row>
    <row r="180" spans="1:8">
      <c r="A180" s="15" t="s">
        <v>20</v>
      </c>
      <c r="B180" s="45">
        <f>F174</f>
        <v>90000</v>
      </c>
      <c r="C180" s="16" t="s">
        <v>18</v>
      </c>
      <c r="D180" s="25"/>
      <c r="E180" s="48">
        <f>F175</f>
        <v>962119</v>
      </c>
      <c r="F180" s="26">
        <f>'Water Rates'!B19</f>
        <v>4.8099999999999996</v>
      </c>
      <c r="G180" s="27"/>
      <c r="H180" s="28">
        <f>E180*(F180/1000)</f>
        <v>4627.7923899999996</v>
      </c>
    </row>
    <row r="181" spans="1:8">
      <c r="A181" s="15" t="s">
        <v>20</v>
      </c>
      <c r="B181" s="45">
        <f>G174</f>
        <v>900000</v>
      </c>
      <c r="C181" s="16" t="s">
        <v>18</v>
      </c>
      <c r="D181" s="25"/>
      <c r="E181" s="48">
        <f>G175</f>
        <v>49900</v>
      </c>
      <c r="F181" s="26">
        <f>'Water Rates'!B20</f>
        <v>4.3</v>
      </c>
      <c r="G181" s="27"/>
      <c r="H181" s="28">
        <f t="shared" ref="H181:H182" si="13">E181*(F181/1000)</f>
        <v>214.57</v>
      </c>
    </row>
    <row r="182" spans="1:8" ht="15.75" thickBot="1">
      <c r="A182" s="17" t="s">
        <v>8</v>
      </c>
      <c r="B182" s="31">
        <f>H174</f>
        <v>1000000</v>
      </c>
      <c r="C182" s="32" t="s">
        <v>18</v>
      </c>
      <c r="D182" s="33"/>
      <c r="E182" s="50">
        <f>H175</f>
        <v>0</v>
      </c>
      <c r="F182" s="26">
        <f>'Water Rates'!B21</f>
        <v>3.92</v>
      </c>
      <c r="G182" s="34"/>
      <c r="H182" s="46">
        <f t="shared" si="13"/>
        <v>0</v>
      </c>
    </row>
    <row r="183" spans="1:8" ht="15.75" thickTop="1">
      <c r="A183" s="35"/>
      <c r="B183" s="36"/>
      <c r="C183" s="36"/>
      <c r="D183" s="79" t="str">
        <f>A172</f>
        <v>8" FS CONNECTION</v>
      </c>
      <c r="E183" s="79"/>
      <c r="F183" s="37" t="s">
        <v>22</v>
      </c>
      <c r="G183" s="38"/>
      <c r="H183" s="39">
        <f>SUM(H179:H182)</f>
        <v>65197.082390000003</v>
      </c>
    </row>
    <row r="185" spans="1:8">
      <c r="A185" s="1" t="s">
        <v>36</v>
      </c>
      <c r="B185" s="2"/>
      <c r="C185" s="2"/>
      <c r="D185" s="2"/>
      <c r="E185" s="2"/>
      <c r="F185" s="2"/>
      <c r="G185" s="2"/>
      <c r="H185" s="3"/>
    </row>
    <row r="186" spans="1:8">
      <c r="A186" s="4" t="s">
        <v>3</v>
      </c>
      <c r="B186" s="5"/>
      <c r="C186" s="6" t="s">
        <v>4</v>
      </c>
      <c r="D186" s="7" t="s">
        <v>5</v>
      </c>
      <c r="E186" s="8" t="s">
        <v>6</v>
      </c>
      <c r="F186" s="8" t="s">
        <v>7</v>
      </c>
      <c r="G186" s="9" t="s">
        <v>7</v>
      </c>
      <c r="H186" s="9" t="s">
        <v>8</v>
      </c>
    </row>
    <row r="187" spans="1:8" ht="15.75" thickBot="1">
      <c r="A187" s="10" t="s">
        <v>9</v>
      </c>
      <c r="B187" s="11"/>
      <c r="C187" s="12" t="s">
        <v>10</v>
      </c>
      <c r="D187" s="12" t="s">
        <v>9</v>
      </c>
      <c r="E187" s="13">
        <v>10000</v>
      </c>
      <c r="F187" s="13">
        <v>90000</v>
      </c>
      <c r="G187" s="13">
        <v>900000</v>
      </c>
      <c r="H187" s="14">
        <v>1000000</v>
      </c>
    </row>
    <row r="188" spans="1:8" ht="15.75" thickTop="1">
      <c r="A188" s="43" t="s">
        <v>11</v>
      </c>
      <c r="B188" s="36"/>
      <c r="C188" s="44">
        <v>36</v>
      </c>
      <c r="D188" s="44">
        <f>SUM(E188:H188)</f>
        <v>658471</v>
      </c>
      <c r="E188" s="44">
        <v>27971</v>
      </c>
      <c r="F188" s="44">
        <v>90000</v>
      </c>
      <c r="G188" s="51">
        <v>540500</v>
      </c>
      <c r="H188" s="51">
        <v>0</v>
      </c>
    </row>
    <row r="189" spans="1:8">
      <c r="A189" s="18"/>
      <c r="B189" s="19"/>
      <c r="C189" s="41"/>
      <c r="D189" s="42"/>
      <c r="E189" s="40"/>
      <c r="F189" s="40"/>
      <c r="G189" s="40"/>
    </row>
    <row r="190" spans="1:8">
      <c r="A190" s="20" t="s">
        <v>12</v>
      </c>
      <c r="B190" s="21"/>
      <c r="C190" s="21"/>
      <c r="D190" s="21"/>
      <c r="E190" s="21"/>
      <c r="F190" s="21"/>
      <c r="G190" s="22"/>
      <c r="H190" s="23"/>
    </row>
    <row r="191" spans="1:8" ht="15.75" thickBot="1">
      <c r="A191" s="80" t="s">
        <v>3</v>
      </c>
      <c r="B191" s="81"/>
      <c r="C191" s="82"/>
      <c r="D191" s="24" t="s">
        <v>13</v>
      </c>
      <c r="E191" s="24" t="s">
        <v>14</v>
      </c>
      <c r="F191" s="83" t="s">
        <v>44</v>
      </c>
      <c r="G191" s="84"/>
      <c r="H191" s="24" t="s">
        <v>16</v>
      </c>
    </row>
    <row r="192" spans="1:8" ht="15.75" thickTop="1">
      <c r="A192" s="15" t="s">
        <v>17</v>
      </c>
      <c r="B192" s="45">
        <f>E187</f>
        <v>10000</v>
      </c>
      <c r="C192" s="16" t="s">
        <v>18</v>
      </c>
      <c r="D192" s="25">
        <f>C188</f>
        <v>36</v>
      </c>
      <c r="E192" s="47">
        <f>E188</f>
        <v>27971</v>
      </c>
      <c r="F192" s="26">
        <f>'Water Rates'!J24</f>
        <v>299.91000000000003</v>
      </c>
      <c r="G192" s="27" t="s">
        <v>19</v>
      </c>
      <c r="H192" s="28">
        <f>+D192*F192</f>
        <v>10796.76</v>
      </c>
    </row>
    <row r="193" spans="1:8">
      <c r="A193" s="15" t="s">
        <v>20</v>
      </c>
      <c r="B193" s="45">
        <f>F187</f>
        <v>90000</v>
      </c>
      <c r="C193" s="16" t="s">
        <v>18</v>
      </c>
      <c r="D193" s="25"/>
      <c r="E193" s="48">
        <f>F188</f>
        <v>90000</v>
      </c>
      <c r="F193" s="26">
        <f>'Water Rates'!B19</f>
        <v>4.8099999999999996</v>
      </c>
      <c r="G193" s="27"/>
      <c r="H193" s="28">
        <f>E193*(F193/1000)</f>
        <v>432.9</v>
      </c>
    </row>
    <row r="194" spans="1:8">
      <c r="A194" s="15" t="s">
        <v>20</v>
      </c>
      <c r="B194" s="45">
        <f>G187</f>
        <v>900000</v>
      </c>
      <c r="C194" s="16" t="s">
        <v>18</v>
      </c>
      <c r="D194" s="25"/>
      <c r="E194" s="48">
        <f>G188</f>
        <v>540500</v>
      </c>
      <c r="F194" s="26">
        <f>'Water Rates'!B20</f>
        <v>4.3</v>
      </c>
      <c r="G194" s="27"/>
      <c r="H194" s="28">
        <f t="shared" ref="H194:H195" si="14">E194*(F194/1000)</f>
        <v>2324.15</v>
      </c>
    </row>
    <row r="195" spans="1:8" ht="15.75" thickBot="1">
      <c r="A195" s="17" t="s">
        <v>8</v>
      </c>
      <c r="B195" s="31">
        <f>H187</f>
        <v>1000000</v>
      </c>
      <c r="C195" s="32" t="s">
        <v>18</v>
      </c>
      <c r="D195" s="33"/>
      <c r="E195" s="50">
        <f>H188</f>
        <v>0</v>
      </c>
      <c r="F195" s="26">
        <f>'Water Rates'!B21</f>
        <v>3.92</v>
      </c>
      <c r="G195" s="34"/>
      <c r="H195" s="46">
        <f t="shared" si="14"/>
        <v>0</v>
      </c>
    </row>
    <row r="196" spans="1:8" ht="15.75" thickTop="1">
      <c r="A196" s="35"/>
      <c r="B196" s="36"/>
      <c r="C196" s="36"/>
      <c r="D196" s="79" t="str">
        <f>A185</f>
        <v>10" FS CONNECTION</v>
      </c>
      <c r="E196" s="79"/>
      <c r="F196" s="37" t="s">
        <v>22</v>
      </c>
      <c r="G196" s="38"/>
      <c r="H196" s="39">
        <f>SUM(H192:H195)</f>
        <v>13553.81</v>
      </c>
    </row>
    <row r="199" spans="1:8">
      <c r="B199" s="53" t="s">
        <v>37</v>
      </c>
      <c r="C199" s="54"/>
      <c r="D199" s="54"/>
      <c r="E199" s="53"/>
      <c r="F199" s="54"/>
      <c r="G199" s="53"/>
      <c r="H199" s="55">
        <f>H16+H30+H43+H56+H69+H82+H94+H106+H118+H131+H144+H157+H170+H183+H196</f>
        <v>18355513.942389999</v>
      </c>
    </row>
    <row r="200" spans="1:8">
      <c r="B200" s="56" t="s">
        <v>45</v>
      </c>
      <c r="C200" s="57"/>
      <c r="D200" s="56"/>
      <c r="E200" s="57"/>
      <c r="F200" s="56"/>
      <c r="G200" s="57"/>
      <c r="H200" s="57">
        <f>16082901+2146248</f>
        <v>18229149</v>
      </c>
    </row>
    <row r="201" spans="1:8">
      <c r="B201" s="54"/>
      <c r="C201" s="55" t="s">
        <v>39</v>
      </c>
      <c r="D201" s="54"/>
      <c r="E201" s="55"/>
      <c r="F201" s="54"/>
      <c r="G201" s="55"/>
      <c r="H201" s="55">
        <f>H199-H200</f>
        <v>126364.94238999858</v>
      </c>
    </row>
    <row r="202" spans="1:8">
      <c r="B202" s="54"/>
      <c r="C202" s="54" t="s">
        <v>40</v>
      </c>
      <c r="D202" s="54"/>
      <c r="E202" s="54"/>
      <c r="F202" s="54"/>
      <c r="G202" s="54"/>
      <c r="H202" s="58">
        <f>(H199-H200)/H200</f>
        <v>6.9320264149466647E-3</v>
      </c>
    </row>
    <row r="203" spans="1:8">
      <c r="B203" s="19"/>
      <c r="C203" s="19"/>
      <c r="D203" s="19"/>
      <c r="E203" s="19"/>
      <c r="F203" s="19"/>
      <c r="G203" s="19"/>
      <c r="H203" s="19"/>
    </row>
    <row r="204" spans="1:8">
      <c r="B204" s="53" t="s">
        <v>41</v>
      </c>
      <c r="C204" s="59"/>
      <c r="D204" s="59"/>
      <c r="E204" s="60"/>
      <c r="F204" s="61"/>
      <c r="G204" s="60"/>
      <c r="H204" s="53">
        <f>D7+D21+D35+D48+D61+D74+D87+D99+D111+D123+D136+D149+D162+D175+D188</f>
        <v>3049517112</v>
      </c>
    </row>
    <row r="205" spans="1:8">
      <c r="B205" s="62" t="s">
        <v>42</v>
      </c>
      <c r="C205" s="63"/>
      <c r="D205" s="63"/>
      <c r="E205" s="64"/>
      <c r="F205" s="65"/>
      <c r="G205" s="64"/>
      <c r="H205" s="62">
        <v>3049517112</v>
      </c>
    </row>
    <row r="206" spans="1:8">
      <c r="B206" s="66"/>
      <c r="C206" s="55" t="s">
        <v>39</v>
      </c>
      <c r="D206" s="54"/>
      <c r="E206" s="55"/>
      <c r="F206" s="54"/>
      <c r="G206" s="55"/>
      <c r="H206" s="53">
        <f>H204-H205</f>
        <v>0</v>
      </c>
    </row>
    <row r="207" spans="1:8">
      <c r="B207" s="61"/>
      <c r="C207" s="54" t="s">
        <v>40</v>
      </c>
      <c r="D207" s="54"/>
      <c r="E207" s="54"/>
      <c r="F207" s="54"/>
      <c r="G207" s="54"/>
      <c r="H207" s="58">
        <f>(H204-H205)/H205</f>
        <v>0</v>
      </c>
    </row>
  </sheetData>
  <mergeCells count="45">
    <mergeCell ref="D56:E56"/>
    <mergeCell ref="A10:C10"/>
    <mergeCell ref="F10:G10"/>
    <mergeCell ref="D16:E16"/>
    <mergeCell ref="A24:C24"/>
    <mergeCell ref="F24:G24"/>
    <mergeCell ref="D30:E30"/>
    <mergeCell ref="A38:C38"/>
    <mergeCell ref="F38:G38"/>
    <mergeCell ref="D43:E43"/>
    <mergeCell ref="A51:C51"/>
    <mergeCell ref="F51:G51"/>
    <mergeCell ref="D106:E106"/>
    <mergeCell ref="A64:C64"/>
    <mergeCell ref="F64:G64"/>
    <mergeCell ref="D69:E69"/>
    <mergeCell ref="A77:C77"/>
    <mergeCell ref="F77:G77"/>
    <mergeCell ref="D82:E82"/>
    <mergeCell ref="A90:C90"/>
    <mergeCell ref="F90:G90"/>
    <mergeCell ref="D94:E94"/>
    <mergeCell ref="A102:C102"/>
    <mergeCell ref="F102:G102"/>
    <mergeCell ref="F152:G152"/>
    <mergeCell ref="D157:E157"/>
    <mergeCell ref="A114:C114"/>
    <mergeCell ref="F114:G114"/>
    <mergeCell ref="D118:E118"/>
    <mergeCell ref="A191:C191"/>
    <mergeCell ref="F191:G191"/>
    <mergeCell ref="D196:E196"/>
    <mergeCell ref="A126:C126"/>
    <mergeCell ref="F126:G126"/>
    <mergeCell ref="D131:E131"/>
    <mergeCell ref="D170:E170"/>
    <mergeCell ref="A178:C178"/>
    <mergeCell ref="F178:G178"/>
    <mergeCell ref="D183:E183"/>
    <mergeCell ref="A165:C165"/>
    <mergeCell ref="F165:G165"/>
    <mergeCell ref="A139:C139"/>
    <mergeCell ref="F139:G139"/>
    <mergeCell ref="D144:E144"/>
    <mergeCell ref="A152:C152"/>
  </mergeCells>
  <pageMargins left="0.75" right="0.75" top="1.5" bottom="0.85" header="0.75" footer="0.75"/>
  <pageSetup paperSize="9" fitToHeight="0" orientation="portrait" horizontalDpi="300" verticalDpi="0" r:id="rId1"/>
  <headerFooter scaleWithDoc="0">
    <oddHeader>&amp;L&amp;G</oddHeader>
    <oddFooter>&amp;L&amp;4&amp;Z&amp;F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916D-D7D2-4E57-B17A-65EE30C0236D}">
  <sheetPr>
    <pageSetUpPr fitToPage="1"/>
  </sheetPr>
  <dimension ref="A1:N34"/>
  <sheetViews>
    <sheetView workbookViewId="0">
      <selection activeCell="Q21" sqref="Q21"/>
    </sheetView>
    <sheetView tabSelected="1" workbookViewId="1">
      <selection activeCell="F24" sqref="F24"/>
    </sheetView>
  </sheetViews>
  <sheetFormatPr defaultRowHeight="15"/>
  <cols>
    <col min="1" max="1" width="10.5703125" bestFit="1" customWidth="1"/>
    <col min="2" max="2" width="10.42578125" customWidth="1"/>
    <col min="7" max="7" width="9.5703125" bestFit="1" customWidth="1"/>
    <col min="9" max="9" width="9.7109375" customWidth="1"/>
    <col min="10" max="10" width="15.140625" customWidth="1"/>
  </cols>
  <sheetData>
    <row r="1" spans="1:14">
      <c r="A1" s="88" t="s">
        <v>46</v>
      </c>
      <c r="B1" s="89"/>
      <c r="C1" s="89"/>
      <c r="D1" s="89"/>
      <c r="E1" s="89"/>
      <c r="F1" s="89"/>
      <c r="G1" s="89"/>
      <c r="H1" s="89"/>
      <c r="I1" s="89"/>
      <c r="J1" s="89"/>
    </row>
    <row r="2" spans="1:14">
      <c r="A2" s="88" t="s">
        <v>47</v>
      </c>
      <c r="B2" s="89"/>
      <c r="C2" s="89"/>
      <c r="D2" s="89"/>
      <c r="E2" s="89"/>
      <c r="F2" s="89"/>
      <c r="G2" s="89"/>
      <c r="H2" s="89"/>
      <c r="I2" s="89"/>
      <c r="J2" s="89"/>
    </row>
    <row r="3" spans="1:14">
      <c r="A3" s="87" t="s">
        <v>48</v>
      </c>
      <c r="B3" s="87"/>
      <c r="C3" s="87"/>
      <c r="E3" s="87" t="s">
        <v>49</v>
      </c>
      <c r="F3" s="87"/>
      <c r="G3" s="87"/>
      <c r="I3" s="86" t="s">
        <v>50</v>
      </c>
      <c r="J3" s="86"/>
    </row>
    <row r="4" spans="1:14">
      <c r="A4" s="67" t="s">
        <v>14</v>
      </c>
      <c r="B4" s="67" t="s">
        <v>51</v>
      </c>
      <c r="C4" s="67" t="s">
        <v>52</v>
      </c>
      <c r="E4" s="67" t="s">
        <v>53</v>
      </c>
      <c r="F4" s="67" t="s">
        <v>14</v>
      </c>
      <c r="G4" s="67" t="s">
        <v>54</v>
      </c>
      <c r="I4" s="67" t="s">
        <v>53</v>
      </c>
      <c r="J4" s="67" t="s">
        <v>54</v>
      </c>
    </row>
    <row r="5" spans="1:14">
      <c r="A5" s="68">
        <v>2000</v>
      </c>
      <c r="B5" s="67">
        <v>14.16</v>
      </c>
      <c r="C5" s="67"/>
      <c r="E5" s="67" t="s">
        <v>55</v>
      </c>
      <c r="F5" s="68">
        <v>5000</v>
      </c>
      <c r="G5" s="67">
        <v>29.32</v>
      </c>
      <c r="I5" s="67" t="s">
        <v>55</v>
      </c>
      <c r="J5" s="67">
        <v>6.78</v>
      </c>
    </row>
    <row r="6" spans="1:14">
      <c r="A6" s="68">
        <v>8000</v>
      </c>
      <c r="B6" s="67">
        <v>4.91</v>
      </c>
      <c r="C6" s="67">
        <f>B6/1000</f>
        <v>4.9100000000000003E-3</v>
      </c>
      <c r="E6" s="67" t="s">
        <v>56</v>
      </c>
      <c r="F6" s="68">
        <v>10000</v>
      </c>
      <c r="G6" s="67">
        <v>56.47</v>
      </c>
      <c r="I6" s="67" t="s">
        <v>56</v>
      </c>
      <c r="J6" s="67">
        <v>10.1</v>
      </c>
    </row>
    <row r="7" spans="1:14">
      <c r="A7" s="68">
        <v>90000</v>
      </c>
      <c r="B7" s="67">
        <v>4.24</v>
      </c>
      <c r="C7" s="67">
        <f>B7/1000</f>
        <v>4.2399999999999998E-3</v>
      </c>
      <c r="E7" s="67" t="s">
        <v>57</v>
      </c>
      <c r="F7" s="68">
        <v>15000</v>
      </c>
      <c r="G7" s="67">
        <v>78.31</v>
      </c>
      <c r="I7" s="67" t="s">
        <v>57</v>
      </c>
      <c r="J7" s="67">
        <v>12.32</v>
      </c>
    </row>
    <row r="8" spans="1:14">
      <c r="A8" s="68">
        <v>900000</v>
      </c>
      <c r="B8" s="67">
        <v>3.79</v>
      </c>
      <c r="C8" s="67">
        <f>B8/1000</f>
        <v>3.79E-3</v>
      </c>
      <c r="E8" s="67" t="s">
        <v>58</v>
      </c>
      <c r="F8" s="68">
        <v>20000</v>
      </c>
      <c r="G8" s="67">
        <v>111.15</v>
      </c>
      <c r="I8" s="67" t="s">
        <v>58</v>
      </c>
      <c r="J8" s="67">
        <v>28.83</v>
      </c>
    </row>
    <row r="9" spans="1:14">
      <c r="A9" s="68">
        <v>1000000</v>
      </c>
      <c r="B9" s="67">
        <v>3.45</v>
      </c>
      <c r="C9" s="67">
        <f>B9/1000</f>
        <v>3.4500000000000004E-3</v>
      </c>
      <c r="E9" s="67" t="s">
        <v>59</v>
      </c>
      <c r="F9" s="68">
        <v>30000</v>
      </c>
      <c r="G9" s="67">
        <v>180.28</v>
      </c>
      <c r="I9" s="67" t="s">
        <v>59</v>
      </c>
      <c r="J9" s="67">
        <v>63.41</v>
      </c>
      <c r="N9" s="90"/>
    </row>
    <row r="10" spans="1:14">
      <c r="E10" s="70" t="s">
        <v>60</v>
      </c>
      <c r="F10" s="71">
        <v>50000</v>
      </c>
      <c r="G10" s="70">
        <v>279.73</v>
      </c>
      <c r="I10" s="70" t="s">
        <v>60</v>
      </c>
      <c r="J10" s="70">
        <v>112.95</v>
      </c>
    </row>
    <row r="11" spans="1:14">
      <c r="E11" s="67" t="s">
        <v>61</v>
      </c>
      <c r="F11" s="68">
        <v>80000</v>
      </c>
      <c r="G11" s="67">
        <v>418.99</v>
      </c>
      <c r="I11" s="67" t="s">
        <v>61</v>
      </c>
      <c r="J11" s="67">
        <v>186.28</v>
      </c>
    </row>
    <row r="12" spans="1:14">
      <c r="E12" s="67" t="s">
        <v>62</v>
      </c>
      <c r="F12" s="68">
        <v>120000</v>
      </c>
      <c r="G12" s="67">
        <v>601.38</v>
      </c>
      <c r="I12" s="67" t="s">
        <v>62</v>
      </c>
      <c r="J12" s="67">
        <v>299.91000000000003</v>
      </c>
    </row>
    <row r="14" spans="1:14">
      <c r="A14" s="88" t="s">
        <v>63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4">
      <c r="A15" s="85" t="s">
        <v>48</v>
      </c>
      <c r="B15" s="85"/>
      <c r="C15" s="85"/>
      <c r="E15" s="85" t="s">
        <v>64</v>
      </c>
      <c r="F15" s="85"/>
      <c r="G15" s="85"/>
      <c r="I15" s="86" t="s">
        <v>64</v>
      </c>
      <c r="J15" s="86"/>
    </row>
    <row r="16" spans="1:14">
      <c r="A16" s="75" t="s">
        <v>14</v>
      </c>
      <c r="B16" s="78" t="s">
        <v>51</v>
      </c>
      <c r="C16" s="75" t="s">
        <v>52</v>
      </c>
      <c r="E16" s="75" t="s">
        <v>53</v>
      </c>
      <c r="F16" s="75" t="s">
        <v>14</v>
      </c>
      <c r="G16" s="75" t="s">
        <v>54</v>
      </c>
      <c r="I16" s="67" t="s">
        <v>53</v>
      </c>
      <c r="J16" s="67" t="s">
        <v>54</v>
      </c>
    </row>
    <row r="17" spans="1:10">
      <c r="A17" s="68">
        <v>2000</v>
      </c>
      <c r="B17" s="77">
        <f>ROUNDUP(B5*1.1334,2)</f>
        <v>16.05</v>
      </c>
      <c r="C17" s="75"/>
      <c r="E17" s="67" t="s">
        <v>55</v>
      </c>
      <c r="F17" s="68">
        <v>5000</v>
      </c>
      <c r="G17" s="76">
        <f>ROUNDUP(32.743926,2)</f>
        <v>32.75</v>
      </c>
      <c r="I17" s="67" t="s">
        <v>55</v>
      </c>
      <c r="J17" s="67">
        <v>6.78</v>
      </c>
    </row>
    <row r="18" spans="1:10">
      <c r="A18" s="68">
        <v>8000</v>
      </c>
      <c r="B18" s="77">
        <f t="shared" ref="B18:B21" si="0">ROUNDUP(B6*1.1334,2)</f>
        <v>5.5699999999999994</v>
      </c>
      <c r="C18" s="67">
        <f>B18/1000</f>
        <v>5.5699999999999994E-3</v>
      </c>
      <c r="E18" s="67" t="s">
        <v>56</v>
      </c>
      <c r="F18" s="68">
        <v>10000</v>
      </c>
      <c r="G18" s="76">
        <f>ROUNDUP(60.568896,2)</f>
        <v>60.57</v>
      </c>
      <c r="I18" s="67" t="s">
        <v>56</v>
      </c>
      <c r="J18" s="67">
        <v>10.1</v>
      </c>
    </row>
    <row r="19" spans="1:10">
      <c r="A19" s="68">
        <v>90000</v>
      </c>
      <c r="B19" s="77">
        <f t="shared" si="0"/>
        <v>4.8099999999999996</v>
      </c>
      <c r="C19" s="67">
        <f t="shared" ref="C19:C21" si="1">B19/1000</f>
        <v>4.81E-3</v>
      </c>
      <c r="E19" s="67" t="s">
        <v>57</v>
      </c>
      <c r="F19" s="68">
        <v>20000</v>
      </c>
      <c r="G19" s="76">
        <f>ROUNDUP(108.625056,2)</f>
        <v>108.63000000000001</v>
      </c>
      <c r="I19" s="67" t="s">
        <v>57</v>
      </c>
      <c r="J19" s="67">
        <v>12.32</v>
      </c>
    </row>
    <row r="20" spans="1:10">
      <c r="A20" s="68">
        <v>900000</v>
      </c>
      <c r="B20" s="77">
        <f t="shared" si="0"/>
        <v>4.3</v>
      </c>
      <c r="C20" s="67">
        <f t="shared" si="1"/>
        <v>4.3E-3</v>
      </c>
      <c r="E20" s="67" t="s">
        <v>58</v>
      </c>
      <c r="F20" s="68">
        <v>30000</v>
      </c>
      <c r="G20" s="76">
        <f>ROUNDUP(156.681216,2)</f>
        <v>156.69</v>
      </c>
      <c r="I20" s="67" t="s">
        <v>58</v>
      </c>
      <c r="J20" s="67">
        <v>28.83</v>
      </c>
    </row>
    <row r="21" spans="1:10">
      <c r="A21" s="68">
        <v>1000000</v>
      </c>
      <c r="B21" s="77">
        <f t="shared" si="0"/>
        <v>3.92</v>
      </c>
      <c r="C21" s="67">
        <f t="shared" si="1"/>
        <v>3.9199999999999999E-3</v>
      </c>
      <c r="E21" s="67" t="s">
        <v>59</v>
      </c>
      <c r="F21" s="68">
        <v>50000</v>
      </c>
      <c r="G21" s="76">
        <f>ROUNDUP(252.793536,2)</f>
        <v>252.79999999999998</v>
      </c>
      <c r="I21" s="67" t="s">
        <v>59</v>
      </c>
      <c r="J21" s="67">
        <v>63.41</v>
      </c>
    </row>
    <row r="22" spans="1:10">
      <c r="E22" s="70" t="s">
        <v>60</v>
      </c>
      <c r="F22" s="71">
        <v>100000</v>
      </c>
      <c r="G22" s="76">
        <f>ROUNDUP(493.074336,2)</f>
        <v>493.08</v>
      </c>
      <c r="I22" s="70" t="s">
        <v>60</v>
      </c>
      <c r="J22" s="70">
        <v>112.95</v>
      </c>
    </row>
    <row r="23" spans="1:10">
      <c r="E23" s="67" t="s">
        <v>61</v>
      </c>
      <c r="F23" s="72">
        <v>150000</v>
      </c>
      <c r="G23" s="76">
        <f>ROUNDUP(707.853636,2)</f>
        <v>707.86</v>
      </c>
      <c r="I23" s="67" t="s">
        <v>61</v>
      </c>
      <c r="J23" s="67">
        <v>186.28</v>
      </c>
    </row>
    <row r="24" spans="1:10">
      <c r="E24" s="67" t="s">
        <v>62</v>
      </c>
      <c r="F24" s="72">
        <v>250000</v>
      </c>
      <c r="G24" s="76">
        <f>ROUNDUP(1137.412236,2)</f>
        <v>1137.42</v>
      </c>
      <c r="I24" s="67" t="s">
        <v>62</v>
      </c>
      <c r="J24" s="67">
        <v>299.91000000000003</v>
      </c>
    </row>
    <row r="34" spans="2:3">
      <c r="B34" s="69"/>
      <c r="C34" s="69"/>
    </row>
  </sheetData>
  <mergeCells count="9">
    <mergeCell ref="A2:J2"/>
    <mergeCell ref="A1:J1"/>
    <mergeCell ref="A15:C15"/>
    <mergeCell ref="E15:G15"/>
    <mergeCell ref="I3:J3"/>
    <mergeCell ref="I15:J15"/>
    <mergeCell ref="A3:C3"/>
    <mergeCell ref="E3:G3"/>
    <mergeCell ref="A14:J14"/>
  </mergeCells>
  <pageMargins left="0.75" right="0.75" top="1.5" bottom="0.85" header="0.75" footer="0.75"/>
  <pageSetup paperSize="9" fitToHeight="0" orientation="portrait" horizontalDpi="300" verticalDpi="0" r:id="rId1"/>
  <headerFooter scaleWithDoc="0">
    <oddHeader>&amp;L&amp;G</oddHeader>
    <oddFooter>&amp;L&amp;4&amp;Z&amp;F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ross.guffey@hdrinc.com</dc:creator>
  <cp:keywords/>
  <dc:description/>
  <cp:lastModifiedBy>Guffey, Ross</cp:lastModifiedBy>
  <cp:revision/>
  <dcterms:created xsi:type="dcterms:W3CDTF">2024-07-22T11:47:35Z</dcterms:created>
  <dcterms:modified xsi:type="dcterms:W3CDTF">2024-07-26T17:52:51Z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b530ee07-aa2b-47c7-bd4c-7cc545b5d455_Enabled">
    <vt:lpwstr>true</vt:lpwstr>
  </op:property>
  <op:property fmtid="{D5CDD505-2E9C-101B-9397-08002B2CF9AE}" pid="3" name="MSIP_Label_b530ee07-aa2b-47c7-bd4c-7cc545b5d455_SetDate">
    <vt:lpwstr>2024-07-22T12:35:12Z</vt:lpwstr>
  </op:property>
  <op:property fmtid="{D5CDD505-2E9C-101B-9397-08002B2CF9AE}" pid="4" name="MSIP_Label_b530ee07-aa2b-47c7-bd4c-7cc545b5d455_Method">
    <vt:lpwstr>Standard</vt:lpwstr>
  </op:property>
  <op:property fmtid="{D5CDD505-2E9C-101B-9397-08002B2CF9AE}" pid="5" name="MSIP_Label_b530ee07-aa2b-47c7-bd4c-7cc545b5d455_Name">
    <vt:lpwstr>HDR General Label</vt:lpwstr>
  </op:property>
  <op:property fmtid="{D5CDD505-2E9C-101B-9397-08002B2CF9AE}" pid="6" name="MSIP_Label_b530ee07-aa2b-47c7-bd4c-7cc545b5d455_SiteId">
    <vt:lpwstr>3667e201-cbdc-48b3-9b42-5d2d3f16e2a9</vt:lpwstr>
  </op:property>
  <op:property fmtid="{D5CDD505-2E9C-101B-9397-08002B2CF9AE}" pid="7" name="MSIP_Label_b530ee07-aa2b-47c7-bd4c-7cc545b5d455_ActionId">
    <vt:lpwstr>5ab8519c-51aa-423e-b11f-b9ab343fbd99</vt:lpwstr>
  </op:property>
  <op:property fmtid="{D5CDD505-2E9C-101B-9397-08002B2CF9AE}" pid="8" name="MSIP_Label_b530ee07-aa2b-47c7-bd4c-7cc545b5d455_ContentBits">
    <vt:lpwstr>0</vt:lpwstr>
  </op:property>
  <op:property fmtid="{D5CDD505-2E9C-101B-9397-08002B2CF9AE}" pid="9" name="ndDocumentId">
    <vt:lpwstr>4882-0518-7543</vt:lpwstr>
  </op:property>
</op:Properties>
</file>