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skofirm-my.sharepoint.com/personal/emily_childress_skofirm_com/Documents/Emily Utility Documents/Water Districts/Warren Co. WD/Water Rate Case 2024/PSC 1st DR Filing Attachments/"/>
    </mc:Choice>
  </mc:AlternateContent>
  <xr:revisionPtr revIDLastSave="53" documentId="13_ncr:1_{BD096A5F-D76C-4214-B8DA-7AF4B7C1FBCB}" xr6:coauthVersionLast="47" xr6:coauthVersionMax="47" xr10:uidLastSave="{84539832-91E4-4EA2-B5DC-0015182C3767}"/>
  <bookViews>
    <workbookView xWindow="-8430" yWindow="-21405" windowWidth="52890" windowHeight="20580" xr2:uid="{00000000-000D-0000-FFFF-FFFF00000000}"/>
  </bookViews>
  <sheets>
    <sheet name="2022 Total WCWD Wages" sheetId="2" r:id="rId1"/>
    <sheet name="2022 Water Division Wages" sheetId="3" r:id="rId2"/>
    <sheet name="2023 Total WCWD Wages" sheetId="4" r:id="rId3"/>
    <sheet name="2023 Water Division Wages" sheetId="5" r:id="rId4"/>
    <sheet name="2024 Total WCWD Wages" sheetId="6" r:id="rId5"/>
    <sheet name="2024 Water Division Wages" sheetId="8" r:id="rId6"/>
    <sheet name="Pro Forma Wage Calculation" sheetId="9" r:id="rId7"/>
  </sheets>
  <definedNames>
    <definedName name="_xlnm.Print_Area" localSheetId="0">'2022 Total WCWD Wages'!$I$8:$X$92</definedName>
    <definedName name="_xlnm.Print_Area" localSheetId="1">'2022 Water Division Wages'!$AC$1:$AM$97</definedName>
    <definedName name="_xlnm.Print_Area" localSheetId="2">'2023 Total WCWD Wages'!$I$8:$X$86</definedName>
    <definedName name="_xlnm.Print_Area" localSheetId="3">'2023 Water Division Wages'!$A$1:$AM$84</definedName>
    <definedName name="_xlnm.Print_Area" localSheetId="4">'2024 Total WCWD Wages'!$I$8:$X$92</definedName>
    <definedName name="_xlnm.Print_Area" localSheetId="5">'2024 Water Division Wages'!$A$1:$AK$82</definedName>
    <definedName name="_xlnm.Print_Area" localSheetId="6">'Pro Forma Wage Calculation'!$A$1:$P$129</definedName>
    <definedName name="_xlnm.Print_Titles" localSheetId="0">'2022 Total WCWD Wages'!$A:$H,'2022 Total WCWD Wages'!#REF!</definedName>
    <definedName name="_xlnm.Print_Titles" localSheetId="1">'2022 Water Division Wages'!$A:$D,'2022 Water Division Wages'!$1:$9</definedName>
    <definedName name="_xlnm.Print_Titles" localSheetId="2">'2023 Total WCWD Wages'!$A:$H,'2023 Total WCWD Wages'!#REF!</definedName>
    <definedName name="_xlnm.Print_Titles" localSheetId="4">'2024 Total WCWD Wages'!$A:$H,'2024 Total WCWD Wages'!#REF!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9" l="1"/>
  <c r="J8" i="9"/>
  <c r="L8" i="9"/>
  <c r="M8" i="9"/>
  <c r="AV8" i="9"/>
  <c r="AW8" i="9"/>
  <c r="AY8" i="9"/>
  <c r="AZ8" i="9"/>
  <c r="BB8" i="9"/>
  <c r="BH8" i="9" s="1"/>
  <c r="BC8" i="9"/>
  <c r="BE8" i="9"/>
  <c r="BF8" i="9"/>
  <c r="BI8" i="9"/>
  <c r="G9" i="9"/>
  <c r="J9" i="9"/>
  <c r="L9" i="9"/>
  <c r="M9" i="9"/>
  <c r="O9" i="9"/>
  <c r="P9" i="9" s="1"/>
  <c r="AV9" i="9"/>
  <c r="AW9" i="9"/>
  <c r="AY9" i="9" s="1"/>
  <c r="AZ9" i="9"/>
  <c r="BB9" i="9"/>
  <c r="BH9" i="9" s="1"/>
  <c r="BC9" i="9"/>
  <c r="BI9" i="9" s="1"/>
  <c r="BE9" i="9"/>
  <c r="BF9" i="9"/>
  <c r="G10" i="9"/>
  <c r="J10" i="9"/>
  <c r="L10" i="9"/>
  <c r="M10" i="9"/>
  <c r="AV10" i="9"/>
  <c r="AW10" i="9"/>
  <c r="BB10" i="9"/>
  <c r="BH10" i="9" s="1"/>
  <c r="BC10" i="9"/>
  <c r="BE10" i="9"/>
  <c r="BF10" i="9"/>
  <c r="BI10" i="9"/>
  <c r="G11" i="9"/>
  <c r="M11" i="9" s="1"/>
  <c r="J11" i="9"/>
  <c r="L11" i="9"/>
  <c r="AV11" i="9"/>
  <c r="AW11" i="9"/>
  <c r="AY11" i="9" s="1"/>
  <c r="AZ11" i="9"/>
  <c r="BB11" i="9"/>
  <c r="BC11" i="9"/>
  <c r="BE11" i="9"/>
  <c r="BF11" i="9"/>
  <c r="G12" i="9"/>
  <c r="J12" i="9"/>
  <c r="L12" i="9"/>
  <c r="M12" i="9"/>
  <c r="AV12" i="9"/>
  <c r="AW12" i="9"/>
  <c r="BB12" i="9"/>
  <c r="BH12" i="9" s="1"/>
  <c r="BC12" i="9"/>
  <c r="BE12" i="9"/>
  <c r="BF12" i="9"/>
  <c r="BI12" i="9"/>
  <c r="G13" i="9"/>
  <c r="M13" i="9" s="1"/>
  <c r="J13" i="9"/>
  <c r="L13" i="9"/>
  <c r="AV13" i="9"/>
  <c r="AW13" i="9"/>
  <c r="AY13" i="9" s="1"/>
  <c r="AZ13" i="9" s="1"/>
  <c r="BB13" i="9"/>
  <c r="BH13" i="9" s="1"/>
  <c r="BC13" i="9"/>
  <c r="BE13" i="9"/>
  <c r="BF13" i="9"/>
  <c r="G14" i="9"/>
  <c r="J14" i="9"/>
  <c r="L14" i="9"/>
  <c r="M14" i="9"/>
  <c r="O14" i="9" s="1"/>
  <c r="P14" i="9"/>
  <c r="AV14" i="9"/>
  <c r="AW14" i="9"/>
  <c r="BB14" i="9"/>
  <c r="BC14" i="9"/>
  <c r="BE14" i="9"/>
  <c r="BF14" i="9"/>
  <c r="BI14" i="9"/>
  <c r="BK14" i="9" s="1"/>
  <c r="BL14" i="9"/>
  <c r="G15" i="9"/>
  <c r="J15" i="9"/>
  <c r="L15" i="9"/>
  <c r="AV15" i="9"/>
  <c r="AW15" i="9"/>
  <c r="AY15" i="9" s="1"/>
  <c r="AZ15" i="9"/>
  <c r="BB15" i="9"/>
  <c r="BC15" i="9"/>
  <c r="BE15" i="9"/>
  <c r="BF15" i="9"/>
  <c r="G16" i="9"/>
  <c r="M16" i="9" s="1"/>
  <c r="J16" i="9"/>
  <c r="J82" i="9" s="1"/>
  <c r="L16" i="9"/>
  <c r="AV16" i="9"/>
  <c r="AW16" i="9"/>
  <c r="BB16" i="9"/>
  <c r="BC16" i="9"/>
  <c r="BE16" i="9"/>
  <c r="BF16" i="9"/>
  <c r="BI16" i="9" s="1"/>
  <c r="G17" i="9"/>
  <c r="J17" i="9"/>
  <c r="L17" i="9"/>
  <c r="AV17" i="9"/>
  <c r="AW17" i="9"/>
  <c r="AY17" i="9" s="1"/>
  <c r="AZ17" i="9"/>
  <c r="BB17" i="9"/>
  <c r="BC17" i="9"/>
  <c r="BI17" i="9" s="1"/>
  <c r="BK17" i="9" s="1"/>
  <c r="BE17" i="9"/>
  <c r="BF17" i="9"/>
  <c r="G18" i="9"/>
  <c r="M18" i="9" s="1"/>
  <c r="J18" i="9"/>
  <c r="L18" i="9"/>
  <c r="AV18" i="9"/>
  <c r="AW18" i="9"/>
  <c r="BB18" i="9"/>
  <c r="BH18" i="9" s="1"/>
  <c r="BC18" i="9"/>
  <c r="BE18" i="9"/>
  <c r="BF18" i="9"/>
  <c r="BI18" i="9"/>
  <c r="BK18" i="9" s="1"/>
  <c r="J19" i="9"/>
  <c r="M19" i="9" s="1"/>
  <c r="O19" i="9" s="1"/>
  <c r="L19" i="9"/>
  <c r="P19" i="9"/>
  <c r="AV19" i="9"/>
  <c r="AW19" i="9"/>
  <c r="AY19" i="9"/>
  <c r="BB19" i="9"/>
  <c r="BC19" i="9"/>
  <c r="BE19" i="9"/>
  <c r="BF19" i="9"/>
  <c r="BH19" i="9"/>
  <c r="G20" i="9"/>
  <c r="M20" i="9" s="1"/>
  <c r="J20" i="9"/>
  <c r="L20" i="9"/>
  <c r="O20" i="9"/>
  <c r="P20" i="9" s="1"/>
  <c r="AV20" i="9"/>
  <c r="AV82" i="9" s="1"/>
  <c r="AW20" i="9"/>
  <c r="AY20" i="9"/>
  <c r="BB20" i="9"/>
  <c r="BC20" i="9"/>
  <c r="BI20" i="9" s="1"/>
  <c r="BK20" i="9" s="1"/>
  <c r="BL20" i="9" s="1"/>
  <c r="BE20" i="9"/>
  <c r="BF20" i="9"/>
  <c r="BH20" i="9"/>
  <c r="G21" i="9"/>
  <c r="M21" i="9" s="1"/>
  <c r="O21" i="9" s="1"/>
  <c r="J21" i="9"/>
  <c r="L21" i="9"/>
  <c r="L82" i="9" s="1"/>
  <c r="L122" i="9" s="1"/>
  <c r="AV21" i="9"/>
  <c r="AW21" i="9"/>
  <c r="AY21" i="9"/>
  <c r="BB21" i="9"/>
  <c r="BC21" i="9"/>
  <c r="BE21" i="9"/>
  <c r="BF21" i="9"/>
  <c r="BH21" i="9"/>
  <c r="G22" i="9"/>
  <c r="J22" i="9"/>
  <c r="L22" i="9"/>
  <c r="AV22" i="9"/>
  <c r="AW22" i="9"/>
  <c r="AY22" i="9"/>
  <c r="BB22" i="9"/>
  <c r="BC22" i="9"/>
  <c r="BE22" i="9"/>
  <c r="BH22" i="9" s="1"/>
  <c r="BF22" i="9"/>
  <c r="G23" i="9"/>
  <c r="M23" i="9" s="1"/>
  <c r="O23" i="9" s="1"/>
  <c r="J23" i="9"/>
  <c r="L23" i="9"/>
  <c r="P23" i="9"/>
  <c r="AV23" i="9"/>
  <c r="AW23" i="9"/>
  <c r="AY23" i="9"/>
  <c r="BB23" i="9"/>
  <c r="BH23" i="9" s="1"/>
  <c r="BC23" i="9"/>
  <c r="BE23" i="9"/>
  <c r="BF23" i="9"/>
  <c r="G24" i="9"/>
  <c r="J24" i="9"/>
  <c r="L24" i="9"/>
  <c r="AV24" i="9"/>
  <c r="AW24" i="9"/>
  <c r="AY24" i="9"/>
  <c r="BB24" i="9"/>
  <c r="BC24" i="9"/>
  <c r="BI24" i="9" s="1"/>
  <c r="BK24" i="9" s="1"/>
  <c r="BE24" i="9"/>
  <c r="BF24" i="9"/>
  <c r="BH24" i="9"/>
  <c r="G25" i="9"/>
  <c r="J25" i="9"/>
  <c r="L25" i="9"/>
  <c r="AV25" i="9"/>
  <c r="AW25" i="9"/>
  <c r="AY25" i="9"/>
  <c r="BB25" i="9"/>
  <c r="BC25" i="9"/>
  <c r="BE25" i="9"/>
  <c r="BF25" i="9"/>
  <c r="BH25" i="9"/>
  <c r="G26" i="9"/>
  <c r="J26" i="9"/>
  <c r="L26" i="9"/>
  <c r="AV26" i="9"/>
  <c r="AW26" i="9"/>
  <c r="AY26" i="9" s="1"/>
  <c r="BB26" i="9"/>
  <c r="BC26" i="9"/>
  <c r="BI26" i="9" s="1"/>
  <c r="BK26" i="9" s="1"/>
  <c r="BL26" i="9" s="1"/>
  <c r="BE26" i="9"/>
  <c r="BF26" i="9"/>
  <c r="BH26" i="9"/>
  <c r="G27" i="9"/>
  <c r="M27" i="9" s="1"/>
  <c r="O27" i="9" s="1"/>
  <c r="J27" i="9"/>
  <c r="L27" i="9"/>
  <c r="AV27" i="9"/>
  <c r="AW27" i="9"/>
  <c r="AY27" i="9"/>
  <c r="BB27" i="9"/>
  <c r="BC27" i="9"/>
  <c r="BE27" i="9"/>
  <c r="BF27" i="9"/>
  <c r="BH27" i="9"/>
  <c r="G28" i="9"/>
  <c r="J28" i="9"/>
  <c r="L28" i="9"/>
  <c r="AV28" i="9"/>
  <c r="AW28" i="9"/>
  <c r="AY28" i="9"/>
  <c r="BB28" i="9"/>
  <c r="BC28" i="9"/>
  <c r="BE28" i="9"/>
  <c r="BH28" i="9" s="1"/>
  <c r="BF28" i="9"/>
  <c r="G29" i="9"/>
  <c r="J29" i="9"/>
  <c r="L29" i="9"/>
  <c r="AV29" i="9"/>
  <c r="AW29" i="9"/>
  <c r="AY29" i="9"/>
  <c r="BB29" i="9"/>
  <c r="BH29" i="9" s="1"/>
  <c r="BC29" i="9"/>
  <c r="BE29" i="9"/>
  <c r="BF29" i="9"/>
  <c r="G30" i="9"/>
  <c r="J30" i="9"/>
  <c r="L30" i="9"/>
  <c r="AV30" i="9"/>
  <c r="AW30" i="9"/>
  <c r="AY30" i="9"/>
  <c r="BB30" i="9"/>
  <c r="BC30" i="9"/>
  <c r="BI30" i="9" s="1"/>
  <c r="BK30" i="9" s="1"/>
  <c r="BE30" i="9"/>
  <c r="BH30" i="9" s="1"/>
  <c r="BF30" i="9"/>
  <c r="G31" i="9"/>
  <c r="M31" i="9" s="1"/>
  <c r="J31" i="9"/>
  <c r="L31" i="9"/>
  <c r="O31" i="9"/>
  <c r="P31" i="9"/>
  <c r="AV31" i="9"/>
  <c r="AW31" i="9"/>
  <c r="AW82" i="9" s="1"/>
  <c r="BB31" i="9"/>
  <c r="BC31" i="9"/>
  <c r="BE31" i="9"/>
  <c r="BH31" i="9" s="1"/>
  <c r="BF31" i="9"/>
  <c r="G32" i="9"/>
  <c r="J32" i="9"/>
  <c r="L32" i="9"/>
  <c r="AV32" i="9"/>
  <c r="AW32" i="9"/>
  <c r="AY32" i="9"/>
  <c r="BB32" i="9"/>
  <c r="BC32" i="9"/>
  <c r="BE32" i="9"/>
  <c r="BF32" i="9"/>
  <c r="BH32" i="9"/>
  <c r="G33" i="9"/>
  <c r="M33" i="9" s="1"/>
  <c r="O33" i="9" s="1"/>
  <c r="J33" i="9"/>
  <c r="L33" i="9"/>
  <c r="AV33" i="9"/>
  <c r="AW33" i="9"/>
  <c r="AY33" i="9" s="1"/>
  <c r="BB33" i="9"/>
  <c r="BC33" i="9"/>
  <c r="BI33" i="9" s="1"/>
  <c r="BK33" i="9" s="1"/>
  <c r="BE33" i="9"/>
  <c r="BF33" i="9"/>
  <c r="BH33" i="9"/>
  <c r="G34" i="9"/>
  <c r="J34" i="9"/>
  <c r="L34" i="9"/>
  <c r="AV34" i="9"/>
  <c r="AW34" i="9"/>
  <c r="AY34" i="9"/>
  <c r="BB34" i="9"/>
  <c r="BH34" i="9" s="1"/>
  <c r="BC34" i="9"/>
  <c r="BI34" i="9" s="1"/>
  <c r="BK34" i="9" s="1"/>
  <c r="BE34" i="9"/>
  <c r="BF34" i="9"/>
  <c r="G35" i="9"/>
  <c r="M35" i="9" s="1"/>
  <c r="J35" i="9"/>
  <c r="L35" i="9"/>
  <c r="O35" i="9"/>
  <c r="P35" i="9"/>
  <c r="AV35" i="9"/>
  <c r="AW35" i="9"/>
  <c r="BB35" i="9"/>
  <c r="BC35" i="9"/>
  <c r="BE35" i="9"/>
  <c r="BH35" i="9" s="1"/>
  <c r="BF35" i="9"/>
  <c r="G36" i="9"/>
  <c r="J36" i="9"/>
  <c r="L36" i="9"/>
  <c r="AV36" i="9"/>
  <c r="AW36" i="9"/>
  <c r="AY36" i="9"/>
  <c r="BB36" i="9"/>
  <c r="BC36" i="9"/>
  <c r="BI36" i="9" s="1"/>
  <c r="BL36" i="9" s="1"/>
  <c r="BE36" i="9"/>
  <c r="BF36" i="9"/>
  <c r="BH36" i="9"/>
  <c r="BK36" i="9"/>
  <c r="G37" i="9"/>
  <c r="M37" i="9" s="1"/>
  <c r="O37" i="9" s="1"/>
  <c r="J37" i="9"/>
  <c r="L37" i="9"/>
  <c r="AV37" i="9"/>
  <c r="AW37" i="9"/>
  <c r="AY37" i="9" s="1"/>
  <c r="BB37" i="9"/>
  <c r="BC37" i="9"/>
  <c r="BI37" i="9" s="1"/>
  <c r="BK37" i="9" s="1"/>
  <c r="BE37" i="9"/>
  <c r="BF37" i="9"/>
  <c r="BH37" i="9"/>
  <c r="G38" i="9"/>
  <c r="J38" i="9"/>
  <c r="L38" i="9"/>
  <c r="AV38" i="9"/>
  <c r="AW38" i="9"/>
  <c r="AY38" i="9"/>
  <c r="BB38" i="9"/>
  <c r="BH38" i="9" s="1"/>
  <c r="BC38" i="9"/>
  <c r="BI38" i="9" s="1"/>
  <c r="BK38" i="9" s="1"/>
  <c r="BE38" i="9"/>
  <c r="BF38" i="9"/>
  <c r="G39" i="9"/>
  <c r="M39" i="9" s="1"/>
  <c r="J39" i="9"/>
  <c r="L39" i="9"/>
  <c r="O39" i="9"/>
  <c r="P39" i="9"/>
  <c r="AV39" i="9"/>
  <c r="AW39" i="9"/>
  <c r="BB39" i="9"/>
  <c r="BC39" i="9"/>
  <c r="BI39" i="9" s="1"/>
  <c r="BK39" i="9" s="1"/>
  <c r="BL39" i="9" s="1"/>
  <c r="BE39" i="9"/>
  <c r="BF39" i="9"/>
  <c r="BH39" i="9"/>
  <c r="G40" i="9"/>
  <c r="J40" i="9"/>
  <c r="L40" i="9"/>
  <c r="AV40" i="9"/>
  <c r="AW40" i="9"/>
  <c r="AY40" i="9"/>
  <c r="BB40" i="9"/>
  <c r="BC40" i="9"/>
  <c r="BI40" i="9" s="1"/>
  <c r="BL40" i="9" s="1"/>
  <c r="BE40" i="9"/>
  <c r="BF40" i="9"/>
  <c r="BH40" i="9"/>
  <c r="BK40" i="9"/>
  <c r="G41" i="9"/>
  <c r="M41" i="9" s="1"/>
  <c r="O41" i="9" s="1"/>
  <c r="J41" i="9"/>
  <c r="L41" i="9"/>
  <c r="AV41" i="9"/>
  <c r="AW41" i="9"/>
  <c r="AY41" i="9" s="1"/>
  <c r="BB41" i="9"/>
  <c r="BC41" i="9"/>
  <c r="BI41" i="9" s="1"/>
  <c r="BK41" i="9" s="1"/>
  <c r="BE41" i="9"/>
  <c r="BF41" i="9"/>
  <c r="BH41" i="9"/>
  <c r="G42" i="9"/>
  <c r="J42" i="9"/>
  <c r="L42" i="9"/>
  <c r="AV42" i="9"/>
  <c r="AW42" i="9"/>
  <c r="AY42" i="9"/>
  <c r="BB42" i="9"/>
  <c r="BC42" i="9"/>
  <c r="BI42" i="9" s="1"/>
  <c r="BK42" i="9" s="1"/>
  <c r="BE42" i="9"/>
  <c r="BF42" i="9"/>
  <c r="BH42" i="9"/>
  <c r="G43" i="9"/>
  <c r="M43" i="9" s="1"/>
  <c r="J43" i="9"/>
  <c r="L43" i="9"/>
  <c r="O43" i="9"/>
  <c r="P43" i="9"/>
  <c r="AV43" i="9"/>
  <c r="AW43" i="9"/>
  <c r="BB43" i="9"/>
  <c r="BC43" i="9"/>
  <c r="BI43" i="9" s="1"/>
  <c r="BK43" i="9" s="1"/>
  <c r="BE43" i="9"/>
  <c r="BF43" i="9"/>
  <c r="BH43" i="9"/>
  <c r="G44" i="9"/>
  <c r="J44" i="9"/>
  <c r="L44" i="9"/>
  <c r="AV44" i="9"/>
  <c r="AW44" i="9"/>
  <c r="AY44" i="9" s="1"/>
  <c r="BB44" i="9"/>
  <c r="BC44" i="9"/>
  <c r="BI44" i="9" s="1"/>
  <c r="BL44" i="9" s="1"/>
  <c r="BE44" i="9"/>
  <c r="BF44" i="9"/>
  <c r="BH44" i="9"/>
  <c r="BK44" i="9"/>
  <c r="G45" i="9"/>
  <c r="M45" i="9" s="1"/>
  <c r="O45" i="9" s="1"/>
  <c r="J45" i="9"/>
  <c r="L45" i="9"/>
  <c r="AV45" i="9"/>
  <c r="AW45" i="9"/>
  <c r="AY45" i="9" s="1"/>
  <c r="BB45" i="9"/>
  <c r="BC45" i="9"/>
  <c r="BI45" i="9" s="1"/>
  <c r="BK45" i="9" s="1"/>
  <c r="BE45" i="9"/>
  <c r="BF45" i="9"/>
  <c r="BH45" i="9"/>
  <c r="G46" i="9"/>
  <c r="M46" i="9" s="1"/>
  <c r="P46" i="9" s="1"/>
  <c r="J46" i="9"/>
  <c r="L46" i="9"/>
  <c r="O46" i="9"/>
  <c r="AV46" i="9"/>
  <c r="AW46" i="9"/>
  <c r="AY46" i="9"/>
  <c r="BB46" i="9"/>
  <c r="BC46" i="9"/>
  <c r="BI46" i="9" s="1"/>
  <c r="BK46" i="9" s="1"/>
  <c r="BE46" i="9"/>
  <c r="BF46" i="9"/>
  <c r="BH46" i="9"/>
  <c r="G47" i="9"/>
  <c r="M47" i="9" s="1"/>
  <c r="O47" i="9" s="1"/>
  <c r="P47" i="9" s="1"/>
  <c r="J47" i="9"/>
  <c r="L47" i="9"/>
  <c r="AV47" i="9"/>
  <c r="AW47" i="9"/>
  <c r="BB47" i="9"/>
  <c r="BC47" i="9"/>
  <c r="BI47" i="9" s="1"/>
  <c r="BK47" i="9" s="1"/>
  <c r="BE47" i="9"/>
  <c r="BF47" i="9"/>
  <c r="BH47" i="9"/>
  <c r="G48" i="9"/>
  <c r="J48" i="9"/>
  <c r="L48" i="9"/>
  <c r="AV48" i="9"/>
  <c r="AW48" i="9"/>
  <c r="AY48" i="9" s="1"/>
  <c r="BB48" i="9"/>
  <c r="BC48" i="9"/>
  <c r="BI48" i="9" s="1"/>
  <c r="BL48" i="9" s="1"/>
  <c r="BE48" i="9"/>
  <c r="BF48" i="9"/>
  <c r="BH48" i="9"/>
  <c r="BK48" i="9"/>
  <c r="G49" i="9"/>
  <c r="M49" i="9" s="1"/>
  <c r="O49" i="9" s="1"/>
  <c r="J49" i="9"/>
  <c r="L49" i="9"/>
  <c r="AV49" i="9"/>
  <c r="AW49" i="9"/>
  <c r="AY49" i="9" s="1"/>
  <c r="BB49" i="9"/>
  <c r="BC49" i="9"/>
  <c r="BI49" i="9" s="1"/>
  <c r="BK49" i="9" s="1"/>
  <c r="BE49" i="9"/>
  <c r="BF49" i="9"/>
  <c r="BH49" i="9"/>
  <c r="G50" i="9"/>
  <c r="M50" i="9" s="1"/>
  <c r="P50" i="9" s="1"/>
  <c r="J50" i="9"/>
  <c r="L50" i="9"/>
  <c r="O50" i="9"/>
  <c r="AV50" i="9"/>
  <c r="AW50" i="9"/>
  <c r="AY50" i="9"/>
  <c r="BB50" i="9"/>
  <c r="BC50" i="9"/>
  <c r="BI50" i="9" s="1"/>
  <c r="BK50" i="9" s="1"/>
  <c r="BE50" i="9"/>
  <c r="BF50" i="9"/>
  <c r="BH50" i="9"/>
  <c r="G51" i="9"/>
  <c r="M51" i="9" s="1"/>
  <c r="O51" i="9" s="1"/>
  <c r="P51" i="9" s="1"/>
  <c r="J51" i="9"/>
  <c r="L51" i="9"/>
  <c r="AV51" i="9"/>
  <c r="AW51" i="9"/>
  <c r="BB51" i="9"/>
  <c r="BC51" i="9"/>
  <c r="BI51" i="9" s="1"/>
  <c r="BK51" i="9" s="1"/>
  <c r="BE51" i="9"/>
  <c r="BF51" i="9"/>
  <c r="BH51" i="9"/>
  <c r="G52" i="9"/>
  <c r="J52" i="9"/>
  <c r="L52" i="9"/>
  <c r="AV52" i="9"/>
  <c r="AW52" i="9"/>
  <c r="AY52" i="9" s="1"/>
  <c r="BB52" i="9"/>
  <c r="BC52" i="9"/>
  <c r="BI52" i="9" s="1"/>
  <c r="BK52" i="9" s="1"/>
  <c r="BE52" i="9"/>
  <c r="BF52" i="9"/>
  <c r="BH52" i="9"/>
  <c r="G53" i="9"/>
  <c r="M53" i="9" s="1"/>
  <c r="O53" i="9" s="1"/>
  <c r="J53" i="9"/>
  <c r="L53" i="9"/>
  <c r="AV53" i="9"/>
  <c r="AW53" i="9"/>
  <c r="AY53" i="9" s="1"/>
  <c r="BB53" i="9"/>
  <c r="BC53" i="9"/>
  <c r="BI53" i="9" s="1"/>
  <c r="BK53" i="9" s="1"/>
  <c r="BE53" i="9"/>
  <c r="BF53" i="9"/>
  <c r="BH53" i="9"/>
  <c r="G54" i="9"/>
  <c r="M54" i="9" s="1"/>
  <c r="P54" i="9" s="1"/>
  <c r="J54" i="9"/>
  <c r="L54" i="9"/>
  <c r="O54" i="9"/>
  <c r="AV54" i="9"/>
  <c r="AW54" i="9"/>
  <c r="AY54" i="9" s="1"/>
  <c r="BB54" i="9"/>
  <c r="BC54" i="9"/>
  <c r="BI54" i="9" s="1"/>
  <c r="BK54" i="9" s="1"/>
  <c r="BE54" i="9"/>
  <c r="BF54" i="9"/>
  <c r="BH54" i="9"/>
  <c r="G55" i="9"/>
  <c r="M55" i="9" s="1"/>
  <c r="O55" i="9" s="1"/>
  <c r="J55" i="9"/>
  <c r="L55" i="9"/>
  <c r="AV55" i="9"/>
  <c r="AW55" i="9"/>
  <c r="BB55" i="9"/>
  <c r="BC55" i="9"/>
  <c r="BI55" i="9" s="1"/>
  <c r="BK55" i="9" s="1"/>
  <c r="BE55" i="9"/>
  <c r="BF55" i="9"/>
  <c r="BH55" i="9"/>
  <c r="G56" i="9"/>
  <c r="M56" i="9" s="1"/>
  <c r="P56" i="9" s="1"/>
  <c r="J56" i="9"/>
  <c r="L56" i="9"/>
  <c r="O56" i="9"/>
  <c r="AV56" i="9"/>
  <c r="AW56" i="9"/>
  <c r="AY56" i="9" s="1"/>
  <c r="BB56" i="9"/>
  <c r="BC56" i="9"/>
  <c r="BI56" i="9" s="1"/>
  <c r="BK56" i="9" s="1"/>
  <c r="BE56" i="9"/>
  <c r="BF56" i="9"/>
  <c r="BH56" i="9"/>
  <c r="G57" i="9"/>
  <c r="M57" i="9" s="1"/>
  <c r="O57" i="9" s="1"/>
  <c r="J57" i="9"/>
  <c r="L57" i="9"/>
  <c r="AV57" i="9"/>
  <c r="AW57" i="9"/>
  <c r="AY57" i="9" s="1"/>
  <c r="BB57" i="9"/>
  <c r="BC57" i="9"/>
  <c r="BI57" i="9" s="1"/>
  <c r="BK57" i="9" s="1"/>
  <c r="BE57" i="9"/>
  <c r="BF57" i="9"/>
  <c r="BH57" i="9"/>
  <c r="G58" i="9"/>
  <c r="M58" i="9" s="1"/>
  <c r="P58" i="9" s="1"/>
  <c r="J58" i="9"/>
  <c r="L58" i="9"/>
  <c r="O58" i="9"/>
  <c r="AV58" i="9"/>
  <c r="AW58" i="9"/>
  <c r="AY58" i="9" s="1"/>
  <c r="BB58" i="9"/>
  <c r="BC58" i="9"/>
  <c r="BI58" i="9" s="1"/>
  <c r="BK58" i="9" s="1"/>
  <c r="BE58" i="9"/>
  <c r="BF58" i="9"/>
  <c r="BH58" i="9"/>
  <c r="G59" i="9"/>
  <c r="M59" i="9" s="1"/>
  <c r="O59" i="9" s="1"/>
  <c r="J59" i="9"/>
  <c r="L59" i="9"/>
  <c r="AV59" i="9"/>
  <c r="AW59" i="9"/>
  <c r="BB59" i="9"/>
  <c r="BC59" i="9"/>
  <c r="BI59" i="9" s="1"/>
  <c r="BK59" i="9" s="1"/>
  <c r="BE59" i="9"/>
  <c r="BF59" i="9"/>
  <c r="BH59" i="9"/>
  <c r="G60" i="9"/>
  <c r="M60" i="9" s="1"/>
  <c r="P60" i="9" s="1"/>
  <c r="J60" i="9"/>
  <c r="L60" i="9"/>
  <c r="O60" i="9"/>
  <c r="AV60" i="9"/>
  <c r="AW60" i="9"/>
  <c r="AY60" i="9" s="1"/>
  <c r="BB60" i="9"/>
  <c r="BC60" i="9"/>
  <c r="BI60" i="9" s="1"/>
  <c r="BK60" i="9" s="1"/>
  <c r="BE60" i="9"/>
  <c r="BF60" i="9"/>
  <c r="BH60" i="9"/>
  <c r="G61" i="9"/>
  <c r="M61" i="9" s="1"/>
  <c r="O61" i="9" s="1"/>
  <c r="J61" i="9"/>
  <c r="L61" i="9"/>
  <c r="AV61" i="9"/>
  <c r="AW61" i="9"/>
  <c r="AY61" i="9" s="1"/>
  <c r="BB61" i="9"/>
  <c r="BC61" i="9"/>
  <c r="BI61" i="9" s="1"/>
  <c r="BK61" i="9" s="1"/>
  <c r="BE61" i="9"/>
  <c r="BF61" i="9"/>
  <c r="BH61" i="9"/>
  <c r="G62" i="9"/>
  <c r="M62" i="9" s="1"/>
  <c r="P62" i="9" s="1"/>
  <c r="J62" i="9"/>
  <c r="L62" i="9"/>
  <c r="O62" i="9"/>
  <c r="AV62" i="9"/>
  <c r="AW62" i="9"/>
  <c r="AY62" i="9" s="1"/>
  <c r="BB62" i="9"/>
  <c r="BC62" i="9"/>
  <c r="BI62" i="9" s="1"/>
  <c r="BK62" i="9" s="1"/>
  <c r="BE62" i="9"/>
  <c r="BF62" i="9"/>
  <c r="BH62" i="9"/>
  <c r="G63" i="9"/>
  <c r="M63" i="9" s="1"/>
  <c r="O63" i="9" s="1"/>
  <c r="J63" i="9"/>
  <c r="L63" i="9"/>
  <c r="AV63" i="9"/>
  <c r="AW63" i="9"/>
  <c r="BB63" i="9"/>
  <c r="BC63" i="9"/>
  <c r="BI63" i="9" s="1"/>
  <c r="BK63" i="9" s="1"/>
  <c r="BE63" i="9"/>
  <c r="BF63" i="9"/>
  <c r="BH63" i="9"/>
  <c r="G64" i="9"/>
  <c r="M64" i="9" s="1"/>
  <c r="P64" i="9" s="1"/>
  <c r="J64" i="9"/>
  <c r="L64" i="9"/>
  <c r="O64" i="9"/>
  <c r="AV64" i="9"/>
  <c r="AW64" i="9"/>
  <c r="AY64" i="9" s="1"/>
  <c r="BB64" i="9"/>
  <c r="BC64" i="9"/>
  <c r="BI64" i="9" s="1"/>
  <c r="BK64" i="9" s="1"/>
  <c r="BE64" i="9"/>
  <c r="BF64" i="9"/>
  <c r="BH64" i="9"/>
  <c r="G65" i="9"/>
  <c r="M65" i="9" s="1"/>
  <c r="O65" i="9" s="1"/>
  <c r="J65" i="9"/>
  <c r="L65" i="9"/>
  <c r="AV65" i="9"/>
  <c r="AW65" i="9"/>
  <c r="AY65" i="9" s="1"/>
  <c r="BB65" i="9"/>
  <c r="BC65" i="9"/>
  <c r="BI65" i="9" s="1"/>
  <c r="BK65" i="9" s="1"/>
  <c r="BE65" i="9"/>
  <c r="BF65" i="9"/>
  <c r="BH65" i="9"/>
  <c r="G66" i="9"/>
  <c r="M66" i="9" s="1"/>
  <c r="P66" i="9" s="1"/>
  <c r="J66" i="9"/>
  <c r="L66" i="9"/>
  <c r="O66" i="9"/>
  <c r="AV66" i="9"/>
  <c r="AW66" i="9"/>
  <c r="AY66" i="9" s="1"/>
  <c r="BB66" i="9"/>
  <c r="BC66" i="9"/>
  <c r="BI66" i="9" s="1"/>
  <c r="BK66" i="9" s="1"/>
  <c r="BE66" i="9"/>
  <c r="BF66" i="9"/>
  <c r="BH66" i="9"/>
  <c r="G67" i="9"/>
  <c r="M67" i="9" s="1"/>
  <c r="O67" i="9" s="1"/>
  <c r="J67" i="9"/>
  <c r="L67" i="9"/>
  <c r="AV67" i="9"/>
  <c r="AW67" i="9"/>
  <c r="BB67" i="9"/>
  <c r="BC67" i="9"/>
  <c r="BI67" i="9" s="1"/>
  <c r="BK67" i="9" s="1"/>
  <c r="BE67" i="9"/>
  <c r="BF67" i="9"/>
  <c r="BH67" i="9"/>
  <c r="G68" i="9"/>
  <c r="M68" i="9" s="1"/>
  <c r="P68" i="9" s="1"/>
  <c r="J68" i="9"/>
  <c r="L68" i="9"/>
  <c r="O68" i="9"/>
  <c r="AV68" i="9"/>
  <c r="AW68" i="9"/>
  <c r="AY68" i="9" s="1"/>
  <c r="BB68" i="9"/>
  <c r="BC68" i="9"/>
  <c r="BI68" i="9" s="1"/>
  <c r="BE68" i="9"/>
  <c r="BF68" i="9"/>
  <c r="BH68" i="9"/>
  <c r="G69" i="9"/>
  <c r="J69" i="9"/>
  <c r="L69" i="9"/>
  <c r="M69" i="9"/>
  <c r="O69" i="9" s="1"/>
  <c r="P69" i="9" s="1"/>
  <c r="AV69" i="9"/>
  <c r="AW69" i="9"/>
  <c r="AY69" i="9"/>
  <c r="AZ69" i="9" s="1"/>
  <c r="BB69" i="9"/>
  <c r="BC69" i="9"/>
  <c r="BI69" i="9" s="1"/>
  <c r="BE69" i="9"/>
  <c r="BF69" i="9"/>
  <c r="BH69" i="9"/>
  <c r="G70" i="9"/>
  <c r="J70" i="9"/>
  <c r="L70" i="9"/>
  <c r="M70" i="9"/>
  <c r="O70" i="9" s="1"/>
  <c r="P70" i="9" s="1"/>
  <c r="AV70" i="9"/>
  <c r="AW70" i="9"/>
  <c r="AY70" i="9"/>
  <c r="AZ70" i="9" s="1"/>
  <c r="BB70" i="9"/>
  <c r="BC70" i="9"/>
  <c r="BI70" i="9" s="1"/>
  <c r="BE70" i="9"/>
  <c r="BF70" i="9"/>
  <c r="BH70" i="9"/>
  <c r="G71" i="9"/>
  <c r="J71" i="9"/>
  <c r="L71" i="9"/>
  <c r="M71" i="9"/>
  <c r="O71" i="9" s="1"/>
  <c r="P71" i="9" s="1"/>
  <c r="AV71" i="9"/>
  <c r="AW71" i="9"/>
  <c r="AY71" i="9"/>
  <c r="AZ71" i="9" s="1"/>
  <c r="BB71" i="9"/>
  <c r="BC71" i="9"/>
  <c r="BI71" i="9" s="1"/>
  <c r="BE71" i="9"/>
  <c r="BF71" i="9"/>
  <c r="BH71" i="9"/>
  <c r="G72" i="9"/>
  <c r="J72" i="9"/>
  <c r="L72" i="9"/>
  <c r="M72" i="9"/>
  <c r="O72" i="9" s="1"/>
  <c r="P72" i="9" s="1"/>
  <c r="AV72" i="9"/>
  <c r="AW72" i="9"/>
  <c r="AY72" i="9"/>
  <c r="AZ72" i="9" s="1"/>
  <c r="BB72" i="9"/>
  <c r="BC72" i="9"/>
  <c r="BI72" i="9" s="1"/>
  <c r="BE72" i="9"/>
  <c r="BF72" i="9"/>
  <c r="BH72" i="9"/>
  <c r="G73" i="9"/>
  <c r="J73" i="9"/>
  <c r="M73" i="9" s="1"/>
  <c r="L73" i="9"/>
  <c r="AV73" i="9"/>
  <c r="AW73" i="9"/>
  <c r="AY73" i="9"/>
  <c r="AZ73" i="9" s="1"/>
  <c r="BB73" i="9"/>
  <c r="BC73" i="9"/>
  <c r="BI73" i="9" s="1"/>
  <c r="BE73" i="9"/>
  <c r="BF73" i="9"/>
  <c r="BH73" i="9"/>
  <c r="G74" i="9"/>
  <c r="J74" i="9"/>
  <c r="L74" i="9"/>
  <c r="M74" i="9"/>
  <c r="O74" i="9" s="1"/>
  <c r="P74" i="9" s="1"/>
  <c r="AV74" i="9"/>
  <c r="AW74" i="9"/>
  <c r="AZ74" i="9" s="1"/>
  <c r="AY74" i="9"/>
  <c r="BB74" i="9"/>
  <c r="BC74" i="9"/>
  <c r="BI74" i="9" s="1"/>
  <c r="BE74" i="9"/>
  <c r="BF74" i="9"/>
  <c r="BH74" i="9"/>
  <c r="G75" i="9"/>
  <c r="J75" i="9"/>
  <c r="M75" i="9" s="1"/>
  <c r="L75" i="9"/>
  <c r="AV75" i="9"/>
  <c r="AW75" i="9"/>
  <c r="AZ75" i="9" s="1"/>
  <c r="AY75" i="9"/>
  <c r="BB75" i="9"/>
  <c r="BC75" i="9"/>
  <c r="BI75" i="9" s="1"/>
  <c r="BE75" i="9"/>
  <c r="BF75" i="9"/>
  <c r="BH75" i="9"/>
  <c r="G76" i="9"/>
  <c r="J76" i="9"/>
  <c r="M76" i="9" s="1"/>
  <c r="L76" i="9"/>
  <c r="AV76" i="9"/>
  <c r="AW76" i="9"/>
  <c r="AZ76" i="9" s="1"/>
  <c r="AY76" i="9"/>
  <c r="BB76" i="9"/>
  <c r="BC76" i="9"/>
  <c r="BI76" i="9" s="1"/>
  <c r="BE76" i="9"/>
  <c r="BF76" i="9"/>
  <c r="BH76" i="9"/>
  <c r="G77" i="9"/>
  <c r="M77" i="9" s="1"/>
  <c r="J77" i="9"/>
  <c r="L77" i="9"/>
  <c r="AV77" i="9"/>
  <c r="AW77" i="9"/>
  <c r="AZ77" i="9" s="1"/>
  <c r="AY77" i="9"/>
  <c r="BB77" i="9"/>
  <c r="BC77" i="9"/>
  <c r="BI77" i="9" s="1"/>
  <c r="BE77" i="9"/>
  <c r="BF77" i="9"/>
  <c r="BH77" i="9"/>
  <c r="G78" i="9"/>
  <c r="J78" i="9"/>
  <c r="M78" i="9" s="1"/>
  <c r="L78" i="9"/>
  <c r="AV78" i="9"/>
  <c r="AW78" i="9"/>
  <c r="AZ78" i="9" s="1"/>
  <c r="AY78" i="9"/>
  <c r="BB78" i="9"/>
  <c r="BC78" i="9"/>
  <c r="BI78" i="9" s="1"/>
  <c r="BE78" i="9"/>
  <c r="BF78" i="9"/>
  <c r="BH78" i="9"/>
  <c r="G79" i="9"/>
  <c r="M79" i="9" s="1"/>
  <c r="J79" i="9"/>
  <c r="L79" i="9"/>
  <c r="AV79" i="9"/>
  <c r="AW79" i="9"/>
  <c r="AZ79" i="9" s="1"/>
  <c r="AY79" i="9"/>
  <c r="BB79" i="9"/>
  <c r="BC79" i="9"/>
  <c r="BI79" i="9" s="1"/>
  <c r="BE79" i="9"/>
  <c r="BF79" i="9"/>
  <c r="BH79" i="9"/>
  <c r="G80" i="9"/>
  <c r="J80" i="9"/>
  <c r="M80" i="9" s="1"/>
  <c r="L80" i="9"/>
  <c r="AV80" i="9"/>
  <c r="AW80" i="9"/>
  <c r="AZ80" i="9" s="1"/>
  <c r="AY80" i="9"/>
  <c r="BB80" i="9"/>
  <c r="BC80" i="9"/>
  <c r="BI80" i="9" s="1"/>
  <c r="BE80" i="9"/>
  <c r="BF80" i="9"/>
  <c r="BH80" i="9"/>
  <c r="G81" i="9"/>
  <c r="M81" i="9" s="1"/>
  <c r="J81" i="9"/>
  <c r="L81" i="9"/>
  <c r="AV81" i="9"/>
  <c r="AW81" i="9"/>
  <c r="AZ81" i="9" s="1"/>
  <c r="AY81" i="9"/>
  <c r="BB81" i="9"/>
  <c r="BC81" i="9"/>
  <c r="BI81" i="9" s="1"/>
  <c r="BE81" i="9"/>
  <c r="BF81" i="9"/>
  <c r="BH81" i="9"/>
  <c r="F82" i="9"/>
  <c r="I82" i="9"/>
  <c r="AP82" i="9"/>
  <c r="AQ82" i="9"/>
  <c r="AS82" i="9"/>
  <c r="AT82" i="9"/>
  <c r="BB82" i="9"/>
  <c r="BC82" i="9"/>
  <c r="BE82" i="9"/>
  <c r="BF82" i="9"/>
  <c r="BH82" i="9"/>
  <c r="BI82" i="9"/>
  <c r="O83" i="9"/>
  <c r="P83" i="9"/>
  <c r="AY83" i="9"/>
  <c r="AZ83" i="9" s="1"/>
  <c r="BI83" i="9"/>
  <c r="BK83" i="9"/>
  <c r="BL83" i="9"/>
  <c r="A88" i="9"/>
  <c r="B88" i="9"/>
  <c r="C88" i="9"/>
  <c r="E88" i="9"/>
  <c r="F88" i="9"/>
  <c r="G88" i="9" s="1"/>
  <c r="L88" i="9"/>
  <c r="E89" i="9"/>
  <c r="G89" i="9"/>
  <c r="M89" i="9" s="1"/>
  <c r="L89" i="9"/>
  <c r="C90" i="9"/>
  <c r="E90" i="9"/>
  <c r="G90" i="9"/>
  <c r="L90" i="9"/>
  <c r="M90" i="9"/>
  <c r="O90" i="9"/>
  <c r="P90" i="9"/>
  <c r="E91" i="9"/>
  <c r="G91" i="9" s="1"/>
  <c r="L91" i="9"/>
  <c r="E92" i="9"/>
  <c r="G92" i="9"/>
  <c r="L92" i="9"/>
  <c r="M92" i="9"/>
  <c r="O92" i="9"/>
  <c r="P92" i="9"/>
  <c r="E93" i="9"/>
  <c r="G93" i="9" s="1"/>
  <c r="M93" i="9" s="1"/>
  <c r="L93" i="9"/>
  <c r="E94" i="9"/>
  <c r="G94" i="9"/>
  <c r="J94" i="9"/>
  <c r="L94" i="9"/>
  <c r="M94" i="9"/>
  <c r="P94" i="9" s="1"/>
  <c r="O94" i="9"/>
  <c r="E95" i="9"/>
  <c r="G95" i="9" s="1"/>
  <c r="M95" i="9" s="1"/>
  <c r="L95" i="9"/>
  <c r="C96" i="9"/>
  <c r="E96" i="9"/>
  <c r="G96" i="9"/>
  <c r="M96" i="9" s="1"/>
  <c r="J96" i="9"/>
  <c r="L96" i="9"/>
  <c r="L99" i="9" s="1"/>
  <c r="E97" i="9"/>
  <c r="F97" i="9"/>
  <c r="G97" i="9" s="1"/>
  <c r="M97" i="9" s="1"/>
  <c r="J97" i="9"/>
  <c r="L97" i="9"/>
  <c r="G98" i="9"/>
  <c r="M98" i="9" s="1"/>
  <c r="J98" i="9"/>
  <c r="L98" i="9"/>
  <c r="I99" i="9"/>
  <c r="G102" i="9"/>
  <c r="L102" i="9"/>
  <c r="M102" i="9"/>
  <c r="P102" i="9" s="1"/>
  <c r="O102" i="9"/>
  <c r="G103" i="9"/>
  <c r="G109" i="9" s="1"/>
  <c r="L103" i="9"/>
  <c r="L109" i="9" s="1"/>
  <c r="M103" i="9"/>
  <c r="O103" i="9"/>
  <c r="P103" i="9"/>
  <c r="G104" i="9"/>
  <c r="M104" i="9" s="1"/>
  <c r="L104" i="9"/>
  <c r="G105" i="9"/>
  <c r="L105" i="9"/>
  <c r="M105" i="9"/>
  <c r="O105" i="9"/>
  <c r="P105" i="9"/>
  <c r="G106" i="9"/>
  <c r="L106" i="9"/>
  <c r="M106" i="9"/>
  <c r="O106" i="9" s="1"/>
  <c r="G107" i="9"/>
  <c r="L107" i="9"/>
  <c r="M107" i="9"/>
  <c r="O107" i="9" s="1"/>
  <c r="P107" i="9" s="1"/>
  <c r="G108" i="9"/>
  <c r="L108" i="9"/>
  <c r="M108" i="9"/>
  <c r="O108" i="9"/>
  <c r="P108" i="9"/>
  <c r="F109" i="9"/>
  <c r="I109" i="9"/>
  <c r="J109" i="9"/>
  <c r="C113" i="9"/>
  <c r="G113" i="9"/>
  <c r="M113" i="9" s="1"/>
  <c r="J113" i="9"/>
  <c r="J120" i="9" s="1"/>
  <c r="L113" i="9"/>
  <c r="L120" i="9" s="1"/>
  <c r="C114" i="9"/>
  <c r="G114" i="9"/>
  <c r="J114" i="9"/>
  <c r="L114" i="9"/>
  <c r="M114" i="9"/>
  <c r="O114" i="9"/>
  <c r="P114" i="9"/>
  <c r="C115" i="9"/>
  <c r="G115" i="9"/>
  <c r="M115" i="9" s="1"/>
  <c r="J115" i="9"/>
  <c r="L115" i="9"/>
  <c r="C116" i="9"/>
  <c r="G116" i="9"/>
  <c r="J116" i="9"/>
  <c r="L116" i="9"/>
  <c r="M116" i="9"/>
  <c r="O116" i="9"/>
  <c r="P116" i="9"/>
  <c r="C117" i="9"/>
  <c r="G117" i="9"/>
  <c r="J117" i="9"/>
  <c r="L117" i="9"/>
  <c r="M117" i="9"/>
  <c r="O117" i="9" s="1"/>
  <c r="P117" i="9" s="1"/>
  <c r="C118" i="9"/>
  <c r="G118" i="9"/>
  <c r="J118" i="9"/>
  <c r="L118" i="9"/>
  <c r="M118" i="9"/>
  <c r="O118" i="9" s="1"/>
  <c r="C119" i="9"/>
  <c r="G119" i="9"/>
  <c r="J119" i="9"/>
  <c r="L119" i="9"/>
  <c r="M119" i="9"/>
  <c r="O119" i="9"/>
  <c r="P119" i="9"/>
  <c r="F120" i="9"/>
  <c r="I120" i="9"/>
  <c r="I122" i="9" s="1"/>
  <c r="O79" i="9" l="1"/>
  <c r="P79" i="9"/>
  <c r="BK74" i="9"/>
  <c r="BL74" i="9"/>
  <c r="O98" i="9"/>
  <c r="P98" i="9"/>
  <c r="BK76" i="9"/>
  <c r="BL76" i="9" s="1"/>
  <c r="O80" i="9"/>
  <c r="P80" i="9" s="1"/>
  <c r="BK73" i="9"/>
  <c r="BL73" i="9"/>
  <c r="O95" i="9"/>
  <c r="P95" i="9" s="1"/>
  <c r="BK75" i="9"/>
  <c r="BL75" i="9"/>
  <c r="O89" i="9"/>
  <c r="P89" i="9"/>
  <c r="O113" i="9"/>
  <c r="O120" i="9" s="1"/>
  <c r="P113" i="9"/>
  <c r="M120" i="9"/>
  <c r="O109" i="9"/>
  <c r="BK77" i="9"/>
  <c r="BL77" i="9"/>
  <c r="O104" i="9"/>
  <c r="P104" i="9"/>
  <c r="O81" i="9"/>
  <c r="P81" i="9"/>
  <c r="O115" i="9"/>
  <c r="P115" i="9"/>
  <c r="BK78" i="9"/>
  <c r="BL78" i="9" s="1"/>
  <c r="O16" i="9"/>
  <c r="P16" i="9"/>
  <c r="O73" i="9"/>
  <c r="P73" i="9"/>
  <c r="BK81" i="9"/>
  <c r="BL81" i="9"/>
  <c r="O75" i="9"/>
  <c r="P75" i="9"/>
  <c r="BK79" i="9"/>
  <c r="BL79" i="9"/>
  <c r="O96" i="9"/>
  <c r="P96" i="9"/>
  <c r="O93" i="9"/>
  <c r="P93" i="9" s="1"/>
  <c r="O97" i="9"/>
  <c r="P97" i="9"/>
  <c r="BK80" i="9"/>
  <c r="BL80" i="9" s="1"/>
  <c r="O76" i="9"/>
  <c r="P76" i="9" s="1"/>
  <c r="O78" i="9"/>
  <c r="P78" i="9" s="1"/>
  <c r="O77" i="9"/>
  <c r="P77" i="9"/>
  <c r="BL16" i="9"/>
  <c r="BK16" i="9"/>
  <c r="M88" i="9"/>
  <c r="G99" i="9"/>
  <c r="BK72" i="9"/>
  <c r="BL72" i="9" s="1"/>
  <c r="BK71" i="9"/>
  <c r="BL71" i="9"/>
  <c r="BK70" i="9"/>
  <c r="BL70" i="9" s="1"/>
  <c r="BK69" i="9"/>
  <c r="BL69" i="9"/>
  <c r="BL68" i="9"/>
  <c r="BK68" i="9"/>
  <c r="O18" i="9"/>
  <c r="P18" i="9"/>
  <c r="BL64" i="9"/>
  <c r="BL60" i="9"/>
  <c r="BL56" i="9"/>
  <c r="BL52" i="9"/>
  <c r="M28" i="9"/>
  <c r="AZ25" i="9"/>
  <c r="M22" i="9"/>
  <c r="AZ19" i="9"/>
  <c r="AY18" i="9"/>
  <c r="AZ18" i="9" s="1"/>
  <c r="BK9" i="9"/>
  <c r="BL9" i="9" s="1"/>
  <c r="M109" i="9"/>
  <c r="F99" i="9"/>
  <c r="F122" i="9" s="1"/>
  <c r="P67" i="9"/>
  <c r="P63" i="9"/>
  <c r="P59" i="9"/>
  <c r="P55" i="9"/>
  <c r="BI29" i="9"/>
  <c r="BI23" i="9"/>
  <c r="BH17" i="9"/>
  <c r="O13" i="9"/>
  <c r="P13" i="9" s="1"/>
  <c r="BK10" i="9"/>
  <c r="BL10" i="9"/>
  <c r="AZ66" i="9"/>
  <c r="AZ62" i="9"/>
  <c r="AZ58" i="9"/>
  <c r="AZ54" i="9"/>
  <c r="M52" i="9"/>
  <c r="AZ50" i="9"/>
  <c r="M48" i="9"/>
  <c r="AZ46" i="9"/>
  <c r="M44" i="9"/>
  <c r="AZ42" i="9"/>
  <c r="M40" i="9"/>
  <c r="AZ38" i="9"/>
  <c r="M36" i="9"/>
  <c r="AZ34" i="9"/>
  <c r="M32" i="9"/>
  <c r="AZ30" i="9"/>
  <c r="AZ24" i="9"/>
  <c r="M15" i="9"/>
  <c r="BK12" i="9"/>
  <c r="BL12" i="9" s="1"/>
  <c r="G120" i="9"/>
  <c r="G82" i="9"/>
  <c r="G122" i="9" s="1"/>
  <c r="BL67" i="9"/>
  <c r="BL63" i="9"/>
  <c r="BL59" i="9"/>
  <c r="BL55" i="9"/>
  <c r="BL51" i="9"/>
  <c r="BL47" i="9"/>
  <c r="BL43" i="9"/>
  <c r="BI28" i="9"/>
  <c r="BI22" i="9"/>
  <c r="BI11" i="9"/>
  <c r="AZ55" i="9"/>
  <c r="AZ51" i="9"/>
  <c r="AZ29" i="9"/>
  <c r="M26" i="9"/>
  <c r="AZ23" i="9"/>
  <c r="BH16" i="9"/>
  <c r="BH11" i="9"/>
  <c r="AY10" i="9"/>
  <c r="AZ10" i="9"/>
  <c r="P118" i="9"/>
  <c r="P106" i="9"/>
  <c r="P109" i="9" s="1"/>
  <c r="J91" i="9"/>
  <c r="J99" i="9" s="1"/>
  <c r="J122" i="9" s="1"/>
  <c r="AZ65" i="9"/>
  <c r="AZ61" i="9"/>
  <c r="AZ57" i="9"/>
  <c r="AZ53" i="9"/>
  <c r="AZ49" i="9"/>
  <c r="AZ45" i="9"/>
  <c r="AZ41" i="9"/>
  <c r="AZ37" i="9"/>
  <c r="AZ33" i="9"/>
  <c r="BI32" i="9"/>
  <c r="BI27" i="9"/>
  <c r="M25" i="9"/>
  <c r="BI21" i="9"/>
  <c r="BL18" i="9"/>
  <c r="AY16" i="9"/>
  <c r="AZ16" i="9"/>
  <c r="BI15" i="9"/>
  <c r="BL66" i="9"/>
  <c r="BL62" i="9"/>
  <c r="BL58" i="9"/>
  <c r="BL54" i="9"/>
  <c r="BL50" i="9"/>
  <c r="BL46" i="9"/>
  <c r="BL42" i="9"/>
  <c r="BL38" i="9"/>
  <c r="BL34" i="9"/>
  <c r="BL30" i="9"/>
  <c r="AZ28" i="9"/>
  <c r="BL24" i="9"/>
  <c r="AZ22" i="9"/>
  <c r="BH15" i="9"/>
  <c r="BI13" i="9"/>
  <c r="O10" i="9"/>
  <c r="P10" i="9"/>
  <c r="P65" i="9"/>
  <c r="P61" i="9"/>
  <c r="P57" i="9"/>
  <c r="P53" i="9"/>
  <c r="P49" i="9"/>
  <c r="P45" i="9"/>
  <c r="P41" i="9"/>
  <c r="P37" i="9"/>
  <c r="P33" i="9"/>
  <c r="AY12" i="9"/>
  <c r="AZ12" i="9"/>
  <c r="O8" i="9"/>
  <c r="P8" i="9"/>
  <c r="AZ68" i="9"/>
  <c r="AZ64" i="9"/>
  <c r="AZ60" i="9"/>
  <c r="AZ56" i="9"/>
  <c r="AZ52" i="9"/>
  <c r="AZ48" i="9"/>
  <c r="AZ44" i="9"/>
  <c r="M42" i="9"/>
  <c r="AZ40" i="9"/>
  <c r="M38" i="9"/>
  <c r="AZ36" i="9"/>
  <c r="BI35" i="9"/>
  <c r="M34" i="9"/>
  <c r="AZ32" i="9"/>
  <c r="BI31" i="9"/>
  <c r="M30" i="9"/>
  <c r="AZ27" i="9"/>
  <c r="M24" i="9"/>
  <c r="AZ21" i="9"/>
  <c r="BL17" i="9"/>
  <c r="BH14" i="9"/>
  <c r="BL65" i="9"/>
  <c r="BL61" i="9"/>
  <c r="BL57" i="9"/>
  <c r="BL53" i="9"/>
  <c r="BL49" i="9"/>
  <c r="BL45" i="9"/>
  <c r="BL41" i="9"/>
  <c r="BL37" i="9"/>
  <c r="BL33" i="9"/>
  <c r="M29" i="9"/>
  <c r="BI25" i="9"/>
  <c r="BI19" i="9"/>
  <c r="M17" i="9"/>
  <c r="AY14" i="9"/>
  <c r="AZ14" i="9"/>
  <c r="O12" i="9"/>
  <c r="P12" i="9"/>
  <c r="AY67" i="9"/>
  <c r="AZ67" i="9" s="1"/>
  <c r="AY63" i="9"/>
  <c r="AZ63" i="9" s="1"/>
  <c r="AY59" i="9"/>
  <c r="AZ59" i="9" s="1"/>
  <c r="AY55" i="9"/>
  <c r="AY51" i="9"/>
  <c r="AY47" i="9"/>
  <c r="AZ47" i="9" s="1"/>
  <c r="AY43" i="9"/>
  <c r="AZ43" i="9" s="1"/>
  <c r="AY39" i="9"/>
  <c r="AZ39" i="9" s="1"/>
  <c r="AY35" i="9"/>
  <c r="AZ35" i="9" s="1"/>
  <c r="AY31" i="9"/>
  <c r="AZ31" i="9" s="1"/>
  <c r="P27" i="9"/>
  <c r="AZ26" i="9"/>
  <c r="P21" i="9"/>
  <c r="AZ20" i="9"/>
  <c r="O11" i="9"/>
  <c r="P11" i="9" s="1"/>
  <c r="BK8" i="9"/>
  <c r="BK82" i="9" s="1"/>
  <c r="BL8" i="9"/>
  <c r="BL82" i="9" s="1"/>
  <c r="D10" i="8"/>
  <c r="K10" i="8"/>
  <c r="L10" i="8"/>
  <c r="N10" i="8" s="1"/>
  <c r="W10" i="8"/>
  <c r="X10" i="8"/>
  <c r="Z10" i="8" s="1"/>
  <c r="AC10" i="8"/>
  <c r="AD10" i="8"/>
  <c r="AF10" i="8"/>
  <c r="AG10" i="8"/>
  <c r="AI10" i="8"/>
  <c r="AJ10" i="8"/>
  <c r="K11" i="8"/>
  <c r="L11" i="8"/>
  <c r="N11" i="8"/>
  <c r="O11" i="8"/>
  <c r="W11" i="8"/>
  <c r="X11" i="8"/>
  <c r="Z11" i="8"/>
  <c r="AA11" i="8"/>
  <c r="AC11" i="8"/>
  <c r="AD11" i="8"/>
  <c r="D11" i="8" s="1"/>
  <c r="AF11" i="8"/>
  <c r="AG11" i="8"/>
  <c r="D12" i="8"/>
  <c r="K12" i="8"/>
  <c r="L12" i="8"/>
  <c r="N12" i="8"/>
  <c r="O12" i="8" s="1"/>
  <c r="W12" i="8"/>
  <c r="X12" i="8"/>
  <c r="AC12" i="8"/>
  <c r="AD12" i="8"/>
  <c r="AF12" i="8"/>
  <c r="AG12" i="8"/>
  <c r="AI12" i="8"/>
  <c r="AJ12" i="8"/>
  <c r="AL12" i="8"/>
  <c r="AM12" i="8"/>
  <c r="K13" i="8"/>
  <c r="L13" i="8"/>
  <c r="N13" i="8" s="1"/>
  <c r="W13" i="8"/>
  <c r="X13" i="8"/>
  <c r="Z13" i="8"/>
  <c r="AA13" i="8"/>
  <c r="AC13" i="8"/>
  <c r="AD13" i="8"/>
  <c r="AF13" i="8"/>
  <c r="AG13" i="8"/>
  <c r="K14" i="8"/>
  <c r="L14" i="8"/>
  <c r="N14" i="8"/>
  <c r="O14" i="8"/>
  <c r="W14" i="8"/>
  <c r="X14" i="8"/>
  <c r="AC14" i="8"/>
  <c r="AD14" i="8"/>
  <c r="D14" i="8" s="1"/>
  <c r="AF14" i="8"/>
  <c r="AG14" i="8"/>
  <c r="AI14" i="8"/>
  <c r="AJ14" i="8"/>
  <c r="AL14" i="8"/>
  <c r="AM14" i="8"/>
  <c r="D15" i="8"/>
  <c r="K15" i="8"/>
  <c r="L15" i="8"/>
  <c r="O15" i="8" s="1"/>
  <c r="N15" i="8"/>
  <c r="W15" i="8"/>
  <c r="X15" i="8"/>
  <c r="Z15" i="8" s="1"/>
  <c r="AA15" i="8" s="1"/>
  <c r="AC15" i="8"/>
  <c r="AD15" i="8"/>
  <c r="AF15" i="8"/>
  <c r="AG15" i="8"/>
  <c r="AI15" i="8"/>
  <c r="K16" i="8"/>
  <c r="L16" i="8"/>
  <c r="N16" i="8"/>
  <c r="O16" i="8"/>
  <c r="W16" i="8"/>
  <c r="X16" i="8"/>
  <c r="Z16" i="8"/>
  <c r="AA16" i="8"/>
  <c r="AC16" i="8"/>
  <c r="AI16" i="8" s="1"/>
  <c r="AD16" i="8"/>
  <c r="D16" i="8" s="1"/>
  <c r="AF16" i="8"/>
  <c r="AG16" i="8"/>
  <c r="D17" i="8"/>
  <c r="K17" i="8"/>
  <c r="L17" i="8"/>
  <c r="N17" i="8"/>
  <c r="W17" i="8"/>
  <c r="X17" i="8"/>
  <c r="Z17" i="8" s="1"/>
  <c r="AC17" i="8"/>
  <c r="AD17" i="8"/>
  <c r="AF17" i="8"/>
  <c r="AG17" i="8"/>
  <c r="AI17" i="8"/>
  <c r="AJ17" i="8"/>
  <c r="AL17" i="8"/>
  <c r="K18" i="8"/>
  <c r="L18" i="8"/>
  <c r="O18" i="8" s="1"/>
  <c r="N18" i="8"/>
  <c r="W18" i="8"/>
  <c r="X18" i="8"/>
  <c r="Z18" i="8"/>
  <c r="AA18" i="8"/>
  <c r="AC18" i="8"/>
  <c r="AI18" i="8" s="1"/>
  <c r="AD18" i="8"/>
  <c r="AF18" i="8"/>
  <c r="AG18" i="8"/>
  <c r="D19" i="8"/>
  <c r="K19" i="8"/>
  <c r="L19" i="8"/>
  <c r="N19" i="8"/>
  <c r="O19" i="8"/>
  <c r="W19" i="8"/>
  <c r="X19" i="8"/>
  <c r="AA19" i="8" s="1"/>
  <c r="Z19" i="8"/>
  <c r="AC19" i="8"/>
  <c r="AD19" i="8"/>
  <c r="AF19" i="8"/>
  <c r="AG19" i="8"/>
  <c r="AI19" i="8"/>
  <c r="AJ19" i="8"/>
  <c r="AL19" i="8"/>
  <c r="AM19" i="8"/>
  <c r="D20" i="8"/>
  <c r="K20" i="8"/>
  <c r="L20" i="8"/>
  <c r="N20" i="8" s="1"/>
  <c r="W20" i="8"/>
  <c r="X20" i="8"/>
  <c r="Z20" i="8"/>
  <c r="AA20" i="8"/>
  <c r="AC20" i="8"/>
  <c r="AD20" i="8"/>
  <c r="AF20" i="8"/>
  <c r="AG20" i="8"/>
  <c r="K21" i="8"/>
  <c r="L21" i="8"/>
  <c r="N21" i="8"/>
  <c r="O21" i="8"/>
  <c r="W21" i="8"/>
  <c r="X21" i="8"/>
  <c r="Z21" i="8"/>
  <c r="AC21" i="8"/>
  <c r="D21" i="8" s="1"/>
  <c r="AD21" i="8"/>
  <c r="AF21" i="8"/>
  <c r="AG21" i="8"/>
  <c r="AJ21" i="8"/>
  <c r="AL21" i="8"/>
  <c r="AM21" i="8"/>
  <c r="D22" i="8"/>
  <c r="K22" i="8"/>
  <c r="L22" i="8"/>
  <c r="W22" i="8"/>
  <c r="X22" i="8"/>
  <c r="AA22" i="8" s="1"/>
  <c r="Z22" i="8"/>
  <c r="AC22" i="8"/>
  <c r="AD22" i="8"/>
  <c r="AF22" i="8"/>
  <c r="AG22" i="8"/>
  <c r="AI22" i="8"/>
  <c r="AJ22" i="8"/>
  <c r="K23" i="8"/>
  <c r="L23" i="8"/>
  <c r="N23" i="8" s="1"/>
  <c r="O23" i="8" s="1"/>
  <c r="W23" i="8"/>
  <c r="X23" i="8"/>
  <c r="Z23" i="8"/>
  <c r="AA23" i="8"/>
  <c r="AC23" i="8"/>
  <c r="AI23" i="8" s="1"/>
  <c r="AD23" i="8"/>
  <c r="D23" i="8" s="1"/>
  <c r="AF23" i="8"/>
  <c r="AG23" i="8"/>
  <c r="D24" i="8"/>
  <c r="K24" i="8"/>
  <c r="L24" i="8"/>
  <c r="N24" i="8"/>
  <c r="O24" i="8"/>
  <c r="W24" i="8"/>
  <c r="X24" i="8"/>
  <c r="Z24" i="8" s="1"/>
  <c r="AC24" i="8"/>
  <c r="AD24" i="8"/>
  <c r="AF24" i="8"/>
  <c r="AG24" i="8"/>
  <c r="AI24" i="8"/>
  <c r="AJ24" i="8"/>
  <c r="AL24" i="8"/>
  <c r="AM24" i="8"/>
  <c r="K25" i="8"/>
  <c r="L25" i="8"/>
  <c r="N25" i="8" s="1"/>
  <c r="W25" i="8"/>
  <c r="X25" i="8"/>
  <c r="Z25" i="8"/>
  <c r="AA25" i="8"/>
  <c r="AC25" i="8"/>
  <c r="AD25" i="8"/>
  <c r="AF25" i="8"/>
  <c r="AG25" i="8"/>
  <c r="K26" i="8"/>
  <c r="L26" i="8"/>
  <c r="N26" i="8"/>
  <c r="O26" i="8"/>
  <c r="W26" i="8"/>
  <c r="X26" i="8"/>
  <c r="AC26" i="8"/>
  <c r="AD26" i="8"/>
  <c r="D26" i="8" s="1"/>
  <c r="AF26" i="8"/>
  <c r="AG26" i="8"/>
  <c r="AI26" i="8"/>
  <c r="AJ26" i="8"/>
  <c r="AL26" i="8"/>
  <c r="AM26" i="8"/>
  <c r="D27" i="8"/>
  <c r="K27" i="8"/>
  <c r="L27" i="8"/>
  <c r="O27" i="8" s="1"/>
  <c r="N27" i="8"/>
  <c r="W27" i="8"/>
  <c r="X27" i="8"/>
  <c r="Z27" i="8" s="1"/>
  <c r="AA27" i="8" s="1"/>
  <c r="AC27" i="8"/>
  <c r="AD27" i="8"/>
  <c r="AJ27" i="8" s="1"/>
  <c r="AF27" i="8"/>
  <c r="AG27" i="8"/>
  <c r="AI27" i="8"/>
  <c r="K28" i="8"/>
  <c r="L28" i="8"/>
  <c r="N28" i="8"/>
  <c r="O28" i="8"/>
  <c r="W28" i="8"/>
  <c r="X28" i="8"/>
  <c r="Z28" i="8"/>
  <c r="AA28" i="8" s="1"/>
  <c r="AC28" i="8"/>
  <c r="AI28" i="8" s="1"/>
  <c r="AD28" i="8"/>
  <c r="D28" i="8" s="1"/>
  <c r="AF28" i="8"/>
  <c r="AG28" i="8"/>
  <c r="D29" i="8"/>
  <c r="K29" i="8"/>
  <c r="L29" i="8"/>
  <c r="N29" i="8"/>
  <c r="W29" i="8"/>
  <c r="X29" i="8"/>
  <c r="Z29" i="8" s="1"/>
  <c r="AA29" i="8" s="1"/>
  <c r="AC29" i="8"/>
  <c r="AD29" i="8"/>
  <c r="AF29" i="8"/>
  <c r="AG29" i="8"/>
  <c r="AI29" i="8"/>
  <c r="AJ29" i="8"/>
  <c r="AL29" i="8"/>
  <c r="K30" i="8"/>
  <c r="L30" i="8"/>
  <c r="O30" i="8" s="1"/>
  <c r="N30" i="8"/>
  <c r="W30" i="8"/>
  <c r="X30" i="8"/>
  <c r="Z30" i="8"/>
  <c r="AA30" i="8"/>
  <c r="AC30" i="8"/>
  <c r="AI30" i="8" s="1"/>
  <c r="AD30" i="8"/>
  <c r="AF30" i="8"/>
  <c r="AG30" i="8"/>
  <c r="D31" i="8"/>
  <c r="K31" i="8"/>
  <c r="L31" i="8"/>
  <c r="N31" i="8"/>
  <c r="O31" i="8"/>
  <c r="W31" i="8"/>
  <c r="W92" i="8" s="1"/>
  <c r="X31" i="8"/>
  <c r="AA31" i="8" s="1"/>
  <c r="Z31" i="8"/>
  <c r="AC31" i="8"/>
  <c r="AD31" i="8"/>
  <c r="AF31" i="8"/>
  <c r="AG31" i="8"/>
  <c r="AI31" i="8"/>
  <c r="AJ31" i="8"/>
  <c r="AL31" i="8"/>
  <c r="AM31" i="8"/>
  <c r="D32" i="8"/>
  <c r="K32" i="8"/>
  <c r="L32" i="8"/>
  <c r="N32" i="8" s="1"/>
  <c r="W32" i="8"/>
  <c r="X32" i="8"/>
  <c r="Z32" i="8"/>
  <c r="AA32" i="8"/>
  <c r="AC32" i="8"/>
  <c r="AD32" i="8"/>
  <c r="AJ32" i="8" s="1"/>
  <c r="AF32" i="8"/>
  <c r="AG32" i="8"/>
  <c r="K33" i="8"/>
  <c r="L33" i="8"/>
  <c r="N33" i="8"/>
  <c r="O33" i="8"/>
  <c r="W33" i="8"/>
  <c r="X33" i="8"/>
  <c r="Z33" i="8" s="1"/>
  <c r="AC33" i="8"/>
  <c r="AI33" i="8" s="1"/>
  <c r="AD33" i="8"/>
  <c r="D33" i="8" s="1"/>
  <c r="AF33" i="8"/>
  <c r="AG33" i="8"/>
  <c r="AJ33" i="8"/>
  <c r="AL33" i="8"/>
  <c r="AM33" i="8"/>
  <c r="D34" i="8"/>
  <c r="K34" i="8"/>
  <c r="L34" i="8"/>
  <c r="W34" i="8"/>
  <c r="X34" i="8"/>
  <c r="Z34" i="8"/>
  <c r="AA34" i="8" s="1"/>
  <c r="AC34" i="8"/>
  <c r="AD34" i="8"/>
  <c r="AF34" i="8"/>
  <c r="AG34" i="8"/>
  <c r="AI34" i="8"/>
  <c r="AJ34" i="8"/>
  <c r="K35" i="8"/>
  <c r="L35" i="8"/>
  <c r="N35" i="8" s="1"/>
  <c r="O35" i="8" s="1"/>
  <c r="W35" i="8"/>
  <c r="X35" i="8"/>
  <c r="Z35" i="8"/>
  <c r="AA35" i="8"/>
  <c r="AC35" i="8"/>
  <c r="AI35" i="8" s="1"/>
  <c r="AD35" i="8"/>
  <c r="D35" i="8" s="1"/>
  <c r="AF35" i="8"/>
  <c r="AG35" i="8"/>
  <c r="D36" i="8"/>
  <c r="K36" i="8"/>
  <c r="L36" i="8"/>
  <c r="N36" i="8"/>
  <c r="O36" i="8" s="1"/>
  <c r="W36" i="8"/>
  <c r="X36" i="8"/>
  <c r="Z36" i="8" s="1"/>
  <c r="AC36" i="8"/>
  <c r="AD36" i="8"/>
  <c r="AF36" i="8"/>
  <c r="AG36" i="8"/>
  <c r="AI36" i="8"/>
  <c r="AJ36" i="8"/>
  <c r="AL36" i="8"/>
  <c r="AM36" i="8"/>
  <c r="K37" i="8"/>
  <c r="L37" i="8"/>
  <c r="N37" i="8"/>
  <c r="O37" i="8"/>
  <c r="W37" i="8"/>
  <c r="X37" i="8"/>
  <c r="Z37" i="8"/>
  <c r="AA37" i="8"/>
  <c r="AC37" i="8"/>
  <c r="AD37" i="8"/>
  <c r="AF37" i="8"/>
  <c r="AG37" i="8"/>
  <c r="K38" i="8"/>
  <c r="L38" i="8"/>
  <c r="N38" i="8"/>
  <c r="O38" i="8"/>
  <c r="W38" i="8"/>
  <c r="X38" i="8"/>
  <c r="AC38" i="8"/>
  <c r="AD38" i="8"/>
  <c r="D38" i="8" s="1"/>
  <c r="AF38" i="8"/>
  <c r="AG38" i="8"/>
  <c r="AI38" i="8"/>
  <c r="AJ38" i="8"/>
  <c r="AL38" i="8"/>
  <c r="AM38" i="8"/>
  <c r="D39" i="8"/>
  <c r="K39" i="8"/>
  <c r="L39" i="8"/>
  <c r="O39" i="8" s="1"/>
  <c r="N39" i="8"/>
  <c r="W39" i="8"/>
  <c r="X39" i="8"/>
  <c r="Z39" i="8" s="1"/>
  <c r="AA39" i="8" s="1"/>
  <c r="AC39" i="8"/>
  <c r="AD39" i="8"/>
  <c r="AF39" i="8"/>
  <c r="AG39" i="8"/>
  <c r="AI39" i="8"/>
  <c r="K40" i="8"/>
  <c r="L40" i="8"/>
  <c r="N40" i="8"/>
  <c r="O40" i="8"/>
  <c r="W40" i="8"/>
  <c r="X40" i="8"/>
  <c r="Z40" i="8"/>
  <c r="AA40" i="8"/>
  <c r="AC40" i="8"/>
  <c r="AI40" i="8" s="1"/>
  <c r="AD40" i="8"/>
  <c r="D40" i="8" s="1"/>
  <c r="AF40" i="8"/>
  <c r="AG40" i="8"/>
  <c r="D41" i="8"/>
  <c r="K41" i="8"/>
  <c r="L41" i="8"/>
  <c r="N41" i="8"/>
  <c r="W41" i="8"/>
  <c r="X41" i="8"/>
  <c r="Z41" i="8"/>
  <c r="AA41" i="8"/>
  <c r="AC41" i="8"/>
  <c r="AD41" i="8"/>
  <c r="AF41" i="8"/>
  <c r="AG41" i="8"/>
  <c r="AI41" i="8"/>
  <c r="AJ41" i="8"/>
  <c r="AL41" i="8" s="1"/>
  <c r="K42" i="8"/>
  <c r="L42" i="8"/>
  <c r="N42" i="8"/>
  <c r="O42" i="8" s="1"/>
  <c r="W42" i="8"/>
  <c r="X42" i="8"/>
  <c r="Z42" i="8"/>
  <c r="AA42" i="8"/>
  <c r="AC42" i="8"/>
  <c r="AI42" i="8" s="1"/>
  <c r="AD42" i="8"/>
  <c r="AF42" i="8"/>
  <c r="AG42" i="8"/>
  <c r="D43" i="8"/>
  <c r="K43" i="8"/>
  <c r="L43" i="8"/>
  <c r="N43" i="8"/>
  <c r="O43" i="8"/>
  <c r="W43" i="8"/>
  <c r="X43" i="8"/>
  <c r="AA43" i="8" s="1"/>
  <c r="Z43" i="8"/>
  <c r="AC43" i="8"/>
  <c r="AD43" i="8"/>
  <c r="AF43" i="8"/>
  <c r="AG43" i="8"/>
  <c r="AI43" i="8"/>
  <c r="AJ43" i="8"/>
  <c r="AL43" i="8"/>
  <c r="AM43" i="8"/>
  <c r="D44" i="8"/>
  <c r="K44" i="8"/>
  <c r="L44" i="8"/>
  <c r="N44" i="8" s="1"/>
  <c r="W44" i="8"/>
  <c r="X44" i="8"/>
  <c r="Z44" i="8"/>
  <c r="AA44" i="8"/>
  <c r="AC44" i="8"/>
  <c r="AI44" i="8" s="1"/>
  <c r="AD44" i="8"/>
  <c r="AF44" i="8"/>
  <c r="AG44" i="8"/>
  <c r="AJ44" i="8"/>
  <c r="K45" i="8"/>
  <c r="L45" i="8"/>
  <c r="N45" i="8"/>
  <c r="O45" i="8"/>
  <c r="W45" i="8"/>
  <c r="X45" i="8"/>
  <c r="Z45" i="8" s="1"/>
  <c r="AC45" i="8"/>
  <c r="D45" i="8" s="1"/>
  <c r="AD45" i="8"/>
  <c r="AF45" i="8"/>
  <c r="AG45" i="8"/>
  <c r="AJ45" i="8"/>
  <c r="AL45" i="8"/>
  <c r="AM45" i="8"/>
  <c r="D46" i="8"/>
  <c r="K46" i="8"/>
  <c r="L46" i="8"/>
  <c r="W46" i="8"/>
  <c r="X46" i="8"/>
  <c r="Z46" i="8"/>
  <c r="AA46" i="8"/>
  <c r="AC46" i="8"/>
  <c r="AD46" i="8"/>
  <c r="AF46" i="8"/>
  <c r="AG46" i="8"/>
  <c r="AI46" i="8"/>
  <c r="AJ46" i="8"/>
  <c r="AL46" i="8" s="1"/>
  <c r="AM46" i="8"/>
  <c r="K47" i="8"/>
  <c r="L47" i="8"/>
  <c r="N47" i="8"/>
  <c r="O47" i="8"/>
  <c r="W47" i="8"/>
  <c r="X47" i="8"/>
  <c r="Z47" i="8"/>
  <c r="AA47" i="8"/>
  <c r="AC47" i="8"/>
  <c r="AD47" i="8"/>
  <c r="D47" i="8" s="1"/>
  <c r="AF47" i="8"/>
  <c r="AG47" i="8"/>
  <c r="D48" i="8"/>
  <c r="K48" i="8"/>
  <c r="L48" i="8"/>
  <c r="N48" i="8"/>
  <c r="O48" i="8" s="1"/>
  <c r="W48" i="8"/>
  <c r="X48" i="8"/>
  <c r="AC48" i="8"/>
  <c r="AD48" i="8"/>
  <c r="AF48" i="8"/>
  <c r="AG48" i="8"/>
  <c r="AI48" i="8"/>
  <c r="AJ48" i="8"/>
  <c r="AL48" i="8"/>
  <c r="AM48" i="8" s="1"/>
  <c r="K49" i="8"/>
  <c r="L49" i="8"/>
  <c r="N49" i="8"/>
  <c r="O49" i="8"/>
  <c r="W49" i="8"/>
  <c r="X49" i="8"/>
  <c r="Z49" i="8"/>
  <c r="AA49" i="8"/>
  <c r="AC49" i="8"/>
  <c r="AD49" i="8"/>
  <c r="AF49" i="8"/>
  <c r="AG49" i="8"/>
  <c r="AI49" i="8"/>
  <c r="D50" i="8"/>
  <c r="K50" i="8"/>
  <c r="L50" i="8"/>
  <c r="N50" i="8"/>
  <c r="O50" i="8"/>
  <c r="W50" i="8"/>
  <c r="X50" i="8"/>
  <c r="Z50" i="8" s="1"/>
  <c r="AA50" i="8"/>
  <c r="AC50" i="8"/>
  <c r="AD50" i="8"/>
  <c r="AF50" i="8"/>
  <c r="AG50" i="8"/>
  <c r="AI50" i="8"/>
  <c r="AJ50" i="8"/>
  <c r="AL50" i="8"/>
  <c r="AM50" i="8"/>
  <c r="D51" i="8"/>
  <c r="K51" i="8"/>
  <c r="L51" i="8"/>
  <c r="N51" i="8"/>
  <c r="W51" i="8"/>
  <c r="X51" i="8"/>
  <c r="Z51" i="8"/>
  <c r="AA51" i="8" s="1"/>
  <c r="AC51" i="8"/>
  <c r="AD51" i="8"/>
  <c r="AF51" i="8"/>
  <c r="AG51" i="8"/>
  <c r="AI51" i="8"/>
  <c r="K52" i="8"/>
  <c r="L52" i="8"/>
  <c r="N52" i="8" s="1"/>
  <c r="O52" i="8" s="1"/>
  <c r="W52" i="8"/>
  <c r="X52" i="8"/>
  <c r="Z52" i="8"/>
  <c r="AA52" i="8" s="1"/>
  <c r="AC52" i="8"/>
  <c r="AI52" i="8" s="1"/>
  <c r="AD52" i="8"/>
  <c r="AF52" i="8"/>
  <c r="AG52" i="8"/>
  <c r="D53" i="8"/>
  <c r="K53" i="8"/>
  <c r="L53" i="8"/>
  <c r="N53" i="8"/>
  <c r="W53" i="8"/>
  <c r="X53" i="8"/>
  <c r="Z53" i="8" s="1"/>
  <c r="AA53" i="8" s="1"/>
  <c r="AC53" i="8"/>
  <c r="AD53" i="8"/>
  <c r="AF53" i="8"/>
  <c r="AG53" i="8"/>
  <c r="AI53" i="8"/>
  <c r="AJ53" i="8"/>
  <c r="AL53" i="8"/>
  <c r="D54" i="8"/>
  <c r="K54" i="8"/>
  <c r="L54" i="8"/>
  <c r="N54" i="8"/>
  <c r="O54" i="8"/>
  <c r="W54" i="8"/>
  <c r="X54" i="8"/>
  <c r="Z54" i="8"/>
  <c r="AA54" i="8"/>
  <c r="AC54" i="8"/>
  <c r="AI54" i="8" s="1"/>
  <c r="AD54" i="8"/>
  <c r="AF54" i="8"/>
  <c r="AG54" i="8"/>
  <c r="K55" i="8"/>
  <c r="L55" i="8"/>
  <c r="N55" i="8"/>
  <c r="O55" i="8"/>
  <c r="W55" i="8"/>
  <c r="X55" i="8"/>
  <c r="Z55" i="8"/>
  <c r="AC55" i="8"/>
  <c r="AD55" i="8"/>
  <c r="D55" i="8" s="1"/>
  <c r="AF55" i="8"/>
  <c r="AG55" i="8"/>
  <c r="AI55" i="8"/>
  <c r="AJ55" i="8"/>
  <c r="AL55" i="8"/>
  <c r="AM55" i="8"/>
  <c r="D56" i="8"/>
  <c r="K56" i="8"/>
  <c r="L56" i="8"/>
  <c r="W56" i="8"/>
  <c r="X56" i="8"/>
  <c r="Z56" i="8" s="1"/>
  <c r="AA56" i="8" s="1"/>
  <c r="AC56" i="8"/>
  <c r="AD56" i="8"/>
  <c r="AF56" i="8"/>
  <c r="AG56" i="8"/>
  <c r="AJ56" i="8"/>
  <c r="K57" i="8"/>
  <c r="L57" i="8"/>
  <c r="N57" i="8"/>
  <c r="O57" i="8"/>
  <c r="W57" i="8"/>
  <c r="X57" i="8"/>
  <c r="Z57" i="8" s="1"/>
  <c r="AC57" i="8"/>
  <c r="AD57" i="8"/>
  <c r="AF57" i="8"/>
  <c r="AG57" i="8"/>
  <c r="AJ57" i="8" s="1"/>
  <c r="D58" i="8"/>
  <c r="K58" i="8"/>
  <c r="L58" i="8"/>
  <c r="N58" i="8" s="1"/>
  <c r="O58" i="8"/>
  <c r="W58" i="8"/>
  <c r="X58" i="8"/>
  <c r="Z58" i="8"/>
  <c r="AA58" i="8" s="1"/>
  <c r="AC58" i="8"/>
  <c r="AD58" i="8"/>
  <c r="AF58" i="8"/>
  <c r="AG58" i="8"/>
  <c r="AJ58" i="8" s="1"/>
  <c r="AI58" i="8"/>
  <c r="K59" i="8"/>
  <c r="L59" i="8"/>
  <c r="N59" i="8" s="1"/>
  <c r="W59" i="8"/>
  <c r="X59" i="8"/>
  <c r="Z59" i="8"/>
  <c r="AA59" i="8" s="1"/>
  <c r="AC59" i="8"/>
  <c r="AD59" i="8"/>
  <c r="AF59" i="8"/>
  <c r="AG59" i="8"/>
  <c r="D60" i="8"/>
  <c r="K60" i="8"/>
  <c r="L60" i="8"/>
  <c r="O60" i="8" s="1"/>
  <c r="N60" i="8"/>
  <c r="W60" i="8"/>
  <c r="X60" i="8"/>
  <c r="AC60" i="8"/>
  <c r="AD60" i="8"/>
  <c r="AF60" i="8"/>
  <c r="AG60" i="8"/>
  <c r="AI60" i="8"/>
  <c r="AJ60" i="8"/>
  <c r="AL60" i="8"/>
  <c r="AM60" i="8"/>
  <c r="K61" i="8"/>
  <c r="L61" i="8"/>
  <c r="N61" i="8"/>
  <c r="O61" i="8"/>
  <c r="W61" i="8"/>
  <c r="X61" i="8"/>
  <c r="Z61" i="8"/>
  <c r="AA61" i="8"/>
  <c r="AC61" i="8"/>
  <c r="AD61" i="8"/>
  <c r="AF61" i="8"/>
  <c r="AG61" i="8"/>
  <c r="AI61" i="8"/>
  <c r="D62" i="8"/>
  <c r="K62" i="8"/>
  <c r="L62" i="8"/>
  <c r="N62" i="8"/>
  <c r="O62" i="8"/>
  <c r="W62" i="8"/>
  <c r="X62" i="8"/>
  <c r="Z62" i="8" s="1"/>
  <c r="AC62" i="8"/>
  <c r="AD62" i="8"/>
  <c r="AF62" i="8"/>
  <c r="AI62" i="8" s="1"/>
  <c r="AG62" i="8"/>
  <c r="AJ62" i="8"/>
  <c r="AL62" i="8"/>
  <c r="AM62" i="8"/>
  <c r="D63" i="8"/>
  <c r="K63" i="8"/>
  <c r="L63" i="8"/>
  <c r="N63" i="8"/>
  <c r="W63" i="8"/>
  <c r="X63" i="8"/>
  <c r="AA63" i="8" s="1"/>
  <c r="Z63" i="8"/>
  <c r="AC63" i="8"/>
  <c r="AD63" i="8"/>
  <c r="AJ63" i="8" s="1"/>
  <c r="AF63" i="8"/>
  <c r="AG63" i="8"/>
  <c r="AI63" i="8"/>
  <c r="K64" i="8"/>
  <c r="L64" i="8"/>
  <c r="N64" i="8" s="1"/>
  <c r="O64" i="8" s="1"/>
  <c r="W64" i="8"/>
  <c r="X64" i="8"/>
  <c r="Z64" i="8"/>
  <c r="AA64" i="8"/>
  <c r="AC64" i="8"/>
  <c r="AI64" i="8" s="1"/>
  <c r="AD64" i="8"/>
  <c r="AF64" i="8"/>
  <c r="AG64" i="8"/>
  <c r="D65" i="8"/>
  <c r="K65" i="8"/>
  <c r="L65" i="8"/>
  <c r="N65" i="8" s="1"/>
  <c r="W65" i="8"/>
  <c r="X65" i="8"/>
  <c r="Z65" i="8" s="1"/>
  <c r="AA65" i="8" s="1"/>
  <c r="AC65" i="8"/>
  <c r="AD65" i="8"/>
  <c r="AF65" i="8"/>
  <c r="AG65" i="8"/>
  <c r="AI65" i="8"/>
  <c r="AJ65" i="8"/>
  <c r="AL65" i="8"/>
  <c r="D66" i="8"/>
  <c r="K66" i="8"/>
  <c r="L66" i="8"/>
  <c r="N66" i="8"/>
  <c r="O66" i="8"/>
  <c r="W66" i="8"/>
  <c r="X66" i="8"/>
  <c r="Z66" i="8"/>
  <c r="AA66" i="8"/>
  <c r="AC66" i="8"/>
  <c r="AI66" i="8" s="1"/>
  <c r="AD66" i="8"/>
  <c r="AF66" i="8"/>
  <c r="AG66" i="8"/>
  <c r="K67" i="8"/>
  <c r="L67" i="8"/>
  <c r="N67" i="8"/>
  <c r="O67" i="8" s="1"/>
  <c r="W67" i="8"/>
  <c r="X67" i="8"/>
  <c r="Z67" i="8"/>
  <c r="AC67" i="8"/>
  <c r="AD67" i="8"/>
  <c r="D67" i="8" s="1"/>
  <c r="AF67" i="8"/>
  <c r="AG67" i="8"/>
  <c r="AI67" i="8"/>
  <c r="AJ67" i="8"/>
  <c r="AL67" i="8"/>
  <c r="AM67" i="8"/>
  <c r="D68" i="8"/>
  <c r="K68" i="8"/>
  <c r="L68" i="8"/>
  <c r="W68" i="8"/>
  <c r="X68" i="8"/>
  <c r="Z68" i="8" s="1"/>
  <c r="AA68" i="8" s="1"/>
  <c r="AC68" i="8"/>
  <c r="AD68" i="8"/>
  <c r="AF68" i="8"/>
  <c r="AG68" i="8"/>
  <c r="AJ68" i="8"/>
  <c r="K69" i="8"/>
  <c r="L69" i="8"/>
  <c r="N69" i="8"/>
  <c r="O69" i="8"/>
  <c r="W69" i="8"/>
  <c r="X69" i="8"/>
  <c r="Z69" i="8"/>
  <c r="AC69" i="8"/>
  <c r="AD69" i="8"/>
  <c r="AF69" i="8"/>
  <c r="AG69" i="8"/>
  <c r="AJ69" i="8" s="1"/>
  <c r="D70" i="8"/>
  <c r="K70" i="8"/>
  <c r="L70" i="8"/>
  <c r="N70" i="8" s="1"/>
  <c r="W70" i="8"/>
  <c r="X70" i="8"/>
  <c r="Z70" i="8"/>
  <c r="AA70" i="8"/>
  <c r="AC70" i="8"/>
  <c r="AD70" i="8"/>
  <c r="AF70" i="8"/>
  <c r="AG70" i="8"/>
  <c r="AJ70" i="8" s="1"/>
  <c r="AI70" i="8"/>
  <c r="K71" i="8"/>
  <c r="L71" i="8"/>
  <c r="O71" i="8" s="1"/>
  <c r="N71" i="8"/>
  <c r="W71" i="8"/>
  <c r="X71" i="8"/>
  <c r="Z71" i="8"/>
  <c r="AA71" i="8" s="1"/>
  <c r="AC71" i="8"/>
  <c r="AI71" i="8" s="1"/>
  <c r="AD71" i="8"/>
  <c r="AF71" i="8"/>
  <c r="AG71" i="8"/>
  <c r="D72" i="8"/>
  <c r="K72" i="8"/>
  <c r="L72" i="8"/>
  <c r="N72" i="8"/>
  <c r="O72" i="8"/>
  <c r="W72" i="8"/>
  <c r="X72" i="8"/>
  <c r="AC72" i="8"/>
  <c r="AD72" i="8"/>
  <c r="AF72" i="8"/>
  <c r="AG72" i="8"/>
  <c r="AI72" i="8"/>
  <c r="AJ72" i="8"/>
  <c r="AL72" i="8" s="1"/>
  <c r="K73" i="8"/>
  <c r="L73" i="8"/>
  <c r="N73" i="8"/>
  <c r="O73" i="8"/>
  <c r="W73" i="8"/>
  <c r="X73" i="8"/>
  <c r="Z73" i="8"/>
  <c r="AA73" i="8"/>
  <c r="AC73" i="8"/>
  <c r="AD73" i="8"/>
  <c r="AF73" i="8"/>
  <c r="AG73" i="8"/>
  <c r="AI73" i="8"/>
  <c r="D74" i="8"/>
  <c r="K74" i="8"/>
  <c r="L74" i="8"/>
  <c r="N74" i="8"/>
  <c r="O74" i="8"/>
  <c r="W74" i="8"/>
  <c r="X74" i="8"/>
  <c r="Z74" i="8" s="1"/>
  <c r="AC74" i="8"/>
  <c r="AD74" i="8"/>
  <c r="AF74" i="8"/>
  <c r="AI74" i="8" s="1"/>
  <c r="AG74" i="8"/>
  <c r="AJ74" i="8"/>
  <c r="AL74" i="8"/>
  <c r="AM74" i="8"/>
  <c r="D75" i="8"/>
  <c r="K75" i="8"/>
  <c r="L75" i="8"/>
  <c r="N75" i="8"/>
  <c r="W75" i="8"/>
  <c r="X75" i="8"/>
  <c r="AA75" i="8" s="1"/>
  <c r="Z75" i="8"/>
  <c r="AC75" i="8"/>
  <c r="AD75" i="8"/>
  <c r="AF75" i="8"/>
  <c r="AI75" i="8" s="1"/>
  <c r="AG75" i="8"/>
  <c r="K76" i="8"/>
  <c r="L76" i="8"/>
  <c r="N76" i="8" s="1"/>
  <c r="O76" i="8" s="1"/>
  <c r="W76" i="8"/>
  <c r="X76" i="8"/>
  <c r="Z76" i="8"/>
  <c r="AA76" i="8" s="1"/>
  <c r="AC76" i="8"/>
  <c r="AI76" i="8" s="1"/>
  <c r="AD76" i="8"/>
  <c r="AF76" i="8"/>
  <c r="AG76" i="8"/>
  <c r="D77" i="8"/>
  <c r="K77" i="8"/>
  <c r="L77" i="8"/>
  <c r="N77" i="8" s="1"/>
  <c r="W77" i="8"/>
  <c r="X77" i="8"/>
  <c r="Z77" i="8" s="1"/>
  <c r="AA77" i="8" s="1"/>
  <c r="AC77" i="8"/>
  <c r="AD77" i="8"/>
  <c r="AF77" i="8"/>
  <c r="AG77" i="8"/>
  <c r="AI77" i="8"/>
  <c r="AJ77" i="8"/>
  <c r="K78" i="8"/>
  <c r="L78" i="8"/>
  <c r="N78" i="8"/>
  <c r="O78" i="8"/>
  <c r="W78" i="8"/>
  <c r="X78" i="8"/>
  <c r="Z78" i="8"/>
  <c r="AA78" i="8"/>
  <c r="AC78" i="8"/>
  <c r="AI78" i="8" s="1"/>
  <c r="AD78" i="8"/>
  <c r="AJ78" i="8" s="1"/>
  <c r="AF78" i="8"/>
  <c r="AG78" i="8"/>
  <c r="K79" i="8"/>
  <c r="L79" i="8"/>
  <c r="N79" i="8"/>
  <c r="O79" i="8"/>
  <c r="W79" i="8"/>
  <c r="X79" i="8"/>
  <c r="Z79" i="8"/>
  <c r="AC79" i="8"/>
  <c r="AD79" i="8"/>
  <c r="D79" i="8" s="1"/>
  <c r="AF79" i="8"/>
  <c r="AG79" i="8"/>
  <c r="AI79" i="8"/>
  <c r="AJ79" i="8"/>
  <c r="AL79" i="8"/>
  <c r="AM79" i="8" s="1"/>
  <c r="K80" i="8"/>
  <c r="L80" i="8"/>
  <c r="W80" i="8"/>
  <c r="X80" i="8"/>
  <c r="Z80" i="8" s="1"/>
  <c r="AA80" i="8" s="1"/>
  <c r="AC80" i="8"/>
  <c r="AI80" i="8" s="1"/>
  <c r="AD80" i="8"/>
  <c r="AJ80" i="8" s="1"/>
  <c r="AF80" i="8"/>
  <c r="AG80" i="8"/>
  <c r="K81" i="8"/>
  <c r="L81" i="8"/>
  <c r="N81" i="8"/>
  <c r="O81" i="8"/>
  <c r="W81" i="8"/>
  <c r="X81" i="8"/>
  <c r="Z81" i="8"/>
  <c r="AC81" i="8"/>
  <c r="AD81" i="8"/>
  <c r="AF81" i="8"/>
  <c r="AG81" i="8"/>
  <c r="AJ81" i="8" s="1"/>
  <c r="D82" i="8"/>
  <c r="K82" i="8"/>
  <c r="L82" i="8"/>
  <c r="N82" i="8" s="1"/>
  <c r="W82" i="8"/>
  <c r="X82" i="8"/>
  <c r="Z82" i="8"/>
  <c r="AA82" i="8"/>
  <c r="AC82" i="8"/>
  <c r="AD82" i="8"/>
  <c r="AF82" i="8"/>
  <c r="AG82" i="8"/>
  <c r="AJ82" i="8" s="1"/>
  <c r="AI82" i="8"/>
  <c r="K83" i="8"/>
  <c r="L83" i="8"/>
  <c r="O83" i="8" s="1"/>
  <c r="N83" i="8"/>
  <c r="W83" i="8"/>
  <c r="X83" i="8"/>
  <c r="Z83" i="8"/>
  <c r="AA83" i="8"/>
  <c r="AC83" i="8"/>
  <c r="AD83" i="8"/>
  <c r="D83" i="8" s="1"/>
  <c r="AF83" i="8"/>
  <c r="AG83" i="8"/>
  <c r="D84" i="8"/>
  <c r="K84" i="8"/>
  <c r="L84" i="8"/>
  <c r="N84" i="8" s="1"/>
  <c r="W84" i="8"/>
  <c r="X84" i="8"/>
  <c r="AC84" i="8"/>
  <c r="AD84" i="8"/>
  <c r="AF84" i="8"/>
  <c r="AG84" i="8"/>
  <c r="AI84" i="8"/>
  <c r="AJ84" i="8"/>
  <c r="AL84" i="8" s="1"/>
  <c r="AM84" i="8" s="1"/>
  <c r="K85" i="8"/>
  <c r="L85" i="8"/>
  <c r="N85" i="8" s="1"/>
  <c r="O85" i="8" s="1"/>
  <c r="W85" i="8"/>
  <c r="X85" i="8"/>
  <c r="Z85" i="8"/>
  <c r="AA85" i="8"/>
  <c r="AC85" i="8"/>
  <c r="AI85" i="8" s="1"/>
  <c r="AD85" i="8"/>
  <c r="AF85" i="8"/>
  <c r="AG85" i="8"/>
  <c r="D86" i="8"/>
  <c r="K86" i="8"/>
  <c r="L86" i="8"/>
  <c r="N86" i="8"/>
  <c r="O86" i="8"/>
  <c r="W86" i="8"/>
  <c r="X86" i="8"/>
  <c r="Z86" i="8" s="1"/>
  <c r="AA86" i="8"/>
  <c r="AC86" i="8"/>
  <c r="AI86" i="8" s="1"/>
  <c r="AD86" i="8"/>
  <c r="AF86" i="8"/>
  <c r="AG86" i="8"/>
  <c r="AJ86" i="8"/>
  <c r="AL86" i="8"/>
  <c r="AM86" i="8"/>
  <c r="D87" i="8"/>
  <c r="K87" i="8"/>
  <c r="L87" i="8"/>
  <c r="O87" i="8" s="1"/>
  <c r="N87" i="8"/>
  <c r="W87" i="8"/>
  <c r="X87" i="8"/>
  <c r="AA87" i="8" s="1"/>
  <c r="Z87" i="8"/>
  <c r="AC87" i="8"/>
  <c r="AD87" i="8"/>
  <c r="AJ87" i="8" s="1"/>
  <c r="AF87" i="8"/>
  <c r="AI87" i="8" s="1"/>
  <c r="AG87" i="8"/>
  <c r="AL87" i="8"/>
  <c r="K88" i="8"/>
  <c r="L88" i="8"/>
  <c r="N88" i="8" s="1"/>
  <c r="O88" i="8" s="1"/>
  <c r="W88" i="8"/>
  <c r="X88" i="8"/>
  <c r="AA88" i="8" s="1"/>
  <c r="Z88" i="8"/>
  <c r="AC88" i="8"/>
  <c r="AI88" i="8" s="1"/>
  <c r="AD88" i="8"/>
  <c r="AF88" i="8"/>
  <c r="AG88" i="8"/>
  <c r="D89" i="8"/>
  <c r="K89" i="8"/>
  <c r="L89" i="8"/>
  <c r="N89" i="8"/>
  <c r="W89" i="8"/>
  <c r="X89" i="8"/>
  <c r="Z89" i="8" s="1"/>
  <c r="AA89" i="8" s="1"/>
  <c r="AC89" i="8"/>
  <c r="AD89" i="8"/>
  <c r="AF89" i="8"/>
  <c r="AG89" i="8"/>
  <c r="AI89" i="8"/>
  <c r="AJ89" i="8"/>
  <c r="AL89" i="8"/>
  <c r="K90" i="8"/>
  <c r="L90" i="8"/>
  <c r="N90" i="8"/>
  <c r="O90" i="8"/>
  <c r="W90" i="8"/>
  <c r="X90" i="8"/>
  <c r="Z90" i="8"/>
  <c r="AA90" i="8"/>
  <c r="AC90" i="8"/>
  <c r="AI90" i="8" s="1"/>
  <c r="AD90" i="8"/>
  <c r="AF90" i="8"/>
  <c r="AG90" i="8"/>
  <c r="K91" i="8"/>
  <c r="L91" i="8"/>
  <c r="N91" i="8"/>
  <c r="O91" i="8" s="1"/>
  <c r="W91" i="8"/>
  <c r="X91" i="8"/>
  <c r="Z91" i="8"/>
  <c r="AC91" i="8"/>
  <c r="AD91" i="8"/>
  <c r="D91" i="8" s="1"/>
  <c r="AF91" i="8"/>
  <c r="AG91" i="8"/>
  <c r="AI91" i="8"/>
  <c r="AJ91" i="8"/>
  <c r="AL91" i="8"/>
  <c r="AM91" i="8" s="1"/>
  <c r="E92" i="8"/>
  <c r="F92" i="8"/>
  <c r="H92" i="8"/>
  <c r="I92" i="8"/>
  <c r="Q92" i="8"/>
  <c r="R92" i="8"/>
  <c r="T92" i="8"/>
  <c r="U92" i="8"/>
  <c r="N94" i="8"/>
  <c r="Z94" i="8"/>
  <c r="AA94" i="8" s="1"/>
  <c r="AJ94" i="8"/>
  <c r="L95" i="8"/>
  <c r="N95" i="8"/>
  <c r="O95" i="8"/>
  <c r="X95" i="8"/>
  <c r="AJ95" i="8" s="1"/>
  <c r="O30" i="9" l="1"/>
  <c r="P30" i="9"/>
  <c r="BK29" i="9"/>
  <c r="BL29" i="9"/>
  <c r="BK31" i="9"/>
  <c r="BL31" i="9"/>
  <c r="O26" i="9"/>
  <c r="P26" i="9"/>
  <c r="O32" i="9"/>
  <c r="P32" i="9" s="1"/>
  <c r="O22" i="9"/>
  <c r="O82" i="9" s="1"/>
  <c r="P22" i="9"/>
  <c r="BK15" i="9"/>
  <c r="BL15" i="9"/>
  <c r="M91" i="9"/>
  <c r="O34" i="9"/>
  <c r="P34" i="9"/>
  <c r="BK21" i="9"/>
  <c r="BL21" i="9"/>
  <c r="O36" i="9"/>
  <c r="P36" i="9" s="1"/>
  <c r="O28" i="9"/>
  <c r="P28" i="9"/>
  <c r="P120" i="9"/>
  <c r="BK35" i="9"/>
  <c r="BL35" i="9"/>
  <c r="O25" i="9"/>
  <c r="P25" i="9"/>
  <c r="O52" i="9"/>
  <c r="P52" i="9" s="1"/>
  <c r="BK27" i="9"/>
  <c r="BL27" i="9"/>
  <c r="O40" i="9"/>
  <c r="P40" i="9" s="1"/>
  <c r="BK23" i="9"/>
  <c r="BL23" i="9"/>
  <c r="O17" i="9"/>
  <c r="P17" i="9"/>
  <c r="O38" i="9"/>
  <c r="P38" i="9"/>
  <c r="BK32" i="9"/>
  <c r="BL32" i="9"/>
  <c r="BK11" i="9"/>
  <c r="BL11" i="9"/>
  <c r="BK19" i="9"/>
  <c r="BL19" i="9"/>
  <c r="BK13" i="9"/>
  <c r="BL13" i="9"/>
  <c r="BK22" i="9"/>
  <c r="BL22" i="9" s="1"/>
  <c r="O44" i="9"/>
  <c r="P44" i="9" s="1"/>
  <c r="BK25" i="9"/>
  <c r="BL25" i="9"/>
  <c r="O42" i="9"/>
  <c r="P42" i="9"/>
  <c r="AZ82" i="9"/>
  <c r="BL28" i="9"/>
  <c r="BK28" i="9"/>
  <c r="O29" i="9"/>
  <c r="P29" i="9"/>
  <c r="AY82" i="9"/>
  <c r="O48" i="9"/>
  <c r="P48" i="9" s="1"/>
  <c r="O88" i="9"/>
  <c r="M99" i="9"/>
  <c r="P88" i="9"/>
  <c r="O24" i="9"/>
  <c r="P24" i="9"/>
  <c r="P15" i="9"/>
  <c r="O15" i="9"/>
  <c r="M82" i="9"/>
  <c r="AL70" i="8"/>
  <c r="AM70" i="8"/>
  <c r="AL58" i="8"/>
  <c r="AM58" i="8" s="1"/>
  <c r="AL82" i="8"/>
  <c r="AM82" i="8" s="1"/>
  <c r="AL80" i="8"/>
  <c r="AM80" i="8" s="1"/>
  <c r="AL78" i="8"/>
  <c r="AM78" i="8"/>
  <c r="D64" i="8"/>
  <c r="AJ64" i="8"/>
  <c r="AA69" i="8"/>
  <c r="D76" i="8"/>
  <c r="AJ76" i="8"/>
  <c r="AJ75" i="8"/>
  <c r="N68" i="8"/>
  <c r="O68" i="8" s="1"/>
  <c r="AA67" i="8"/>
  <c r="O51" i="8"/>
  <c r="AJ39" i="8"/>
  <c r="D37" i="8"/>
  <c r="AJ37" i="8"/>
  <c r="AA21" i="8"/>
  <c r="AJ15" i="8"/>
  <c r="D13" i="8"/>
  <c r="AJ13" i="8"/>
  <c r="O89" i="8"/>
  <c r="D81" i="8"/>
  <c r="AI81" i="8"/>
  <c r="AL34" i="8"/>
  <c r="AM34" i="8"/>
  <c r="Z26" i="8"/>
  <c r="AA26" i="8"/>
  <c r="D18" i="8"/>
  <c r="AJ18" i="8"/>
  <c r="D90" i="8"/>
  <c r="Z95" i="8"/>
  <c r="O84" i="8"/>
  <c r="AA81" i="8"/>
  <c r="AM72" i="8"/>
  <c r="D61" i="8"/>
  <c r="AJ61" i="8"/>
  <c r="AL56" i="8"/>
  <c r="AM56" i="8"/>
  <c r="O53" i="8"/>
  <c r="AI37" i="8"/>
  <c r="O29" i="8"/>
  <c r="N22" i="8"/>
  <c r="O22" i="8" s="1"/>
  <c r="AI13" i="8"/>
  <c r="AG92" i="8"/>
  <c r="Z84" i="8"/>
  <c r="AA84" i="8" s="1"/>
  <c r="AL10" i="8"/>
  <c r="AM10" i="8"/>
  <c r="AJ90" i="8"/>
  <c r="AM89" i="8"/>
  <c r="N80" i="8"/>
  <c r="O80" i="8" s="1"/>
  <c r="AA79" i="8"/>
  <c r="O70" i="8"/>
  <c r="AA62" i="8"/>
  <c r="AL57" i="8"/>
  <c r="AM57" i="8"/>
  <c r="AI47" i="8"/>
  <c r="AI11" i="8"/>
  <c r="AI92" i="8" s="1"/>
  <c r="AC92" i="8"/>
  <c r="AF92" i="8"/>
  <c r="AL44" i="8"/>
  <c r="AM44" i="8"/>
  <c r="AL32" i="8"/>
  <c r="AM32" i="8"/>
  <c r="AD92" i="8"/>
  <c r="D49" i="8"/>
  <c r="AJ49" i="8"/>
  <c r="D88" i="8"/>
  <c r="AJ88" i="8"/>
  <c r="AM87" i="8"/>
  <c r="O82" i="8"/>
  <c r="D80" i="8"/>
  <c r="AA74" i="8"/>
  <c r="O63" i="8"/>
  <c r="D59" i="8"/>
  <c r="AJ54" i="8"/>
  <c r="AM53" i="8"/>
  <c r="Z48" i="8"/>
  <c r="AA48" i="8"/>
  <c r="Z38" i="8"/>
  <c r="AA38" i="8"/>
  <c r="AI32" i="8"/>
  <c r="AM29" i="8"/>
  <c r="AL22" i="8"/>
  <c r="AM22" i="8"/>
  <c r="Z14" i="8"/>
  <c r="AA14" i="8"/>
  <c r="X92" i="8"/>
  <c r="X96" i="8" s="1"/>
  <c r="AL68" i="8"/>
  <c r="AM68" i="8" s="1"/>
  <c r="O65" i="8"/>
  <c r="AI59" i="8"/>
  <c r="D57" i="8"/>
  <c r="AI57" i="8"/>
  <c r="AI56" i="8"/>
  <c r="N46" i="8"/>
  <c r="O46" i="8"/>
  <c r="D73" i="8"/>
  <c r="AJ73" i="8"/>
  <c r="AA91" i="8"/>
  <c r="O75" i="8"/>
  <c r="D71" i="8"/>
  <c r="AL69" i="8"/>
  <c r="AM69" i="8"/>
  <c r="AL63" i="8"/>
  <c r="AM63" i="8" s="1"/>
  <c r="D52" i="8"/>
  <c r="AJ52" i="8"/>
  <c r="AJ51" i="8"/>
  <c r="O41" i="8"/>
  <c r="D30" i="8"/>
  <c r="AJ30" i="8"/>
  <c r="O17" i="8"/>
  <c r="D85" i="8"/>
  <c r="AJ85" i="8"/>
  <c r="O77" i="8"/>
  <c r="Z60" i="8"/>
  <c r="AA60" i="8"/>
  <c r="AA57" i="8"/>
  <c r="AM41" i="8"/>
  <c r="AA33" i="8"/>
  <c r="AL27" i="8"/>
  <c r="AM27" i="8" s="1"/>
  <c r="D25" i="8"/>
  <c r="AJ25" i="8"/>
  <c r="N92" i="8"/>
  <c r="N96" i="8" s="1"/>
  <c r="AL81" i="8"/>
  <c r="AM81" i="8" s="1"/>
  <c r="D78" i="8"/>
  <c r="AJ66" i="8"/>
  <c r="AM65" i="8"/>
  <c r="N56" i="8"/>
  <c r="O56" i="8"/>
  <c r="AA55" i="8"/>
  <c r="N34" i="8"/>
  <c r="O34" i="8"/>
  <c r="AI25" i="8"/>
  <c r="AJ20" i="8"/>
  <c r="K92" i="8"/>
  <c r="O94" i="8"/>
  <c r="AL94" i="8"/>
  <c r="AM94" i="8" s="1"/>
  <c r="AI83" i="8"/>
  <c r="AL77" i="8"/>
  <c r="AM77" i="8" s="1"/>
  <c r="Z72" i="8"/>
  <c r="AA72" i="8"/>
  <c r="D69" i="8"/>
  <c r="AI69" i="8"/>
  <c r="AI68" i="8"/>
  <c r="AA45" i="8"/>
  <c r="D42" i="8"/>
  <c r="AJ42" i="8"/>
  <c r="AI20" i="8"/>
  <c r="AM17" i="8"/>
  <c r="O59" i="8"/>
  <c r="AI45" i="8"/>
  <c r="AJ40" i="8"/>
  <c r="AJ28" i="8"/>
  <c r="AI21" i="8"/>
  <c r="AJ16" i="8"/>
  <c r="AA10" i="8"/>
  <c r="AJ83" i="8"/>
  <c r="AJ71" i="8"/>
  <c r="AJ59" i="8"/>
  <c r="AJ47" i="8"/>
  <c r="AJ35" i="8"/>
  <c r="O25" i="8"/>
  <c r="AJ23" i="8"/>
  <c r="AA17" i="8"/>
  <c r="O13" i="8"/>
  <c r="AJ11" i="8"/>
  <c r="L92" i="8"/>
  <c r="L96" i="8" s="1"/>
  <c r="O44" i="8"/>
  <c r="AA36" i="8"/>
  <c r="O32" i="8"/>
  <c r="AA24" i="8"/>
  <c r="O20" i="8"/>
  <c r="Z12" i="8"/>
  <c r="Z92" i="8" s="1"/>
  <c r="Z96" i="8" s="1"/>
  <c r="O10" i="8"/>
  <c r="H8" i="6"/>
  <c r="P8" i="6"/>
  <c r="Q8" i="6"/>
  <c r="Q92" i="6" s="1"/>
  <c r="V8" i="6"/>
  <c r="W8" i="6"/>
  <c r="H9" i="6"/>
  <c r="P9" i="6"/>
  <c r="V9" i="6" s="1"/>
  <c r="Q9" i="6"/>
  <c r="W9" i="6"/>
  <c r="H10" i="6"/>
  <c r="P10" i="6"/>
  <c r="P92" i="6" s="1"/>
  <c r="Q10" i="6"/>
  <c r="W10" i="6"/>
  <c r="H11" i="6"/>
  <c r="P11" i="6"/>
  <c r="V11" i="6" s="1"/>
  <c r="Q11" i="6"/>
  <c r="W11" i="6" s="1"/>
  <c r="H12" i="6"/>
  <c r="P12" i="6"/>
  <c r="Q12" i="6"/>
  <c r="W12" i="6" s="1"/>
  <c r="V12" i="6"/>
  <c r="H13" i="6"/>
  <c r="P13" i="6"/>
  <c r="Q13" i="6"/>
  <c r="V13" i="6"/>
  <c r="W13" i="6"/>
  <c r="H14" i="6"/>
  <c r="P14" i="6"/>
  <c r="Q14" i="6"/>
  <c r="V14" i="6"/>
  <c r="W14" i="6"/>
  <c r="H15" i="6"/>
  <c r="P15" i="6"/>
  <c r="Q15" i="6"/>
  <c r="V15" i="6"/>
  <c r="W15" i="6"/>
  <c r="H16" i="6"/>
  <c r="P16" i="6"/>
  <c r="V16" i="6" s="1"/>
  <c r="Q16" i="6"/>
  <c r="W16" i="6" s="1"/>
  <c r="H17" i="6"/>
  <c r="P17" i="6"/>
  <c r="V17" i="6" s="1"/>
  <c r="Q17" i="6"/>
  <c r="W17" i="6" s="1"/>
  <c r="H18" i="6"/>
  <c r="P18" i="6"/>
  <c r="Q18" i="6"/>
  <c r="W18" i="6" s="1"/>
  <c r="V18" i="6"/>
  <c r="H19" i="6"/>
  <c r="P19" i="6"/>
  <c r="Q19" i="6"/>
  <c r="V19" i="6"/>
  <c r="W19" i="6"/>
  <c r="H20" i="6"/>
  <c r="P20" i="6"/>
  <c r="Q20" i="6"/>
  <c r="V20" i="6"/>
  <c r="W20" i="6"/>
  <c r="H21" i="6"/>
  <c r="P21" i="6"/>
  <c r="V21" i="6" s="1"/>
  <c r="Q21" i="6"/>
  <c r="W21" i="6"/>
  <c r="H22" i="6"/>
  <c r="P22" i="6"/>
  <c r="V22" i="6" s="1"/>
  <c r="Q22" i="6"/>
  <c r="W22" i="6"/>
  <c r="H23" i="6"/>
  <c r="P23" i="6"/>
  <c r="V23" i="6" s="1"/>
  <c r="Q23" i="6"/>
  <c r="W23" i="6" s="1"/>
  <c r="H24" i="6"/>
  <c r="P24" i="6"/>
  <c r="Q24" i="6"/>
  <c r="W24" i="6" s="1"/>
  <c r="V24" i="6"/>
  <c r="H25" i="6"/>
  <c r="P25" i="6"/>
  <c r="Q25" i="6"/>
  <c r="V25" i="6"/>
  <c r="W25" i="6"/>
  <c r="H26" i="6"/>
  <c r="P26" i="6"/>
  <c r="Q26" i="6"/>
  <c r="V26" i="6"/>
  <c r="W26" i="6"/>
  <c r="H27" i="6"/>
  <c r="P27" i="6"/>
  <c r="Q27" i="6"/>
  <c r="V27" i="6"/>
  <c r="W27" i="6"/>
  <c r="H28" i="6"/>
  <c r="P28" i="6"/>
  <c r="V28" i="6" s="1"/>
  <c r="Q28" i="6"/>
  <c r="W28" i="6"/>
  <c r="H29" i="6"/>
  <c r="P29" i="6"/>
  <c r="V29" i="6" s="1"/>
  <c r="Q29" i="6"/>
  <c r="W29" i="6" s="1"/>
  <c r="H30" i="6"/>
  <c r="P30" i="6"/>
  <c r="Q30" i="6"/>
  <c r="W30" i="6" s="1"/>
  <c r="V30" i="6"/>
  <c r="H31" i="6"/>
  <c r="P31" i="6"/>
  <c r="Q31" i="6"/>
  <c r="V31" i="6"/>
  <c r="W31" i="6"/>
  <c r="H32" i="6"/>
  <c r="P32" i="6"/>
  <c r="Q32" i="6"/>
  <c r="V32" i="6"/>
  <c r="W32" i="6"/>
  <c r="H33" i="6"/>
  <c r="P33" i="6"/>
  <c r="V33" i="6" s="1"/>
  <c r="Q33" i="6"/>
  <c r="W33" i="6" s="1"/>
  <c r="H34" i="6"/>
  <c r="P34" i="6"/>
  <c r="V34" i="6" s="1"/>
  <c r="Q34" i="6"/>
  <c r="W34" i="6"/>
  <c r="H35" i="6"/>
  <c r="P35" i="6"/>
  <c r="V35" i="6" s="1"/>
  <c r="Q35" i="6"/>
  <c r="W35" i="6" s="1"/>
  <c r="H36" i="6"/>
  <c r="P36" i="6"/>
  <c r="Q36" i="6"/>
  <c r="W36" i="6" s="1"/>
  <c r="V36" i="6"/>
  <c r="H37" i="6"/>
  <c r="P37" i="6"/>
  <c r="Q37" i="6"/>
  <c r="V37" i="6"/>
  <c r="W37" i="6"/>
  <c r="H38" i="6"/>
  <c r="P38" i="6"/>
  <c r="V38" i="6" s="1"/>
  <c r="Q38" i="6"/>
  <c r="W38" i="6"/>
  <c r="H39" i="6"/>
  <c r="P39" i="6"/>
  <c r="Q39" i="6"/>
  <c r="V39" i="6"/>
  <c r="W39" i="6"/>
  <c r="H40" i="6"/>
  <c r="P40" i="6"/>
  <c r="V40" i="6" s="1"/>
  <c r="Q40" i="6"/>
  <c r="W40" i="6"/>
  <c r="H41" i="6"/>
  <c r="P41" i="6"/>
  <c r="V41" i="6" s="1"/>
  <c r="Q41" i="6"/>
  <c r="W41" i="6" s="1"/>
  <c r="H42" i="6"/>
  <c r="P42" i="6"/>
  <c r="Q42" i="6"/>
  <c r="W42" i="6" s="1"/>
  <c r="V42" i="6"/>
  <c r="H43" i="6"/>
  <c r="P43" i="6"/>
  <c r="Q43" i="6"/>
  <c r="V43" i="6"/>
  <c r="W43" i="6"/>
  <c r="H44" i="6"/>
  <c r="P44" i="6"/>
  <c r="Q44" i="6"/>
  <c r="V44" i="6"/>
  <c r="W44" i="6"/>
  <c r="H45" i="6"/>
  <c r="P45" i="6"/>
  <c r="Q45" i="6"/>
  <c r="W45" i="6" s="1"/>
  <c r="V45" i="6"/>
  <c r="H46" i="6"/>
  <c r="P46" i="6"/>
  <c r="V46" i="6" s="1"/>
  <c r="Q46" i="6"/>
  <c r="W46" i="6"/>
  <c r="H47" i="6"/>
  <c r="P47" i="6"/>
  <c r="V47" i="6" s="1"/>
  <c r="Q47" i="6"/>
  <c r="W47" i="6" s="1"/>
  <c r="H48" i="6"/>
  <c r="P48" i="6"/>
  <c r="Q48" i="6"/>
  <c r="W48" i="6" s="1"/>
  <c r="V48" i="6"/>
  <c r="H49" i="6"/>
  <c r="P49" i="6"/>
  <c r="Q49" i="6"/>
  <c r="V49" i="6"/>
  <c r="W49" i="6"/>
  <c r="H50" i="6"/>
  <c r="P50" i="6"/>
  <c r="V50" i="6" s="1"/>
  <c r="Q50" i="6"/>
  <c r="W50" i="6"/>
  <c r="H51" i="6"/>
  <c r="P51" i="6"/>
  <c r="Q51" i="6"/>
  <c r="V51" i="6"/>
  <c r="W51" i="6"/>
  <c r="H52" i="6"/>
  <c r="P52" i="6"/>
  <c r="V52" i="6" s="1"/>
  <c r="Q52" i="6"/>
  <c r="W52" i="6" s="1"/>
  <c r="H53" i="6"/>
  <c r="P53" i="6"/>
  <c r="V53" i="6" s="1"/>
  <c r="Q53" i="6"/>
  <c r="W53" i="6" s="1"/>
  <c r="H54" i="6"/>
  <c r="P54" i="6"/>
  <c r="Q54" i="6"/>
  <c r="W54" i="6" s="1"/>
  <c r="V54" i="6"/>
  <c r="H55" i="6"/>
  <c r="P55" i="6"/>
  <c r="Q55" i="6"/>
  <c r="V55" i="6"/>
  <c r="W55" i="6"/>
  <c r="H56" i="6"/>
  <c r="P56" i="6"/>
  <c r="Q56" i="6"/>
  <c r="V56" i="6"/>
  <c r="W56" i="6"/>
  <c r="H57" i="6"/>
  <c r="P57" i="6"/>
  <c r="Q57" i="6"/>
  <c r="W57" i="6" s="1"/>
  <c r="V57" i="6"/>
  <c r="H58" i="6"/>
  <c r="P58" i="6"/>
  <c r="V58" i="6" s="1"/>
  <c r="Q58" i="6"/>
  <c r="W58" i="6"/>
  <c r="H59" i="6"/>
  <c r="P59" i="6"/>
  <c r="V59" i="6" s="1"/>
  <c r="Q59" i="6"/>
  <c r="W59" i="6" s="1"/>
  <c r="H60" i="6"/>
  <c r="P60" i="6"/>
  <c r="Q60" i="6"/>
  <c r="W60" i="6" s="1"/>
  <c r="V60" i="6"/>
  <c r="H61" i="6"/>
  <c r="P61" i="6"/>
  <c r="Q61" i="6"/>
  <c r="V61" i="6"/>
  <c r="W61" i="6"/>
  <c r="H62" i="6"/>
  <c r="P62" i="6"/>
  <c r="V62" i="6" s="1"/>
  <c r="Q62" i="6"/>
  <c r="W62" i="6"/>
  <c r="H63" i="6"/>
  <c r="P63" i="6"/>
  <c r="Q63" i="6"/>
  <c r="V63" i="6"/>
  <c r="W63" i="6"/>
  <c r="H64" i="6"/>
  <c r="P64" i="6"/>
  <c r="V64" i="6" s="1"/>
  <c r="Q64" i="6"/>
  <c r="W64" i="6"/>
  <c r="H65" i="6"/>
  <c r="P65" i="6"/>
  <c r="V65" i="6" s="1"/>
  <c r="Q65" i="6"/>
  <c r="W65" i="6" s="1"/>
  <c r="H66" i="6"/>
  <c r="P66" i="6"/>
  <c r="Q66" i="6"/>
  <c r="W66" i="6" s="1"/>
  <c r="V66" i="6"/>
  <c r="H67" i="6"/>
  <c r="P67" i="6"/>
  <c r="Q67" i="6"/>
  <c r="V67" i="6"/>
  <c r="W67" i="6"/>
  <c r="H68" i="6"/>
  <c r="P68" i="6"/>
  <c r="Q68" i="6"/>
  <c r="V68" i="6"/>
  <c r="W68" i="6"/>
  <c r="H69" i="6"/>
  <c r="P69" i="6"/>
  <c r="Q69" i="6"/>
  <c r="V69" i="6"/>
  <c r="W69" i="6"/>
  <c r="H70" i="6"/>
  <c r="P70" i="6"/>
  <c r="V70" i="6" s="1"/>
  <c r="Q70" i="6"/>
  <c r="W70" i="6"/>
  <c r="H71" i="6"/>
  <c r="P71" i="6"/>
  <c r="V71" i="6" s="1"/>
  <c r="Q71" i="6"/>
  <c r="W71" i="6" s="1"/>
  <c r="H72" i="6"/>
  <c r="P72" i="6"/>
  <c r="Q72" i="6"/>
  <c r="W72" i="6" s="1"/>
  <c r="V72" i="6"/>
  <c r="H73" i="6"/>
  <c r="P73" i="6"/>
  <c r="Q73" i="6"/>
  <c r="V73" i="6"/>
  <c r="W73" i="6"/>
  <c r="H74" i="6"/>
  <c r="P74" i="6"/>
  <c r="Q74" i="6"/>
  <c r="V74" i="6"/>
  <c r="W74" i="6"/>
  <c r="H75" i="6"/>
  <c r="P75" i="6"/>
  <c r="Q75" i="6"/>
  <c r="V75" i="6"/>
  <c r="W75" i="6"/>
  <c r="H76" i="6"/>
  <c r="P76" i="6"/>
  <c r="V76" i="6" s="1"/>
  <c r="Q76" i="6"/>
  <c r="W76" i="6"/>
  <c r="H77" i="6"/>
  <c r="P77" i="6"/>
  <c r="V77" i="6" s="1"/>
  <c r="Q77" i="6"/>
  <c r="W77" i="6" s="1"/>
  <c r="H78" i="6"/>
  <c r="P78" i="6"/>
  <c r="Q78" i="6"/>
  <c r="W78" i="6" s="1"/>
  <c r="V78" i="6"/>
  <c r="H79" i="6"/>
  <c r="P79" i="6"/>
  <c r="Q79" i="6"/>
  <c r="V79" i="6"/>
  <c r="W79" i="6"/>
  <c r="H80" i="6"/>
  <c r="P80" i="6"/>
  <c r="Q80" i="6"/>
  <c r="V80" i="6"/>
  <c r="W80" i="6"/>
  <c r="H81" i="6"/>
  <c r="P81" i="6"/>
  <c r="Q81" i="6"/>
  <c r="W81" i="6" s="1"/>
  <c r="V81" i="6"/>
  <c r="H82" i="6"/>
  <c r="P82" i="6"/>
  <c r="V82" i="6" s="1"/>
  <c r="Q82" i="6"/>
  <c r="W82" i="6"/>
  <c r="H83" i="6"/>
  <c r="P83" i="6"/>
  <c r="V83" i="6" s="1"/>
  <c r="Q83" i="6"/>
  <c r="W83" i="6" s="1"/>
  <c r="H84" i="6"/>
  <c r="P84" i="6"/>
  <c r="Q84" i="6"/>
  <c r="W84" i="6" s="1"/>
  <c r="V84" i="6"/>
  <c r="H85" i="6"/>
  <c r="P85" i="6"/>
  <c r="Q85" i="6"/>
  <c r="V85" i="6"/>
  <c r="W85" i="6"/>
  <c r="H86" i="6"/>
  <c r="P86" i="6"/>
  <c r="V86" i="6" s="1"/>
  <c r="Q86" i="6"/>
  <c r="W86" i="6"/>
  <c r="H87" i="6"/>
  <c r="P87" i="6"/>
  <c r="Q87" i="6"/>
  <c r="V87" i="6"/>
  <c r="W87" i="6"/>
  <c r="H88" i="6"/>
  <c r="P88" i="6"/>
  <c r="V88" i="6" s="1"/>
  <c r="Q88" i="6"/>
  <c r="W88" i="6"/>
  <c r="H89" i="6"/>
  <c r="P89" i="6"/>
  <c r="V89" i="6" s="1"/>
  <c r="Q89" i="6"/>
  <c r="W89" i="6" s="1"/>
  <c r="H90" i="6"/>
  <c r="P90" i="6"/>
  <c r="Q90" i="6"/>
  <c r="W90" i="6" s="1"/>
  <c r="V90" i="6"/>
  <c r="I92" i="6"/>
  <c r="J92" i="6"/>
  <c r="L92" i="6"/>
  <c r="M92" i="6"/>
  <c r="N92" i="6"/>
  <c r="S92" i="6"/>
  <c r="T92" i="6"/>
  <c r="X92" i="6"/>
  <c r="O85" i="9" l="1"/>
  <c r="P82" i="9"/>
  <c r="P85" i="9" s="1"/>
  <c r="O91" i="9"/>
  <c r="O99" i="9" s="1"/>
  <c r="O122" i="9" s="1"/>
  <c r="P91" i="9"/>
  <c r="P99" i="9" s="1"/>
  <c r="M122" i="9"/>
  <c r="M85" i="9"/>
  <c r="AL35" i="8"/>
  <c r="AM35" i="8"/>
  <c r="AL47" i="8"/>
  <c r="AM47" i="8"/>
  <c r="AL49" i="8"/>
  <c r="AM49" i="8"/>
  <c r="AL61" i="8"/>
  <c r="AM61" i="8"/>
  <c r="AL39" i="8"/>
  <c r="AM39" i="8"/>
  <c r="AA12" i="8"/>
  <c r="AA92" i="8" s="1"/>
  <c r="AA96" i="8" s="1"/>
  <c r="AL59" i="8"/>
  <c r="AM59" i="8" s="1"/>
  <c r="AL42" i="8"/>
  <c r="AM42" i="8"/>
  <c r="AL85" i="8"/>
  <c r="AM85" i="8"/>
  <c r="AL71" i="8"/>
  <c r="AM71" i="8"/>
  <c r="AL83" i="8"/>
  <c r="AM83" i="8"/>
  <c r="AL25" i="8"/>
  <c r="AM25" i="8" s="1"/>
  <c r="AL54" i="8"/>
  <c r="AM54" i="8" s="1"/>
  <c r="AL37" i="8"/>
  <c r="AM37" i="8"/>
  <c r="AL20" i="8"/>
  <c r="AM20" i="8"/>
  <c r="AL30" i="8"/>
  <c r="AM30" i="8"/>
  <c r="AL73" i="8"/>
  <c r="AM73" i="8"/>
  <c r="AL16" i="8"/>
  <c r="AM16" i="8"/>
  <c r="AL95" i="8"/>
  <c r="AM95" i="8" s="1"/>
  <c r="AA95" i="8"/>
  <c r="AL75" i="8"/>
  <c r="AM75" i="8" s="1"/>
  <c r="AL23" i="8"/>
  <c r="AM23" i="8" s="1"/>
  <c r="AJ92" i="8"/>
  <c r="AJ96" i="8" s="1"/>
  <c r="AL11" i="8"/>
  <c r="AL92" i="8" s="1"/>
  <c r="AL96" i="8" s="1"/>
  <c r="AM11" i="8"/>
  <c r="AM28" i="8"/>
  <c r="AL28" i="8"/>
  <c r="AL51" i="8"/>
  <c r="AM51" i="8" s="1"/>
  <c r="AL18" i="8"/>
  <c r="AM18" i="8"/>
  <c r="O92" i="8"/>
  <c r="O96" i="8" s="1"/>
  <c r="AM64" i="8"/>
  <c r="AL64" i="8"/>
  <c r="AL66" i="8"/>
  <c r="AM66" i="8"/>
  <c r="AL88" i="8"/>
  <c r="AM88" i="8" s="1"/>
  <c r="AL13" i="8"/>
  <c r="AM13" i="8"/>
  <c r="AL76" i="8"/>
  <c r="AM76" i="8" s="1"/>
  <c r="AL40" i="8"/>
  <c r="AM40" i="8" s="1"/>
  <c r="AM52" i="8"/>
  <c r="AL52" i="8"/>
  <c r="AL90" i="8"/>
  <c r="AM90" i="8"/>
  <c r="AL15" i="8"/>
  <c r="AM15" i="8"/>
  <c r="W92" i="6"/>
  <c r="V10" i="6"/>
  <c r="V92" i="6" s="1"/>
  <c r="K10" i="5"/>
  <c r="L10" i="5"/>
  <c r="N10" i="5" s="1"/>
  <c r="W10" i="5"/>
  <c r="X10" i="5"/>
  <c r="Z10" i="5" s="1"/>
  <c r="AC10" i="5"/>
  <c r="AI10" i="5" s="1"/>
  <c r="AD10" i="5"/>
  <c r="D10" i="5" s="1"/>
  <c r="AF10" i="5"/>
  <c r="AF85" i="5" s="1"/>
  <c r="AG10" i="5"/>
  <c r="K11" i="5"/>
  <c r="L11" i="5"/>
  <c r="N11" i="5"/>
  <c r="O11" i="5"/>
  <c r="W11" i="5"/>
  <c r="W85" i="5" s="1"/>
  <c r="X11" i="5"/>
  <c r="Z11" i="5" s="1"/>
  <c r="AC11" i="5"/>
  <c r="D11" i="5" s="1"/>
  <c r="AD11" i="5"/>
  <c r="AF11" i="5"/>
  <c r="AG11" i="5"/>
  <c r="AJ11" i="5" s="1"/>
  <c r="D12" i="5"/>
  <c r="K12" i="5"/>
  <c r="K85" i="5" s="1"/>
  <c r="L12" i="5"/>
  <c r="N12" i="5"/>
  <c r="O12" i="5" s="1"/>
  <c r="W12" i="5"/>
  <c r="X12" i="5"/>
  <c r="Z12" i="5"/>
  <c r="AA12" i="5" s="1"/>
  <c r="AC12" i="5"/>
  <c r="AD12" i="5"/>
  <c r="AJ12" i="5" s="1"/>
  <c r="AF12" i="5"/>
  <c r="AG12" i="5"/>
  <c r="AI12" i="5"/>
  <c r="K13" i="5"/>
  <c r="L13" i="5"/>
  <c r="N13" i="5" s="1"/>
  <c r="W13" i="5"/>
  <c r="X13" i="5"/>
  <c r="Z13" i="5"/>
  <c r="AA13" i="5"/>
  <c r="AC13" i="5"/>
  <c r="AI13" i="5" s="1"/>
  <c r="AD13" i="5"/>
  <c r="D13" i="5" s="1"/>
  <c r="AF13" i="5"/>
  <c r="AG13" i="5"/>
  <c r="D14" i="5"/>
  <c r="K14" i="5"/>
  <c r="L14" i="5"/>
  <c r="O14" i="5" s="1"/>
  <c r="N14" i="5"/>
  <c r="W14" i="5"/>
  <c r="X14" i="5"/>
  <c r="Z14" i="5" s="1"/>
  <c r="AC14" i="5"/>
  <c r="AD14" i="5"/>
  <c r="AF14" i="5"/>
  <c r="AG14" i="5"/>
  <c r="AI14" i="5"/>
  <c r="AJ14" i="5"/>
  <c r="AM14" i="5" s="1"/>
  <c r="AL14" i="5"/>
  <c r="K15" i="5"/>
  <c r="L15" i="5"/>
  <c r="N15" i="5" s="1"/>
  <c r="O15" i="5" s="1"/>
  <c r="W15" i="5"/>
  <c r="X15" i="5"/>
  <c r="Z15" i="5"/>
  <c r="AA15" i="5"/>
  <c r="AC15" i="5"/>
  <c r="AI15" i="5" s="1"/>
  <c r="AD15" i="5"/>
  <c r="D15" i="5" s="1"/>
  <c r="AF15" i="5"/>
  <c r="AG15" i="5"/>
  <c r="K16" i="5"/>
  <c r="L16" i="5"/>
  <c r="N16" i="5"/>
  <c r="O16" i="5"/>
  <c r="W16" i="5"/>
  <c r="X16" i="5"/>
  <c r="Z16" i="5"/>
  <c r="AA16" i="5" s="1"/>
  <c r="AC16" i="5"/>
  <c r="D16" i="5" s="1"/>
  <c r="AD16" i="5"/>
  <c r="AF16" i="5"/>
  <c r="AG16" i="5"/>
  <c r="AJ16" i="5"/>
  <c r="AL16" i="5"/>
  <c r="AM16" i="5"/>
  <c r="D17" i="5"/>
  <c r="K17" i="5"/>
  <c r="L17" i="5"/>
  <c r="N17" i="5" s="1"/>
  <c r="W17" i="5"/>
  <c r="X17" i="5"/>
  <c r="Z17" i="5" s="1"/>
  <c r="AC17" i="5"/>
  <c r="AI17" i="5" s="1"/>
  <c r="AD17" i="5"/>
  <c r="AJ17" i="5" s="1"/>
  <c r="AF17" i="5"/>
  <c r="AG17" i="5"/>
  <c r="AG85" i="5" s="1"/>
  <c r="K18" i="5"/>
  <c r="L18" i="5"/>
  <c r="N18" i="5" s="1"/>
  <c r="O18" i="5" s="1"/>
  <c r="W18" i="5"/>
  <c r="X18" i="5"/>
  <c r="AA18" i="5" s="1"/>
  <c r="Z18" i="5"/>
  <c r="AC18" i="5"/>
  <c r="AD18" i="5"/>
  <c r="D18" i="5" s="1"/>
  <c r="AF18" i="5"/>
  <c r="AG18" i="5"/>
  <c r="AI18" i="5"/>
  <c r="D19" i="5"/>
  <c r="K19" i="5"/>
  <c r="L19" i="5"/>
  <c r="N19" i="5" s="1"/>
  <c r="W19" i="5"/>
  <c r="X19" i="5"/>
  <c r="Z19" i="5" s="1"/>
  <c r="AA19" i="5" s="1"/>
  <c r="AC19" i="5"/>
  <c r="AD19" i="5"/>
  <c r="AF19" i="5"/>
  <c r="AG19" i="5"/>
  <c r="AI19" i="5"/>
  <c r="AJ19" i="5"/>
  <c r="AL19" i="5" s="1"/>
  <c r="K20" i="5"/>
  <c r="L20" i="5"/>
  <c r="N20" i="5"/>
  <c r="O20" i="5" s="1"/>
  <c r="W20" i="5"/>
  <c r="X20" i="5"/>
  <c r="Z20" i="5"/>
  <c r="AA20" i="5"/>
  <c r="AC20" i="5"/>
  <c r="D20" i="5" s="1"/>
  <c r="AD20" i="5"/>
  <c r="AJ20" i="5" s="1"/>
  <c r="AF20" i="5"/>
  <c r="AG20" i="5"/>
  <c r="K21" i="5"/>
  <c r="L21" i="5"/>
  <c r="N21" i="5"/>
  <c r="O21" i="5"/>
  <c r="W21" i="5"/>
  <c r="X21" i="5"/>
  <c r="Z21" i="5" s="1"/>
  <c r="AC21" i="5"/>
  <c r="AD21" i="5"/>
  <c r="D21" i="5" s="1"/>
  <c r="AF21" i="5"/>
  <c r="AG21" i="5"/>
  <c r="AI21" i="5"/>
  <c r="AJ21" i="5"/>
  <c r="AL21" i="5"/>
  <c r="AM21" i="5"/>
  <c r="K22" i="5"/>
  <c r="L22" i="5"/>
  <c r="N22" i="5" s="1"/>
  <c r="W22" i="5"/>
  <c r="X22" i="5"/>
  <c r="Z22" i="5" s="1"/>
  <c r="AA22" i="5" s="1"/>
  <c r="AC22" i="5"/>
  <c r="AI22" i="5" s="1"/>
  <c r="AD22" i="5"/>
  <c r="D22" i="5" s="1"/>
  <c r="AF22" i="5"/>
  <c r="AG22" i="5"/>
  <c r="F23" i="5"/>
  <c r="AD23" i="5" s="1"/>
  <c r="K23" i="5"/>
  <c r="L23" i="5"/>
  <c r="N23" i="5"/>
  <c r="O23" i="5"/>
  <c r="W23" i="5"/>
  <c r="X23" i="5"/>
  <c r="Z23" i="5"/>
  <c r="AA23" i="5" s="1"/>
  <c r="AC23" i="5"/>
  <c r="AI23" i="5" s="1"/>
  <c r="AF23" i="5"/>
  <c r="AG23" i="5"/>
  <c r="D24" i="5"/>
  <c r="K24" i="5"/>
  <c r="L24" i="5"/>
  <c r="N24" i="5" s="1"/>
  <c r="W24" i="5"/>
  <c r="X24" i="5"/>
  <c r="Z24" i="5" s="1"/>
  <c r="AC24" i="5"/>
  <c r="AI24" i="5" s="1"/>
  <c r="AD24" i="5"/>
  <c r="AJ24" i="5" s="1"/>
  <c r="AF24" i="5"/>
  <c r="AG24" i="5"/>
  <c r="K25" i="5"/>
  <c r="L25" i="5"/>
  <c r="N25" i="5" s="1"/>
  <c r="O25" i="5" s="1"/>
  <c r="W25" i="5"/>
  <c r="X25" i="5"/>
  <c r="AA25" i="5" s="1"/>
  <c r="Z25" i="5"/>
  <c r="AC25" i="5"/>
  <c r="AD25" i="5"/>
  <c r="D25" i="5" s="1"/>
  <c r="AF25" i="5"/>
  <c r="AG25" i="5"/>
  <c r="AI25" i="5"/>
  <c r="D26" i="5"/>
  <c r="K26" i="5"/>
  <c r="L26" i="5"/>
  <c r="N26" i="5" s="1"/>
  <c r="W26" i="5"/>
  <c r="X26" i="5"/>
  <c r="Z26" i="5" s="1"/>
  <c r="AA26" i="5" s="1"/>
  <c r="AC26" i="5"/>
  <c r="AD26" i="5"/>
  <c r="AF26" i="5"/>
  <c r="AG26" i="5"/>
  <c r="AI26" i="5"/>
  <c r="AJ26" i="5"/>
  <c r="AL26" i="5" s="1"/>
  <c r="K27" i="5"/>
  <c r="L27" i="5"/>
  <c r="N27" i="5"/>
  <c r="O27" i="5" s="1"/>
  <c r="W27" i="5"/>
  <c r="X27" i="5"/>
  <c r="Z27" i="5"/>
  <c r="AA27" i="5"/>
  <c r="AC27" i="5"/>
  <c r="D27" i="5" s="1"/>
  <c r="AD27" i="5"/>
  <c r="AJ27" i="5" s="1"/>
  <c r="AF27" i="5"/>
  <c r="AG27" i="5"/>
  <c r="K28" i="5"/>
  <c r="L28" i="5"/>
  <c r="N28" i="5"/>
  <c r="O28" i="5"/>
  <c r="W28" i="5"/>
  <c r="X28" i="5"/>
  <c r="AA28" i="5" s="1"/>
  <c r="Z28" i="5"/>
  <c r="AC28" i="5"/>
  <c r="AD28" i="5"/>
  <c r="D28" i="5" s="1"/>
  <c r="AF28" i="5"/>
  <c r="AG28" i="5"/>
  <c r="AI28" i="5"/>
  <c r="AJ28" i="5"/>
  <c r="AL28" i="5"/>
  <c r="AM28" i="5"/>
  <c r="F29" i="5"/>
  <c r="L29" i="5" s="1"/>
  <c r="K29" i="5"/>
  <c r="W29" i="5"/>
  <c r="X29" i="5"/>
  <c r="Z29" i="5"/>
  <c r="AA29" i="5"/>
  <c r="AC29" i="5"/>
  <c r="AI29" i="5" s="1"/>
  <c r="AD29" i="5"/>
  <c r="D29" i="5" s="1"/>
  <c r="AF29" i="5"/>
  <c r="AG29" i="5"/>
  <c r="K30" i="5"/>
  <c r="L30" i="5"/>
  <c r="N30" i="5"/>
  <c r="O30" i="5"/>
  <c r="W30" i="5"/>
  <c r="X30" i="5"/>
  <c r="Z30" i="5"/>
  <c r="AA30" i="5" s="1"/>
  <c r="AC30" i="5"/>
  <c r="D30" i="5" s="1"/>
  <c r="AD30" i="5"/>
  <c r="AF30" i="5"/>
  <c r="AG30" i="5"/>
  <c r="AJ30" i="5"/>
  <c r="AL30" i="5"/>
  <c r="AM30" i="5"/>
  <c r="D31" i="5"/>
  <c r="F31" i="5"/>
  <c r="K31" i="5"/>
  <c r="L31" i="5"/>
  <c r="N31" i="5" s="1"/>
  <c r="W31" i="5"/>
  <c r="X31" i="5"/>
  <c r="Z31" i="5" s="1"/>
  <c r="AA31" i="5" s="1"/>
  <c r="AC31" i="5"/>
  <c r="AI31" i="5" s="1"/>
  <c r="AD31" i="5"/>
  <c r="AJ31" i="5" s="1"/>
  <c r="AF31" i="5"/>
  <c r="AG31" i="5"/>
  <c r="K32" i="5"/>
  <c r="L32" i="5"/>
  <c r="N32" i="5"/>
  <c r="O32" i="5"/>
  <c r="W32" i="5"/>
  <c r="X32" i="5"/>
  <c r="Z32" i="5" s="1"/>
  <c r="AC32" i="5"/>
  <c r="D32" i="5" s="1"/>
  <c r="AD32" i="5"/>
  <c r="AJ32" i="5" s="1"/>
  <c r="AF32" i="5"/>
  <c r="AG32" i="5"/>
  <c r="F33" i="5"/>
  <c r="L33" i="5" s="1"/>
  <c r="K33" i="5"/>
  <c r="W33" i="5"/>
  <c r="X33" i="5"/>
  <c r="Z33" i="5" s="1"/>
  <c r="AC33" i="5"/>
  <c r="AI33" i="5" s="1"/>
  <c r="AF33" i="5"/>
  <c r="AG33" i="5"/>
  <c r="K34" i="5"/>
  <c r="L34" i="5"/>
  <c r="N34" i="5" s="1"/>
  <c r="O34" i="5" s="1"/>
  <c r="W34" i="5"/>
  <c r="X34" i="5"/>
  <c r="AA34" i="5" s="1"/>
  <c r="Z34" i="5"/>
  <c r="AC34" i="5"/>
  <c r="AI34" i="5" s="1"/>
  <c r="AD34" i="5"/>
  <c r="D34" i="5" s="1"/>
  <c r="AF34" i="5"/>
  <c r="AG34" i="5"/>
  <c r="D35" i="5"/>
  <c r="K35" i="5"/>
  <c r="L35" i="5"/>
  <c r="N35" i="5" s="1"/>
  <c r="W35" i="5"/>
  <c r="X35" i="5"/>
  <c r="Z35" i="5" s="1"/>
  <c r="AA35" i="5" s="1"/>
  <c r="AC35" i="5"/>
  <c r="AD35" i="5"/>
  <c r="AF35" i="5"/>
  <c r="AG35" i="5"/>
  <c r="AI35" i="5"/>
  <c r="AJ35" i="5"/>
  <c r="AL35" i="5" s="1"/>
  <c r="K36" i="5"/>
  <c r="L36" i="5"/>
  <c r="N36" i="5"/>
  <c r="O36" i="5" s="1"/>
  <c r="W36" i="5"/>
  <c r="X36" i="5"/>
  <c r="Z36" i="5"/>
  <c r="AA36" i="5"/>
  <c r="AC36" i="5"/>
  <c r="D36" i="5" s="1"/>
  <c r="AD36" i="5"/>
  <c r="AJ36" i="5" s="1"/>
  <c r="AF36" i="5"/>
  <c r="AG36" i="5"/>
  <c r="K37" i="5"/>
  <c r="L37" i="5"/>
  <c r="N37" i="5"/>
  <c r="O37" i="5"/>
  <c r="W37" i="5"/>
  <c r="X37" i="5"/>
  <c r="Z37" i="5" s="1"/>
  <c r="AC37" i="5"/>
  <c r="AD37" i="5"/>
  <c r="D37" i="5" s="1"/>
  <c r="AF37" i="5"/>
  <c r="AG37" i="5"/>
  <c r="AI37" i="5"/>
  <c r="AJ37" i="5"/>
  <c r="AL37" i="5"/>
  <c r="AM37" i="5"/>
  <c r="K38" i="5"/>
  <c r="L38" i="5"/>
  <c r="N38" i="5" s="1"/>
  <c r="W38" i="5"/>
  <c r="X38" i="5"/>
  <c r="Z38" i="5" s="1"/>
  <c r="AA38" i="5" s="1"/>
  <c r="AC38" i="5"/>
  <c r="AI38" i="5" s="1"/>
  <c r="AD38" i="5"/>
  <c r="D38" i="5" s="1"/>
  <c r="AF38" i="5"/>
  <c r="AG38" i="5"/>
  <c r="K39" i="5"/>
  <c r="L39" i="5"/>
  <c r="N39" i="5"/>
  <c r="O39" i="5"/>
  <c r="W39" i="5"/>
  <c r="X39" i="5"/>
  <c r="Z39" i="5" s="1"/>
  <c r="AC39" i="5"/>
  <c r="D39" i="5" s="1"/>
  <c r="AD39" i="5"/>
  <c r="AJ39" i="5" s="1"/>
  <c r="AF39" i="5"/>
  <c r="AG39" i="5"/>
  <c r="D40" i="5"/>
  <c r="K40" i="5"/>
  <c r="L40" i="5"/>
  <c r="N40" i="5"/>
  <c r="O40" i="5" s="1"/>
  <c r="W40" i="5"/>
  <c r="X40" i="5"/>
  <c r="AA40" i="5" s="1"/>
  <c r="Z40" i="5"/>
  <c r="AC40" i="5"/>
  <c r="AD40" i="5"/>
  <c r="AJ40" i="5" s="1"/>
  <c r="AF40" i="5"/>
  <c r="AG40" i="5"/>
  <c r="AI40" i="5"/>
  <c r="K41" i="5"/>
  <c r="L41" i="5"/>
  <c r="N41" i="5" s="1"/>
  <c r="W41" i="5"/>
  <c r="X41" i="5"/>
  <c r="Z41" i="5"/>
  <c r="AA41" i="5"/>
  <c r="AC41" i="5"/>
  <c r="AI41" i="5" s="1"/>
  <c r="AD41" i="5"/>
  <c r="D41" i="5" s="1"/>
  <c r="AF41" i="5"/>
  <c r="AG41" i="5"/>
  <c r="D42" i="5"/>
  <c r="K42" i="5"/>
  <c r="L42" i="5"/>
  <c r="O42" i="5" s="1"/>
  <c r="N42" i="5"/>
  <c r="W42" i="5"/>
  <c r="X42" i="5"/>
  <c r="Z42" i="5" s="1"/>
  <c r="AC42" i="5"/>
  <c r="AD42" i="5"/>
  <c r="AF42" i="5"/>
  <c r="AG42" i="5"/>
  <c r="AI42" i="5"/>
  <c r="AJ42" i="5"/>
  <c r="AM42" i="5" s="1"/>
  <c r="AL42" i="5"/>
  <c r="K43" i="5"/>
  <c r="L43" i="5"/>
  <c r="N43" i="5" s="1"/>
  <c r="O43" i="5" s="1"/>
  <c r="W43" i="5"/>
  <c r="X43" i="5"/>
  <c r="Z43" i="5"/>
  <c r="AA43" i="5"/>
  <c r="AC43" i="5"/>
  <c r="AI43" i="5" s="1"/>
  <c r="AD43" i="5"/>
  <c r="D43" i="5" s="1"/>
  <c r="AF43" i="5"/>
  <c r="AG43" i="5"/>
  <c r="K44" i="5"/>
  <c r="L44" i="5"/>
  <c r="N44" i="5"/>
  <c r="O44" i="5"/>
  <c r="W44" i="5"/>
  <c r="X44" i="5"/>
  <c r="Z44" i="5"/>
  <c r="AA44" i="5" s="1"/>
  <c r="AC44" i="5"/>
  <c r="AI44" i="5" s="1"/>
  <c r="AD44" i="5"/>
  <c r="D44" i="5" s="1"/>
  <c r="AF44" i="5"/>
  <c r="AG44" i="5"/>
  <c r="AJ44" i="5"/>
  <c r="AL44" i="5"/>
  <c r="AM44" i="5"/>
  <c r="D45" i="5"/>
  <c r="F45" i="5"/>
  <c r="K45" i="5"/>
  <c r="L45" i="5"/>
  <c r="N45" i="5" s="1"/>
  <c r="W45" i="5"/>
  <c r="X45" i="5"/>
  <c r="Z45" i="5"/>
  <c r="AA45" i="5"/>
  <c r="AC45" i="5"/>
  <c r="AI45" i="5" s="1"/>
  <c r="AD45" i="5"/>
  <c r="AJ45" i="5" s="1"/>
  <c r="AF45" i="5"/>
  <c r="AG45" i="5"/>
  <c r="K46" i="5"/>
  <c r="L46" i="5"/>
  <c r="N46" i="5"/>
  <c r="O46" i="5"/>
  <c r="W46" i="5"/>
  <c r="X46" i="5"/>
  <c r="Z46" i="5" s="1"/>
  <c r="AC46" i="5"/>
  <c r="D46" i="5" s="1"/>
  <c r="AD46" i="5"/>
  <c r="AF46" i="5"/>
  <c r="AG46" i="5"/>
  <c r="AJ46" i="5" s="1"/>
  <c r="D47" i="5"/>
  <c r="K47" i="5"/>
  <c r="L47" i="5"/>
  <c r="N47" i="5"/>
  <c r="O47" i="5"/>
  <c r="W47" i="5"/>
  <c r="X47" i="5"/>
  <c r="AA47" i="5" s="1"/>
  <c r="Z47" i="5"/>
  <c r="AC47" i="5"/>
  <c r="AD47" i="5"/>
  <c r="AJ47" i="5" s="1"/>
  <c r="AF47" i="5"/>
  <c r="AG47" i="5"/>
  <c r="AI47" i="5"/>
  <c r="K48" i="5"/>
  <c r="L48" i="5"/>
  <c r="N48" i="5" s="1"/>
  <c r="W48" i="5"/>
  <c r="X48" i="5"/>
  <c r="Z48" i="5"/>
  <c r="AA48" i="5"/>
  <c r="AC48" i="5"/>
  <c r="AI48" i="5" s="1"/>
  <c r="AD48" i="5"/>
  <c r="D48" i="5" s="1"/>
  <c r="AF48" i="5"/>
  <c r="AG48" i="5"/>
  <c r="D49" i="5"/>
  <c r="K49" i="5"/>
  <c r="L49" i="5"/>
  <c r="O49" i="5" s="1"/>
  <c r="N49" i="5"/>
  <c r="W49" i="5"/>
  <c r="X49" i="5"/>
  <c r="Z49" i="5" s="1"/>
  <c r="AC49" i="5"/>
  <c r="AD49" i="5"/>
  <c r="AF49" i="5"/>
  <c r="AG49" i="5"/>
  <c r="AI49" i="5"/>
  <c r="AJ49" i="5"/>
  <c r="AM49" i="5" s="1"/>
  <c r="AL49" i="5"/>
  <c r="K50" i="5"/>
  <c r="L50" i="5"/>
  <c r="N50" i="5" s="1"/>
  <c r="O50" i="5" s="1"/>
  <c r="W50" i="5"/>
  <c r="X50" i="5"/>
  <c r="Z50" i="5"/>
  <c r="AA50" i="5"/>
  <c r="AC50" i="5"/>
  <c r="AI50" i="5" s="1"/>
  <c r="AD50" i="5"/>
  <c r="D50" i="5" s="1"/>
  <c r="AF50" i="5"/>
  <c r="AG50" i="5"/>
  <c r="F51" i="5"/>
  <c r="K51" i="5"/>
  <c r="L51" i="5"/>
  <c r="N51" i="5"/>
  <c r="O51" i="5"/>
  <c r="W51" i="5"/>
  <c r="X51" i="5"/>
  <c r="AA51" i="5" s="1"/>
  <c r="Z51" i="5"/>
  <c r="AC51" i="5"/>
  <c r="AD51" i="5"/>
  <c r="D51" i="5" s="1"/>
  <c r="AF51" i="5"/>
  <c r="AG51" i="5"/>
  <c r="AI51" i="5"/>
  <c r="AJ51" i="5"/>
  <c r="AL51" i="5"/>
  <c r="AM51" i="5"/>
  <c r="F52" i="5"/>
  <c r="L52" i="5" s="1"/>
  <c r="K52" i="5"/>
  <c r="W52" i="5"/>
  <c r="X52" i="5"/>
  <c r="Z52" i="5"/>
  <c r="AA52" i="5"/>
  <c r="AC52" i="5"/>
  <c r="AI52" i="5" s="1"/>
  <c r="AD52" i="5"/>
  <c r="D52" i="5" s="1"/>
  <c r="AF52" i="5"/>
  <c r="AG52" i="5"/>
  <c r="K53" i="5"/>
  <c r="L53" i="5"/>
  <c r="N53" i="5"/>
  <c r="O53" i="5"/>
  <c r="W53" i="5"/>
  <c r="X53" i="5"/>
  <c r="Z53" i="5"/>
  <c r="AA53" i="5"/>
  <c r="AC53" i="5"/>
  <c r="AD53" i="5"/>
  <c r="D53" i="5" s="1"/>
  <c r="AF53" i="5"/>
  <c r="AI53" i="5" s="1"/>
  <c r="AG53" i="5"/>
  <c r="AJ53" i="5"/>
  <c r="AL53" i="5"/>
  <c r="AM53" i="5"/>
  <c r="D54" i="5"/>
  <c r="F54" i="5"/>
  <c r="K54" i="5"/>
  <c r="L54" i="5"/>
  <c r="N54" i="5" s="1"/>
  <c r="W54" i="5"/>
  <c r="X54" i="5"/>
  <c r="Z54" i="5"/>
  <c r="AA54" i="5"/>
  <c r="AC54" i="5"/>
  <c r="AI54" i="5" s="1"/>
  <c r="AD54" i="5"/>
  <c r="AJ54" i="5" s="1"/>
  <c r="AF54" i="5"/>
  <c r="AG54" i="5"/>
  <c r="K55" i="5"/>
  <c r="L55" i="5"/>
  <c r="N55" i="5"/>
  <c r="O55" i="5"/>
  <c r="W55" i="5"/>
  <c r="X55" i="5"/>
  <c r="Z55" i="5" s="1"/>
  <c r="AC55" i="5"/>
  <c r="D55" i="5" s="1"/>
  <c r="AD55" i="5"/>
  <c r="AJ55" i="5" s="1"/>
  <c r="AF55" i="5"/>
  <c r="AG55" i="5"/>
  <c r="D56" i="5"/>
  <c r="K56" i="5"/>
  <c r="L56" i="5"/>
  <c r="N56" i="5"/>
  <c r="O56" i="5"/>
  <c r="W56" i="5"/>
  <c r="X56" i="5"/>
  <c r="AA56" i="5" s="1"/>
  <c r="Z56" i="5"/>
  <c r="AC56" i="5"/>
  <c r="AD56" i="5"/>
  <c r="AJ56" i="5" s="1"/>
  <c r="AF56" i="5"/>
  <c r="AG56" i="5"/>
  <c r="AI56" i="5"/>
  <c r="K57" i="5"/>
  <c r="L57" i="5"/>
  <c r="N57" i="5" s="1"/>
  <c r="W57" i="5"/>
  <c r="X57" i="5"/>
  <c r="Z57" i="5"/>
  <c r="AA57" i="5"/>
  <c r="AC57" i="5"/>
  <c r="AI57" i="5" s="1"/>
  <c r="AD57" i="5"/>
  <c r="D57" i="5" s="1"/>
  <c r="AF57" i="5"/>
  <c r="AG57" i="5"/>
  <c r="D58" i="5"/>
  <c r="K58" i="5"/>
  <c r="L58" i="5"/>
  <c r="O58" i="5" s="1"/>
  <c r="N58" i="5"/>
  <c r="W58" i="5"/>
  <c r="X58" i="5"/>
  <c r="Z58" i="5" s="1"/>
  <c r="AC58" i="5"/>
  <c r="AD58" i="5"/>
  <c r="AF58" i="5"/>
  <c r="AG58" i="5"/>
  <c r="AI58" i="5"/>
  <c r="AJ58" i="5"/>
  <c r="AM58" i="5" s="1"/>
  <c r="AL58" i="5"/>
  <c r="K59" i="5"/>
  <c r="L59" i="5"/>
  <c r="N59" i="5" s="1"/>
  <c r="O59" i="5" s="1"/>
  <c r="W59" i="5"/>
  <c r="X59" i="5"/>
  <c r="Z59" i="5"/>
  <c r="AA59" i="5"/>
  <c r="AC59" i="5"/>
  <c r="AI59" i="5" s="1"/>
  <c r="AD59" i="5"/>
  <c r="D59" i="5" s="1"/>
  <c r="AF59" i="5"/>
  <c r="AG59" i="5"/>
  <c r="K60" i="5"/>
  <c r="L60" i="5"/>
  <c r="N60" i="5"/>
  <c r="O60" i="5"/>
  <c r="W60" i="5"/>
  <c r="X60" i="5"/>
  <c r="Z60" i="5"/>
  <c r="AA60" i="5" s="1"/>
  <c r="AC60" i="5"/>
  <c r="AI60" i="5" s="1"/>
  <c r="AD60" i="5"/>
  <c r="D60" i="5" s="1"/>
  <c r="AF60" i="5"/>
  <c r="AG60" i="5"/>
  <c r="AJ60" i="5"/>
  <c r="AL60" i="5"/>
  <c r="AM60" i="5"/>
  <c r="D61" i="5"/>
  <c r="F61" i="5"/>
  <c r="K61" i="5"/>
  <c r="L61" i="5"/>
  <c r="N61" i="5" s="1"/>
  <c r="W61" i="5"/>
  <c r="X61" i="5"/>
  <c r="Z61" i="5"/>
  <c r="AA61" i="5"/>
  <c r="AC61" i="5"/>
  <c r="AI61" i="5" s="1"/>
  <c r="AD61" i="5"/>
  <c r="AJ61" i="5" s="1"/>
  <c r="AF61" i="5"/>
  <c r="AG61" i="5"/>
  <c r="K62" i="5"/>
  <c r="L62" i="5"/>
  <c r="N62" i="5"/>
  <c r="O62" i="5"/>
  <c r="W62" i="5"/>
  <c r="X62" i="5"/>
  <c r="Z62" i="5" s="1"/>
  <c r="AC62" i="5"/>
  <c r="D62" i="5" s="1"/>
  <c r="AD62" i="5"/>
  <c r="AJ62" i="5" s="1"/>
  <c r="AF62" i="5"/>
  <c r="AG62" i="5"/>
  <c r="D63" i="5"/>
  <c r="K63" i="5"/>
  <c r="L63" i="5"/>
  <c r="N63" i="5"/>
  <c r="O63" i="5"/>
  <c r="W63" i="5"/>
  <c r="X63" i="5"/>
  <c r="AA63" i="5" s="1"/>
  <c r="Z63" i="5"/>
  <c r="AC63" i="5"/>
  <c r="AD63" i="5"/>
  <c r="AJ63" i="5" s="1"/>
  <c r="AF63" i="5"/>
  <c r="AG63" i="5"/>
  <c r="AI63" i="5"/>
  <c r="F64" i="5"/>
  <c r="L64" i="5" s="1"/>
  <c r="K64" i="5"/>
  <c r="W64" i="5"/>
  <c r="X64" i="5"/>
  <c r="AA64" i="5" s="1"/>
  <c r="Z64" i="5"/>
  <c r="AC64" i="5"/>
  <c r="AD64" i="5"/>
  <c r="D64" i="5" s="1"/>
  <c r="AF64" i="5"/>
  <c r="AG64" i="5"/>
  <c r="AI64" i="5"/>
  <c r="F65" i="5"/>
  <c r="L65" i="5" s="1"/>
  <c r="K65" i="5"/>
  <c r="W65" i="5"/>
  <c r="X65" i="5"/>
  <c r="AA65" i="5" s="1"/>
  <c r="Z65" i="5"/>
  <c r="AC65" i="5"/>
  <c r="AF65" i="5"/>
  <c r="AG65" i="5"/>
  <c r="AI65" i="5"/>
  <c r="K66" i="5"/>
  <c r="L66" i="5"/>
  <c r="N66" i="5" s="1"/>
  <c r="W66" i="5"/>
  <c r="X66" i="5"/>
  <c r="Z66" i="5"/>
  <c r="AA66" i="5"/>
  <c r="AC66" i="5"/>
  <c r="AI66" i="5" s="1"/>
  <c r="AD66" i="5"/>
  <c r="D66" i="5" s="1"/>
  <c r="AF66" i="5"/>
  <c r="AG66" i="5"/>
  <c r="AJ66" i="5"/>
  <c r="AL66" i="5" s="1"/>
  <c r="D67" i="5"/>
  <c r="K67" i="5"/>
  <c r="L67" i="5"/>
  <c r="O67" i="5" s="1"/>
  <c r="N67" i="5"/>
  <c r="W67" i="5"/>
  <c r="X67" i="5"/>
  <c r="Z67" i="5" s="1"/>
  <c r="AC67" i="5"/>
  <c r="AD67" i="5"/>
  <c r="AF67" i="5"/>
  <c r="AG67" i="5"/>
  <c r="AI67" i="5"/>
  <c r="AJ67" i="5"/>
  <c r="AM67" i="5" s="1"/>
  <c r="AL67" i="5"/>
  <c r="K68" i="5"/>
  <c r="L68" i="5"/>
  <c r="N68" i="5" s="1"/>
  <c r="O68" i="5" s="1"/>
  <c r="W68" i="5"/>
  <c r="X68" i="5"/>
  <c r="Z68" i="5"/>
  <c r="AA68" i="5"/>
  <c r="AC68" i="5"/>
  <c r="AI68" i="5" s="1"/>
  <c r="AD68" i="5"/>
  <c r="D68" i="5" s="1"/>
  <c r="AF68" i="5"/>
  <c r="AG68" i="5"/>
  <c r="F69" i="5"/>
  <c r="K69" i="5"/>
  <c r="L69" i="5"/>
  <c r="N69" i="5"/>
  <c r="O69" i="5"/>
  <c r="W69" i="5"/>
  <c r="X69" i="5"/>
  <c r="Z69" i="5" s="1"/>
  <c r="AC69" i="5"/>
  <c r="AD69" i="5"/>
  <c r="D69" i="5" s="1"/>
  <c r="AF69" i="5"/>
  <c r="AG69" i="5"/>
  <c r="AI69" i="5"/>
  <c r="AJ69" i="5"/>
  <c r="AL69" i="5"/>
  <c r="AM69" i="5"/>
  <c r="K70" i="5"/>
  <c r="L70" i="5"/>
  <c r="N70" i="5" s="1"/>
  <c r="W70" i="5"/>
  <c r="X70" i="5"/>
  <c r="Z70" i="5" s="1"/>
  <c r="AA70" i="5" s="1"/>
  <c r="AC70" i="5"/>
  <c r="AI70" i="5" s="1"/>
  <c r="AD70" i="5"/>
  <c r="D70" i="5" s="1"/>
  <c r="AF70" i="5"/>
  <c r="AG70" i="5"/>
  <c r="K71" i="5"/>
  <c r="L71" i="5"/>
  <c r="N71" i="5"/>
  <c r="O71" i="5"/>
  <c r="W71" i="5"/>
  <c r="X71" i="5"/>
  <c r="Z71" i="5" s="1"/>
  <c r="AC71" i="5"/>
  <c r="D71" i="5" s="1"/>
  <c r="AD71" i="5"/>
  <c r="AJ71" i="5" s="1"/>
  <c r="AF71" i="5"/>
  <c r="AG71" i="5"/>
  <c r="D72" i="5"/>
  <c r="K72" i="5"/>
  <c r="L72" i="5"/>
  <c r="N72" i="5"/>
  <c r="O72" i="5"/>
  <c r="W72" i="5"/>
  <c r="X72" i="5"/>
  <c r="AA72" i="5" s="1"/>
  <c r="Z72" i="5"/>
  <c r="AC72" i="5"/>
  <c r="AD72" i="5"/>
  <c r="AJ72" i="5" s="1"/>
  <c r="AF72" i="5"/>
  <c r="AG72" i="5"/>
  <c r="AI72" i="5"/>
  <c r="K73" i="5"/>
  <c r="L73" i="5"/>
  <c r="N73" i="5" s="1"/>
  <c r="W73" i="5"/>
  <c r="X73" i="5"/>
  <c r="Z73" i="5"/>
  <c r="AA73" i="5"/>
  <c r="AC73" i="5"/>
  <c r="AI73" i="5" s="1"/>
  <c r="AD73" i="5"/>
  <c r="D73" i="5" s="1"/>
  <c r="AF73" i="5"/>
  <c r="AG73" i="5"/>
  <c r="AJ73" i="5"/>
  <c r="AL73" i="5" s="1"/>
  <c r="D74" i="5"/>
  <c r="K74" i="5"/>
  <c r="L74" i="5"/>
  <c r="O74" i="5" s="1"/>
  <c r="N74" i="5"/>
  <c r="W74" i="5"/>
  <c r="X74" i="5"/>
  <c r="Z74" i="5" s="1"/>
  <c r="AC74" i="5"/>
  <c r="AD74" i="5"/>
  <c r="AF74" i="5"/>
  <c r="AG74" i="5"/>
  <c r="AI74" i="5"/>
  <c r="AJ74" i="5"/>
  <c r="AM74" i="5" s="1"/>
  <c r="AL74" i="5"/>
  <c r="K75" i="5"/>
  <c r="L75" i="5"/>
  <c r="N75" i="5" s="1"/>
  <c r="O75" i="5" s="1"/>
  <c r="W75" i="5"/>
  <c r="X75" i="5"/>
  <c r="Z75" i="5"/>
  <c r="AA75" i="5"/>
  <c r="AC75" i="5"/>
  <c r="AI75" i="5" s="1"/>
  <c r="AD75" i="5"/>
  <c r="D75" i="5" s="1"/>
  <c r="AF75" i="5"/>
  <c r="AG75" i="5"/>
  <c r="K76" i="5"/>
  <c r="L76" i="5"/>
  <c r="N76" i="5"/>
  <c r="O76" i="5"/>
  <c r="W76" i="5"/>
  <c r="X76" i="5"/>
  <c r="Z76" i="5"/>
  <c r="AA76" i="5"/>
  <c r="AC76" i="5"/>
  <c r="AI76" i="5" s="1"/>
  <c r="AD76" i="5"/>
  <c r="D76" i="5" s="1"/>
  <c r="AF76" i="5"/>
  <c r="AG76" i="5"/>
  <c r="AJ76" i="5"/>
  <c r="AL76" i="5"/>
  <c r="AM76" i="5"/>
  <c r="D77" i="5"/>
  <c r="K77" i="5"/>
  <c r="L77" i="5"/>
  <c r="O77" i="5" s="1"/>
  <c r="N77" i="5"/>
  <c r="W77" i="5"/>
  <c r="X77" i="5"/>
  <c r="Z77" i="5" s="1"/>
  <c r="AC77" i="5"/>
  <c r="AI77" i="5" s="1"/>
  <c r="AD77" i="5"/>
  <c r="AJ77" i="5" s="1"/>
  <c r="AF77" i="5"/>
  <c r="AG77" i="5"/>
  <c r="K78" i="5"/>
  <c r="L78" i="5"/>
  <c r="N78" i="5" s="1"/>
  <c r="O78" i="5" s="1"/>
  <c r="W78" i="5"/>
  <c r="X78" i="5"/>
  <c r="AA78" i="5" s="1"/>
  <c r="Z78" i="5"/>
  <c r="AC78" i="5"/>
  <c r="AD78" i="5"/>
  <c r="D78" i="5" s="1"/>
  <c r="AF78" i="5"/>
  <c r="AG78" i="5"/>
  <c r="AI78" i="5"/>
  <c r="D79" i="5"/>
  <c r="K79" i="5"/>
  <c r="L79" i="5"/>
  <c r="N79" i="5" s="1"/>
  <c r="W79" i="5"/>
  <c r="X79" i="5"/>
  <c r="Z79" i="5" s="1"/>
  <c r="AA79" i="5" s="1"/>
  <c r="AC79" i="5"/>
  <c r="AD79" i="5"/>
  <c r="AF79" i="5"/>
  <c r="AG79" i="5"/>
  <c r="AI79" i="5"/>
  <c r="AJ79" i="5"/>
  <c r="AL79" i="5" s="1"/>
  <c r="K80" i="5"/>
  <c r="L80" i="5"/>
  <c r="O80" i="5" s="1"/>
  <c r="N80" i="5"/>
  <c r="W80" i="5"/>
  <c r="X80" i="5"/>
  <c r="Z80" i="5"/>
  <c r="AA80" i="5"/>
  <c r="AC80" i="5"/>
  <c r="D80" i="5" s="1"/>
  <c r="AD80" i="5"/>
  <c r="AJ80" i="5" s="1"/>
  <c r="AF80" i="5"/>
  <c r="AG80" i="5"/>
  <c r="K81" i="5"/>
  <c r="L81" i="5"/>
  <c r="N81" i="5"/>
  <c r="O81" i="5"/>
  <c r="W81" i="5"/>
  <c r="X81" i="5"/>
  <c r="AA81" i="5" s="1"/>
  <c r="Z81" i="5"/>
  <c r="AC81" i="5"/>
  <c r="AD81" i="5"/>
  <c r="D81" i="5" s="1"/>
  <c r="AF81" i="5"/>
  <c r="AG81" i="5"/>
  <c r="AI81" i="5"/>
  <c r="AJ81" i="5"/>
  <c r="AL81" i="5"/>
  <c r="AM81" i="5"/>
  <c r="K82" i="5"/>
  <c r="L82" i="5"/>
  <c r="N82" i="5" s="1"/>
  <c r="W82" i="5"/>
  <c r="X82" i="5"/>
  <c r="Z82" i="5" s="1"/>
  <c r="AA82" i="5" s="1"/>
  <c r="AC82" i="5"/>
  <c r="AI82" i="5" s="1"/>
  <c r="AD82" i="5"/>
  <c r="D82" i="5" s="1"/>
  <c r="AF82" i="5"/>
  <c r="AG82" i="5"/>
  <c r="K83" i="5"/>
  <c r="L83" i="5"/>
  <c r="N83" i="5"/>
  <c r="O83" i="5"/>
  <c r="W83" i="5"/>
  <c r="X83" i="5"/>
  <c r="Z83" i="5" s="1"/>
  <c r="AC83" i="5"/>
  <c r="D83" i="5" s="1"/>
  <c r="AD83" i="5"/>
  <c r="AJ83" i="5" s="1"/>
  <c r="AF83" i="5"/>
  <c r="AG83" i="5"/>
  <c r="D84" i="5"/>
  <c r="K84" i="5"/>
  <c r="L84" i="5"/>
  <c r="N84" i="5"/>
  <c r="O84" i="5"/>
  <c r="W84" i="5"/>
  <c r="X84" i="5"/>
  <c r="Z84" i="5"/>
  <c r="AA84" i="5" s="1"/>
  <c r="AC84" i="5"/>
  <c r="AD84" i="5"/>
  <c r="AJ84" i="5" s="1"/>
  <c r="AF84" i="5"/>
  <c r="AG84" i="5"/>
  <c r="AI84" i="5"/>
  <c r="E85" i="5"/>
  <c r="H85" i="5"/>
  <c r="I85" i="5"/>
  <c r="Q85" i="5"/>
  <c r="R85" i="5"/>
  <c r="T85" i="5"/>
  <c r="U85" i="5"/>
  <c r="N87" i="5"/>
  <c r="O87" i="5" s="1"/>
  <c r="Z87" i="5"/>
  <c r="AA87" i="5" s="1"/>
  <c r="AJ87" i="5"/>
  <c r="AL87" i="5"/>
  <c r="AM87" i="5"/>
  <c r="N88" i="5"/>
  <c r="AL88" i="5" s="1"/>
  <c r="O88" i="5"/>
  <c r="AM88" i="5" s="1"/>
  <c r="Z88" i="5"/>
  <c r="AA88" i="5"/>
  <c r="AJ88" i="5"/>
  <c r="O89" i="5"/>
  <c r="AA89" i="5"/>
  <c r="AJ89" i="5"/>
  <c r="AL89" i="5"/>
  <c r="AM89" i="5"/>
  <c r="P122" i="9" l="1"/>
  <c r="P125" i="9" s="1"/>
  <c r="P127" i="9" s="1"/>
  <c r="AM92" i="8"/>
  <c r="AM96" i="8" s="1"/>
  <c r="N33" i="5"/>
  <c r="O33" i="5" s="1"/>
  <c r="AL83" i="5"/>
  <c r="AM83" i="5" s="1"/>
  <c r="N64" i="5"/>
  <c r="O64" i="5"/>
  <c r="AL54" i="5"/>
  <c r="AM54" i="5"/>
  <c r="AL39" i="5"/>
  <c r="AM39" i="5"/>
  <c r="AL77" i="5"/>
  <c r="AM77" i="5"/>
  <c r="AL72" i="5"/>
  <c r="AM72" i="5"/>
  <c r="AL71" i="5"/>
  <c r="AM71" i="5" s="1"/>
  <c r="AL46" i="5"/>
  <c r="AM46" i="5" s="1"/>
  <c r="AL45" i="5"/>
  <c r="AM45" i="5"/>
  <c r="AL40" i="5"/>
  <c r="AM40" i="5"/>
  <c r="AL11" i="5"/>
  <c r="AM11" i="5"/>
  <c r="AL36" i="5"/>
  <c r="AM36" i="5"/>
  <c r="AL31" i="5"/>
  <c r="AM31" i="5" s="1"/>
  <c r="AL27" i="5"/>
  <c r="AM27" i="5" s="1"/>
  <c r="N52" i="5"/>
  <c r="O52" i="5"/>
  <c r="AL32" i="5"/>
  <c r="AM32" i="5"/>
  <c r="AJ23" i="5"/>
  <c r="D23" i="5"/>
  <c r="AL20" i="5"/>
  <c r="AM20" i="5"/>
  <c r="N65" i="5"/>
  <c r="O65" i="5"/>
  <c r="AL61" i="5"/>
  <c r="AM61" i="5" s="1"/>
  <c r="AL56" i="5"/>
  <c r="AM56" i="5"/>
  <c r="AL55" i="5"/>
  <c r="AM55" i="5"/>
  <c r="AL47" i="5"/>
  <c r="AM47" i="5" s="1"/>
  <c r="N29" i="5"/>
  <c r="O29" i="5"/>
  <c r="Z85" i="5"/>
  <c r="Z90" i="5" s="1"/>
  <c r="AA10" i="5"/>
  <c r="AL63" i="5"/>
  <c r="AM63" i="5"/>
  <c r="AL62" i="5"/>
  <c r="AM62" i="5"/>
  <c r="AL12" i="5"/>
  <c r="AM12" i="5"/>
  <c r="AL84" i="5"/>
  <c r="AM84" i="5" s="1"/>
  <c r="AL80" i="5"/>
  <c r="AM80" i="5"/>
  <c r="AL24" i="5"/>
  <c r="AM24" i="5"/>
  <c r="N85" i="5"/>
  <c r="N90" i="5" s="1"/>
  <c r="AL17" i="5"/>
  <c r="AM17" i="5"/>
  <c r="AC85" i="5"/>
  <c r="AA77" i="5"/>
  <c r="AM73" i="5"/>
  <c r="O73" i="5"/>
  <c r="AM66" i="5"/>
  <c r="O66" i="5"/>
  <c r="O57" i="5"/>
  <c r="O48" i="5"/>
  <c r="O41" i="5"/>
  <c r="AA33" i="5"/>
  <c r="AI30" i="5"/>
  <c r="AA24" i="5"/>
  <c r="AA17" i="5"/>
  <c r="AI16" i="5"/>
  <c r="O13" i="5"/>
  <c r="AI83" i="5"/>
  <c r="AJ78" i="5"/>
  <c r="AI71" i="5"/>
  <c r="AJ64" i="5"/>
  <c r="AI62" i="5"/>
  <c r="AI55" i="5"/>
  <c r="AI46" i="5"/>
  <c r="AI39" i="5"/>
  <c r="AJ34" i="5"/>
  <c r="AI32" i="5"/>
  <c r="AJ25" i="5"/>
  <c r="AJ18" i="5"/>
  <c r="AI11" i="5"/>
  <c r="AI85" i="5" s="1"/>
  <c r="AD65" i="5"/>
  <c r="AJ57" i="5"/>
  <c r="AJ48" i="5"/>
  <c r="AJ41" i="5"/>
  <c r="AJ13" i="5"/>
  <c r="AD33" i="5"/>
  <c r="X85" i="5"/>
  <c r="X90" i="5" s="1"/>
  <c r="F85" i="5"/>
  <c r="O82" i="5"/>
  <c r="AA74" i="5"/>
  <c r="O70" i="5"/>
  <c r="AA67" i="5"/>
  <c r="O61" i="5"/>
  <c r="AA58" i="5"/>
  <c r="O54" i="5"/>
  <c r="AA49" i="5"/>
  <c r="O45" i="5"/>
  <c r="AA42" i="5"/>
  <c r="O38" i="5"/>
  <c r="O31" i="5"/>
  <c r="O22" i="5"/>
  <c r="AA14" i="5"/>
  <c r="O10" i="5"/>
  <c r="L85" i="5"/>
  <c r="L90" i="5" s="1"/>
  <c r="AI80" i="5"/>
  <c r="AJ75" i="5"/>
  <c r="AA69" i="5"/>
  <c r="AJ68" i="5"/>
  <c r="AJ59" i="5"/>
  <c r="AJ52" i="5"/>
  <c r="AJ50" i="5"/>
  <c r="AJ43" i="5"/>
  <c r="AA37" i="5"/>
  <c r="AI36" i="5"/>
  <c r="AJ29" i="5"/>
  <c r="AI27" i="5"/>
  <c r="O24" i="5"/>
  <c r="AA21" i="5"/>
  <c r="AI20" i="5"/>
  <c r="O17" i="5"/>
  <c r="AJ15" i="5"/>
  <c r="AJ82" i="5"/>
  <c r="AJ70" i="5"/>
  <c r="AJ38" i="5"/>
  <c r="AJ22" i="5"/>
  <c r="AJ10" i="5"/>
  <c r="AA83" i="5"/>
  <c r="AM79" i="5"/>
  <c r="O79" i="5"/>
  <c r="AA71" i="5"/>
  <c r="AA62" i="5"/>
  <c r="AA55" i="5"/>
  <c r="AA46" i="5"/>
  <c r="AA39" i="5"/>
  <c r="AM35" i="5"/>
  <c r="O35" i="5"/>
  <c r="AA32" i="5"/>
  <c r="AM26" i="5"/>
  <c r="O26" i="5"/>
  <c r="AM19" i="5"/>
  <c r="O19" i="5"/>
  <c r="AA11" i="5"/>
  <c r="H8" i="4"/>
  <c r="P8" i="4"/>
  <c r="V8" i="4" s="1"/>
  <c r="Q8" i="4"/>
  <c r="W8" i="4" s="1"/>
  <c r="H9" i="4"/>
  <c r="P9" i="4"/>
  <c r="Q9" i="4"/>
  <c r="V9" i="4"/>
  <c r="W9" i="4"/>
  <c r="H10" i="4"/>
  <c r="P10" i="4"/>
  <c r="Q10" i="4"/>
  <c r="W10" i="4" s="1"/>
  <c r="V10" i="4"/>
  <c r="H11" i="4"/>
  <c r="P11" i="4"/>
  <c r="Q11" i="4"/>
  <c r="W11" i="4" s="1"/>
  <c r="V11" i="4"/>
  <c r="H12" i="4"/>
  <c r="P12" i="4"/>
  <c r="Q12" i="4"/>
  <c r="W12" i="4" s="1"/>
  <c r="V12" i="4"/>
  <c r="H13" i="4"/>
  <c r="P13" i="4"/>
  <c r="V13" i="4" s="1"/>
  <c r="Q13" i="4"/>
  <c r="W13" i="4" s="1"/>
  <c r="H14" i="4"/>
  <c r="P14" i="4"/>
  <c r="Q14" i="4"/>
  <c r="V14" i="4"/>
  <c r="W14" i="4"/>
  <c r="H15" i="4"/>
  <c r="P15" i="4"/>
  <c r="V15" i="4" s="1"/>
  <c r="Q15" i="4"/>
  <c r="Q86" i="4" s="1"/>
  <c r="H16" i="4"/>
  <c r="P16" i="4"/>
  <c r="V16" i="4" s="1"/>
  <c r="Q16" i="4"/>
  <c r="W16" i="4"/>
  <c r="H17" i="4"/>
  <c r="P17" i="4"/>
  <c r="V17" i="4" s="1"/>
  <c r="Q17" i="4"/>
  <c r="W17" i="4"/>
  <c r="H18" i="4"/>
  <c r="P18" i="4"/>
  <c r="V18" i="4" s="1"/>
  <c r="Q18" i="4"/>
  <c r="W18" i="4" s="1"/>
  <c r="H19" i="4"/>
  <c r="P19" i="4"/>
  <c r="Q19" i="4"/>
  <c r="V19" i="4"/>
  <c r="W19" i="4"/>
  <c r="H20" i="4"/>
  <c r="P20" i="4"/>
  <c r="V20" i="4" s="1"/>
  <c r="Q20" i="4"/>
  <c r="W20" i="4" s="1"/>
  <c r="H21" i="4"/>
  <c r="P21" i="4"/>
  <c r="Q21" i="4"/>
  <c r="V21" i="4"/>
  <c r="W21" i="4"/>
  <c r="H22" i="4"/>
  <c r="P22" i="4"/>
  <c r="Q22" i="4"/>
  <c r="W22" i="4" s="1"/>
  <c r="V22" i="4"/>
  <c r="H23" i="4"/>
  <c r="P23" i="4"/>
  <c r="Q23" i="4"/>
  <c r="V23" i="4"/>
  <c r="W23" i="4"/>
  <c r="H24" i="4"/>
  <c r="P24" i="4"/>
  <c r="Q24" i="4"/>
  <c r="W24" i="4" s="1"/>
  <c r="V24" i="4"/>
  <c r="H25" i="4"/>
  <c r="P25" i="4"/>
  <c r="V25" i="4" s="1"/>
  <c r="Q25" i="4"/>
  <c r="W25" i="4" s="1"/>
  <c r="H26" i="4"/>
  <c r="P26" i="4"/>
  <c r="Q26" i="4"/>
  <c r="V26" i="4"/>
  <c r="W26" i="4"/>
  <c r="H27" i="4"/>
  <c r="P27" i="4"/>
  <c r="V27" i="4" s="1"/>
  <c r="Q27" i="4"/>
  <c r="W27" i="4" s="1"/>
  <c r="H28" i="4"/>
  <c r="P28" i="4"/>
  <c r="Q28" i="4"/>
  <c r="V28" i="4"/>
  <c r="W28" i="4"/>
  <c r="H29" i="4"/>
  <c r="P29" i="4"/>
  <c r="V29" i="4" s="1"/>
  <c r="Q29" i="4"/>
  <c r="W29" i="4"/>
  <c r="H30" i="4"/>
  <c r="P30" i="4"/>
  <c r="V30" i="4" s="1"/>
  <c r="Q30" i="4"/>
  <c r="W30" i="4" s="1"/>
  <c r="H31" i="4"/>
  <c r="P31" i="4"/>
  <c r="Q31" i="4"/>
  <c r="V31" i="4"/>
  <c r="W31" i="4"/>
  <c r="H32" i="4"/>
  <c r="P32" i="4"/>
  <c r="V32" i="4" s="1"/>
  <c r="Q32" i="4"/>
  <c r="W32" i="4" s="1"/>
  <c r="H33" i="4"/>
  <c r="P33" i="4"/>
  <c r="Q33" i="4"/>
  <c r="V33" i="4"/>
  <c r="W33" i="4"/>
  <c r="H34" i="4"/>
  <c r="P34" i="4"/>
  <c r="Q34" i="4"/>
  <c r="W34" i="4" s="1"/>
  <c r="V34" i="4"/>
  <c r="H35" i="4"/>
  <c r="P35" i="4"/>
  <c r="V35" i="4" s="1"/>
  <c r="Q35" i="4"/>
  <c r="W35" i="4"/>
  <c r="H36" i="4"/>
  <c r="P36" i="4"/>
  <c r="Q36" i="4"/>
  <c r="W36" i="4" s="1"/>
  <c r="V36" i="4"/>
  <c r="H37" i="4"/>
  <c r="P37" i="4"/>
  <c r="V37" i="4" s="1"/>
  <c r="Q37" i="4"/>
  <c r="W37" i="4" s="1"/>
  <c r="H38" i="4"/>
  <c r="P38" i="4"/>
  <c r="Q38" i="4"/>
  <c r="V38" i="4"/>
  <c r="W38" i="4"/>
  <c r="H39" i="4"/>
  <c r="P39" i="4"/>
  <c r="V39" i="4" s="1"/>
  <c r="Q39" i="4"/>
  <c r="W39" i="4" s="1"/>
  <c r="H40" i="4"/>
  <c r="P40" i="4"/>
  <c r="V40" i="4" s="1"/>
  <c r="Q40" i="4"/>
  <c r="W40" i="4"/>
  <c r="H41" i="4"/>
  <c r="P41" i="4"/>
  <c r="V41" i="4" s="1"/>
  <c r="Q41" i="4"/>
  <c r="W41" i="4"/>
  <c r="H42" i="4"/>
  <c r="P42" i="4"/>
  <c r="V42" i="4" s="1"/>
  <c r="Q42" i="4"/>
  <c r="W42" i="4" s="1"/>
  <c r="H43" i="4"/>
  <c r="P43" i="4"/>
  <c r="Q43" i="4"/>
  <c r="V43" i="4"/>
  <c r="W43" i="4"/>
  <c r="H44" i="4"/>
  <c r="P44" i="4"/>
  <c r="V44" i="4" s="1"/>
  <c r="Q44" i="4"/>
  <c r="W44" i="4" s="1"/>
  <c r="H45" i="4"/>
  <c r="P45" i="4"/>
  <c r="Q45" i="4"/>
  <c r="V45" i="4"/>
  <c r="W45" i="4"/>
  <c r="H46" i="4"/>
  <c r="P46" i="4"/>
  <c r="Q46" i="4"/>
  <c r="W46" i="4" s="1"/>
  <c r="V46" i="4"/>
  <c r="H47" i="4"/>
  <c r="P47" i="4"/>
  <c r="V47" i="4" s="1"/>
  <c r="Q47" i="4"/>
  <c r="W47" i="4" s="1"/>
  <c r="H48" i="4"/>
  <c r="P48" i="4"/>
  <c r="Q48" i="4"/>
  <c r="W48" i="4" s="1"/>
  <c r="V48" i="4"/>
  <c r="H49" i="4"/>
  <c r="P49" i="4"/>
  <c r="V49" i="4" s="1"/>
  <c r="Q49" i="4"/>
  <c r="W49" i="4" s="1"/>
  <c r="H50" i="4"/>
  <c r="P50" i="4"/>
  <c r="Q50" i="4"/>
  <c r="V50" i="4"/>
  <c r="W50" i="4"/>
  <c r="H51" i="4"/>
  <c r="P51" i="4"/>
  <c r="V51" i="4" s="1"/>
  <c r="Q51" i="4"/>
  <c r="W51" i="4" s="1"/>
  <c r="H52" i="4"/>
  <c r="P52" i="4"/>
  <c r="V52" i="4" s="1"/>
  <c r="Q52" i="4"/>
  <c r="W52" i="4"/>
  <c r="H53" i="4"/>
  <c r="P53" i="4"/>
  <c r="V53" i="4" s="1"/>
  <c r="Q53" i="4"/>
  <c r="W53" i="4"/>
  <c r="H54" i="4"/>
  <c r="P54" i="4"/>
  <c r="V54" i="4" s="1"/>
  <c r="Q54" i="4"/>
  <c r="W54" i="4" s="1"/>
  <c r="H55" i="4"/>
  <c r="P55" i="4"/>
  <c r="Q55" i="4"/>
  <c r="V55" i="4"/>
  <c r="W55" i="4"/>
  <c r="H56" i="4"/>
  <c r="P56" i="4"/>
  <c r="V56" i="4" s="1"/>
  <c r="Q56" i="4"/>
  <c r="W56" i="4" s="1"/>
  <c r="H57" i="4"/>
  <c r="P57" i="4"/>
  <c r="Q57" i="4"/>
  <c r="V57" i="4"/>
  <c r="W57" i="4"/>
  <c r="H58" i="4"/>
  <c r="P58" i="4"/>
  <c r="V58" i="4" s="1"/>
  <c r="Q58" i="4"/>
  <c r="W58" i="4" s="1"/>
  <c r="H59" i="4"/>
  <c r="P59" i="4"/>
  <c r="V59" i="4" s="1"/>
  <c r="Q59" i="4"/>
  <c r="W59" i="4"/>
  <c r="H60" i="4"/>
  <c r="P60" i="4"/>
  <c r="Q60" i="4"/>
  <c r="W60" i="4" s="1"/>
  <c r="V60" i="4"/>
  <c r="H61" i="4"/>
  <c r="P61" i="4"/>
  <c r="V61" i="4" s="1"/>
  <c r="Q61" i="4"/>
  <c r="W61" i="4" s="1"/>
  <c r="H62" i="4"/>
  <c r="P62" i="4"/>
  <c r="Q62" i="4"/>
  <c r="V62" i="4"/>
  <c r="W62" i="4"/>
  <c r="H63" i="4"/>
  <c r="P63" i="4"/>
  <c r="V63" i="4" s="1"/>
  <c r="Q63" i="4"/>
  <c r="W63" i="4" s="1"/>
  <c r="H64" i="4"/>
  <c r="P64" i="4"/>
  <c r="Q64" i="4"/>
  <c r="V64" i="4"/>
  <c r="W64" i="4"/>
  <c r="H65" i="4"/>
  <c r="P65" i="4"/>
  <c r="V65" i="4" s="1"/>
  <c r="Q65" i="4"/>
  <c r="W65" i="4"/>
  <c r="H66" i="4"/>
  <c r="P66" i="4"/>
  <c r="V66" i="4" s="1"/>
  <c r="Q66" i="4"/>
  <c r="W66" i="4" s="1"/>
  <c r="H67" i="4"/>
  <c r="P67" i="4"/>
  <c r="Q67" i="4"/>
  <c r="V67" i="4"/>
  <c r="W67" i="4"/>
  <c r="H68" i="4"/>
  <c r="P68" i="4"/>
  <c r="V68" i="4" s="1"/>
  <c r="Q68" i="4"/>
  <c r="W68" i="4" s="1"/>
  <c r="H69" i="4"/>
  <c r="P69" i="4"/>
  <c r="Q69" i="4"/>
  <c r="V69" i="4"/>
  <c r="W69" i="4"/>
  <c r="H70" i="4"/>
  <c r="P70" i="4"/>
  <c r="Q70" i="4"/>
  <c r="W70" i="4" s="1"/>
  <c r="V70" i="4"/>
  <c r="H71" i="4"/>
  <c r="P71" i="4"/>
  <c r="V71" i="4" s="1"/>
  <c r="Q71" i="4"/>
  <c r="W71" i="4" s="1"/>
  <c r="H72" i="4"/>
  <c r="P72" i="4"/>
  <c r="Q72" i="4"/>
  <c r="W72" i="4" s="1"/>
  <c r="V72" i="4"/>
  <c r="H73" i="4"/>
  <c r="P73" i="4"/>
  <c r="V73" i="4" s="1"/>
  <c r="Q73" i="4"/>
  <c r="W73" i="4" s="1"/>
  <c r="H74" i="4"/>
  <c r="P74" i="4"/>
  <c r="Q74" i="4"/>
  <c r="V74" i="4"/>
  <c r="W74" i="4"/>
  <c r="H75" i="4"/>
  <c r="P75" i="4"/>
  <c r="V75" i="4" s="1"/>
  <c r="Q75" i="4"/>
  <c r="W75" i="4" s="1"/>
  <c r="H76" i="4"/>
  <c r="P76" i="4"/>
  <c r="V76" i="4" s="1"/>
  <c r="Q76" i="4"/>
  <c r="W76" i="4"/>
  <c r="H77" i="4"/>
  <c r="P77" i="4"/>
  <c r="Q77" i="4"/>
  <c r="V77" i="4"/>
  <c r="W77" i="4"/>
  <c r="H78" i="4"/>
  <c r="P78" i="4"/>
  <c r="V78" i="4" s="1"/>
  <c r="Q78" i="4"/>
  <c r="W78" i="4" s="1"/>
  <c r="H79" i="4"/>
  <c r="P79" i="4"/>
  <c r="Q79" i="4"/>
  <c r="V79" i="4"/>
  <c r="W79" i="4"/>
  <c r="H80" i="4"/>
  <c r="P80" i="4"/>
  <c r="V80" i="4" s="1"/>
  <c r="Q80" i="4"/>
  <c r="W80" i="4" s="1"/>
  <c r="H81" i="4"/>
  <c r="P81" i="4"/>
  <c r="Q81" i="4"/>
  <c r="V81" i="4"/>
  <c r="W81" i="4"/>
  <c r="H82" i="4"/>
  <c r="P82" i="4"/>
  <c r="Q82" i="4"/>
  <c r="W82" i="4" s="1"/>
  <c r="V82" i="4"/>
  <c r="H83" i="4"/>
  <c r="P83" i="4"/>
  <c r="V83" i="4" s="1"/>
  <c r="Q83" i="4"/>
  <c r="W83" i="4" s="1"/>
  <c r="H84" i="4"/>
  <c r="P84" i="4"/>
  <c r="Q84" i="4"/>
  <c r="V84" i="4"/>
  <c r="W84" i="4"/>
  <c r="H85" i="4"/>
  <c r="P85" i="4"/>
  <c r="V85" i="4" s="1"/>
  <c r="Q85" i="4"/>
  <c r="W85" i="4" s="1"/>
  <c r="I86" i="4"/>
  <c r="J86" i="4"/>
  <c r="L86" i="4"/>
  <c r="M86" i="4"/>
  <c r="N86" i="4"/>
  <c r="S86" i="4"/>
  <c r="T86" i="4"/>
  <c r="X86" i="4"/>
  <c r="AL10" i="5" l="1"/>
  <c r="AM10" i="5"/>
  <c r="AL34" i="5"/>
  <c r="AM34" i="5" s="1"/>
  <c r="AL38" i="5"/>
  <c r="AM38" i="5"/>
  <c r="AL70" i="5"/>
  <c r="AM70" i="5"/>
  <c r="AL50" i="5"/>
  <c r="AM50" i="5"/>
  <c r="O85" i="5"/>
  <c r="O90" i="5" s="1"/>
  <c r="AL82" i="5"/>
  <c r="AM82" i="5"/>
  <c r="AL52" i="5"/>
  <c r="AM52" i="5" s="1"/>
  <c r="AJ33" i="5"/>
  <c r="D33" i="5"/>
  <c r="AL29" i="5"/>
  <c r="AM29" i="5"/>
  <c r="AL18" i="5"/>
  <c r="AM18" i="5" s="1"/>
  <c r="AL15" i="5"/>
  <c r="AM15" i="5"/>
  <c r="AL59" i="5"/>
  <c r="AM59" i="5"/>
  <c r="AL13" i="5"/>
  <c r="AM13" i="5" s="1"/>
  <c r="AA85" i="5"/>
  <c r="AA90" i="5" s="1"/>
  <c r="AL23" i="5"/>
  <c r="AM23" i="5" s="1"/>
  <c r="AL25" i="5"/>
  <c r="AM25" i="5" s="1"/>
  <c r="AL68" i="5"/>
  <c r="AM68" i="5"/>
  <c r="AL41" i="5"/>
  <c r="AM41" i="5" s="1"/>
  <c r="AL43" i="5"/>
  <c r="AM43" i="5"/>
  <c r="AD85" i="5"/>
  <c r="AL48" i="5"/>
  <c r="AM48" i="5"/>
  <c r="AL64" i="5"/>
  <c r="AM64" i="5" s="1"/>
  <c r="AL22" i="5"/>
  <c r="AM22" i="5"/>
  <c r="AL75" i="5"/>
  <c r="AM75" i="5"/>
  <c r="AL57" i="5"/>
  <c r="AM57" i="5"/>
  <c r="AJ65" i="5"/>
  <c r="D65" i="5"/>
  <c r="AL78" i="5"/>
  <c r="AM78" i="5" s="1"/>
  <c r="W86" i="4"/>
  <c r="V86" i="4"/>
  <c r="P86" i="4"/>
  <c r="W15" i="4"/>
  <c r="K10" i="3"/>
  <c r="L10" i="3"/>
  <c r="N10" i="3" s="1"/>
  <c r="W10" i="3"/>
  <c r="X10" i="3"/>
  <c r="Z10" i="3" s="1"/>
  <c r="AC10" i="3"/>
  <c r="D10" i="3" s="1"/>
  <c r="AD10" i="3"/>
  <c r="AF10" i="3"/>
  <c r="AG10" i="3"/>
  <c r="AJ10" i="3" s="1"/>
  <c r="K11" i="3"/>
  <c r="L11" i="3"/>
  <c r="N11" i="3" s="1"/>
  <c r="O11" i="3" s="1"/>
  <c r="W11" i="3"/>
  <c r="X11" i="3"/>
  <c r="Z11" i="3"/>
  <c r="AA11" i="3" s="1"/>
  <c r="AC11" i="3"/>
  <c r="AI11" i="3" s="1"/>
  <c r="AD11" i="3"/>
  <c r="D11" i="3" s="1"/>
  <c r="AF11" i="3"/>
  <c r="AG11" i="3"/>
  <c r="AJ11" i="3"/>
  <c r="AL11" i="3" s="1"/>
  <c r="AM11" i="3" s="1"/>
  <c r="K12" i="3"/>
  <c r="L12" i="3"/>
  <c r="N12" i="3" s="1"/>
  <c r="W12" i="3"/>
  <c r="X12" i="3"/>
  <c r="Z12" i="3" s="1"/>
  <c r="AC12" i="3"/>
  <c r="AI12" i="3" s="1"/>
  <c r="AD12" i="3"/>
  <c r="D12" i="3" s="1"/>
  <c r="AF12" i="3"/>
  <c r="AG12" i="3"/>
  <c r="AJ12" i="3"/>
  <c r="AL12" i="3" s="1"/>
  <c r="K13" i="3"/>
  <c r="L13" i="3"/>
  <c r="N13" i="3" s="1"/>
  <c r="O13" i="3" s="1"/>
  <c r="W13" i="3"/>
  <c r="X13" i="3"/>
  <c r="Z13" i="3" s="1"/>
  <c r="AC13" i="3"/>
  <c r="D13" i="3" s="1"/>
  <c r="AD13" i="3"/>
  <c r="AJ13" i="3" s="1"/>
  <c r="AF13" i="3"/>
  <c r="AG13" i="3"/>
  <c r="K14" i="3"/>
  <c r="L14" i="3"/>
  <c r="N14" i="3"/>
  <c r="O14" i="3"/>
  <c r="W14" i="3"/>
  <c r="X14" i="3"/>
  <c r="Z14" i="3"/>
  <c r="AA14" i="3" s="1"/>
  <c r="AC14" i="3"/>
  <c r="D14" i="3" s="1"/>
  <c r="AD14" i="3"/>
  <c r="AF14" i="3"/>
  <c r="AG14" i="3"/>
  <c r="AJ14" i="3" s="1"/>
  <c r="AI14" i="3"/>
  <c r="K15" i="3"/>
  <c r="L15" i="3"/>
  <c r="N15" i="3" s="1"/>
  <c r="W15" i="3"/>
  <c r="X15" i="3"/>
  <c r="Z15" i="3" s="1"/>
  <c r="AA15" i="3" s="1"/>
  <c r="AC15" i="3"/>
  <c r="AD15" i="3"/>
  <c r="D15" i="3" s="1"/>
  <c r="AF15" i="3"/>
  <c r="AI15" i="3" s="1"/>
  <c r="AG15" i="3"/>
  <c r="AJ15" i="3"/>
  <c r="AL15" i="3" s="1"/>
  <c r="K16" i="3"/>
  <c r="L16" i="3"/>
  <c r="O16" i="3" s="1"/>
  <c r="N16" i="3"/>
  <c r="W16" i="3"/>
  <c r="X16" i="3"/>
  <c r="Z16" i="3" s="1"/>
  <c r="AC16" i="3"/>
  <c r="AI16" i="3" s="1"/>
  <c r="AD16" i="3"/>
  <c r="D16" i="3" s="1"/>
  <c r="AF16" i="3"/>
  <c r="AG16" i="3"/>
  <c r="K17" i="3"/>
  <c r="L17" i="3"/>
  <c r="N17" i="3" s="1"/>
  <c r="O17" i="3" s="1"/>
  <c r="W17" i="3"/>
  <c r="X17" i="3"/>
  <c r="Z17" i="3" s="1"/>
  <c r="AA17" i="3" s="1"/>
  <c r="AC17" i="3"/>
  <c r="AD17" i="3"/>
  <c r="AJ17" i="3" s="1"/>
  <c r="AF17" i="3"/>
  <c r="AG17" i="3"/>
  <c r="AI17" i="3"/>
  <c r="K18" i="3"/>
  <c r="L18" i="3"/>
  <c r="N18" i="3"/>
  <c r="O18" i="3" s="1"/>
  <c r="W18" i="3"/>
  <c r="X18" i="3"/>
  <c r="Z18" i="3"/>
  <c r="AA18" i="3"/>
  <c r="AC18" i="3"/>
  <c r="D18" i="3" s="1"/>
  <c r="AD18" i="3"/>
  <c r="AJ18" i="3" s="1"/>
  <c r="AF18" i="3"/>
  <c r="AG18" i="3"/>
  <c r="D19" i="3"/>
  <c r="K19" i="3"/>
  <c r="L19" i="3"/>
  <c r="O19" i="3" s="1"/>
  <c r="N19" i="3"/>
  <c r="W19" i="3"/>
  <c r="X19" i="3"/>
  <c r="Z19" i="3" s="1"/>
  <c r="AC19" i="3"/>
  <c r="AD19" i="3"/>
  <c r="AJ19" i="3" s="1"/>
  <c r="AF19" i="3"/>
  <c r="AI19" i="3" s="1"/>
  <c r="AG19" i="3"/>
  <c r="K20" i="3"/>
  <c r="L20" i="3"/>
  <c r="D20" i="3" s="1"/>
  <c r="W20" i="3"/>
  <c r="X20" i="3"/>
  <c r="AA20" i="3" s="1"/>
  <c r="Z20" i="3"/>
  <c r="AC20" i="3"/>
  <c r="AD20" i="3"/>
  <c r="AJ20" i="3" s="1"/>
  <c r="AF20" i="3"/>
  <c r="AG20" i="3"/>
  <c r="AI20" i="3"/>
  <c r="D21" i="3"/>
  <c r="K21" i="3"/>
  <c r="L21" i="3"/>
  <c r="N21" i="3" s="1"/>
  <c r="W21" i="3"/>
  <c r="X21" i="3"/>
  <c r="Z21" i="3" s="1"/>
  <c r="AA21" i="3" s="1"/>
  <c r="AC21" i="3"/>
  <c r="AI21" i="3" s="1"/>
  <c r="AD21" i="3"/>
  <c r="AF21" i="3"/>
  <c r="AG21" i="3"/>
  <c r="AJ21" i="3"/>
  <c r="AL21" i="3" s="1"/>
  <c r="K22" i="3"/>
  <c r="L22" i="3"/>
  <c r="N22" i="3"/>
  <c r="O22" i="3" s="1"/>
  <c r="W22" i="3"/>
  <c r="X22" i="3"/>
  <c r="Z22" i="3"/>
  <c r="AA22" i="3" s="1"/>
  <c r="AC22" i="3"/>
  <c r="D22" i="3" s="1"/>
  <c r="AD22" i="3"/>
  <c r="AF22" i="3"/>
  <c r="AG22" i="3"/>
  <c r="AJ22" i="3" s="1"/>
  <c r="K23" i="3"/>
  <c r="L23" i="3"/>
  <c r="N23" i="3" s="1"/>
  <c r="O23" i="3" s="1"/>
  <c r="W23" i="3"/>
  <c r="X23" i="3"/>
  <c r="AA23" i="3" s="1"/>
  <c r="Z23" i="3"/>
  <c r="AC23" i="3"/>
  <c r="AI23" i="3" s="1"/>
  <c r="AD23" i="3"/>
  <c r="D23" i="3" s="1"/>
  <c r="AF23" i="3"/>
  <c r="AG23" i="3"/>
  <c r="AJ23" i="3"/>
  <c r="AL23" i="3" s="1"/>
  <c r="AM23" i="3" s="1"/>
  <c r="K24" i="3"/>
  <c r="L24" i="3"/>
  <c r="N24" i="3" s="1"/>
  <c r="W24" i="3"/>
  <c r="X24" i="3"/>
  <c r="Z24" i="3" s="1"/>
  <c r="AC24" i="3"/>
  <c r="AI24" i="3" s="1"/>
  <c r="AD24" i="3"/>
  <c r="D24" i="3" s="1"/>
  <c r="AF24" i="3"/>
  <c r="AG24" i="3"/>
  <c r="AJ24" i="3"/>
  <c r="AL24" i="3" s="1"/>
  <c r="D25" i="3"/>
  <c r="K25" i="3"/>
  <c r="L25" i="3"/>
  <c r="N25" i="3" s="1"/>
  <c r="O25" i="3" s="1"/>
  <c r="W25" i="3"/>
  <c r="X25" i="3"/>
  <c r="Z25" i="3" s="1"/>
  <c r="AC25" i="3"/>
  <c r="AI25" i="3" s="1"/>
  <c r="AD25" i="3"/>
  <c r="AJ25" i="3" s="1"/>
  <c r="AF25" i="3"/>
  <c r="AG25" i="3"/>
  <c r="K26" i="3"/>
  <c r="L26" i="3"/>
  <c r="N26" i="3"/>
  <c r="O26" i="3"/>
  <c r="W26" i="3"/>
  <c r="X26" i="3"/>
  <c r="Z26" i="3"/>
  <c r="AA26" i="3" s="1"/>
  <c r="AC26" i="3"/>
  <c r="AD26" i="3"/>
  <c r="D26" i="3" s="1"/>
  <c r="AF26" i="3"/>
  <c r="AG26" i="3"/>
  <c r="AI26" i="3"/>
  <c r="K27" i="3"/>
  <c r="L27" i="3"/>
  <c r="N27" i="3" s="1"/>
  <c r="W27" i="3"/>
  <c r="X27" i="3"/>
  <c r="Z27" i="3" s="1"/>
  <c r="AA27" i="3" s="1"/>
  <c r="AC27" i="3"/>
  <c r="AD27" i="3"/>
  <c r="D27" i="3" s="1"/>
  <c r="AF27" i="3"/>
  <c r="AI27" i="3" s="1"/>
  <c r="AG27" i="3"/>
  <c r="AJ27" i="3"/>
  <c r="AL27" i="3" s="1"/>
  <c r="K28" i="3"/>
  <c r="L28" i="3"/>
  <c r="N28" i="3"/>
  <c r="O28" i="3" s="1"/>
  <c r="W28" i="3"/>
  <c r="X28" i="3"/>
  <c r="Z28" i="3" s="1"/>
  <c r="AC28" i="3"/>
  <c r="AD28" i="3"/>
  <c r="D28" i="3" s="1"/>
  <c r="AF28" i="3"/>
  <c r="AG28" i="3"/>
  <c r="AI28" i="3"/>
  <c r="K29" i="3"/>
  <c r="L29" i="3"/>
  <c r="N29" i="3" s="1"/>
  <c r="O29" i="3" s="1"/>
  <c r="W29" i="3"/>
  <c r="X29" i="3"/>
  <c r="Z29" i="3" s="1"/>
  <c r="AA29" i="3" s="1"/>
  <c r="AC29" i="3"/>
  <c r="AD29" i="3"/>
  <c r="AJ29" i="3" s="1"/>
  <c r="AF29" i="3"/>
  <c r="AG29" i="3"/>
  <c r="AI29" i="3"/>
  <c r="K30" i="3"/>
  <c r="L30" i="3"/>
  <c r="O30" i="3" s="1"/>
  <c r="N30" i="3"/>
  <c r="W30" i="3"/>
  <c r="X30" i="3"/>
  <c r="Z30" i="3"/>
  <c r="AA30" i="3"/>
  <c r="AC30" i="3"/>
  <c r="AI30" i="3" s="1"/>
  <c r="AD30" i="3"/>
  <c r="D30" i="3" s="1"/>
  <c r="AF30" i="3"/>
  <c r="AG30" i="3"/>
  <c r="D31" i="3"/>
  <c r="K31" i="3"/>
  <c r="L31" i="3"/>
  <c r="O31" i="3" s="1"/>
  <c r="N31" i="3"/>
  <c r="W31" i="3"/>
  <c r="X31" i="3"/>
  <c r="Z31" i="3" s="1"/>
  <c r="AC31" i="3"/>
  <c r="AD31" i="3"/>
  <c r="AJ31" i="3" s="1"/>
  <c r="AF31" i="3"/>
  <c r="AG31" i="3"/>
  <c r="AI31" i="3"/>
  <c r="K32" i="3"/>
  <c r="L32" i="3"/>
  <c r="N32" i="3" s="1"/>
  <c r="W32" i="3"/>
  <c r="X32" i="3"/>
  <c r="Z32" i="3"/>
  <c r="AA32" i="3" s="1"/>
  <c r="AC32" i="3"/>
  <c r="AD32" i="3"/>
  <c r="D32" i="3" s="1"/>
  <c r="AF32" i="3"/>
  <c r="AG32" i="3"/>
  <c r="AI32" i="3"/>
  <c r="D33" i="3"/>
  <c r="K33" i="3"/>
  <c r="L33" i="3"/>
  <c r="N33" i="3" s="1"/>
  <c r="W33" i="3"/>
  <c r="X33" i="3"/>
  <c r="Z33" i="3" s="1"/>
  <c r="AA33" i="3" s="1"/>
  <c r="AC33" i="3"/>
  <c r="AI33" i="3" s="1"/>
  <c r="AD33" i="3"/>
  <c r="AF33" i="3"/>
  <c r="AG33" i="3"/>
  <c r="AJ33" i="3"/>
  <c r="AL33" i="3" s="1"/>
  <c r="K34" i="3"/>
  <c r="L34" i="3"/>
  <c r="O34" i="3" s="1"/>
  <c r="N34" i="3"/>
  <c r="W34" i="3"/>
  <c r="X34" i="3"/>
  <c r="AA34" i="3" s="1"/>
  <c r="Z34" i="3"/>
  <c r="AC34" i="3"/>
  <c r="D34" i="3" s="1"/>
  <c r="AD34" i="3"/>
  <c r="AF34" i="3"/>
  <c r="AG34" i="3"/>
  <c r="AJ34" i="3" s="1"/>
  <c r="K35" i="3"/>
  <c r="L35" i="3"/>
  <c r="N35" i="3" s="1"/>
  <c r="O35" i="3" s="1"/>
  <c r="W35" i="3"/>
  <c r="X35" i="3"/>
  <c r="Z35" i="3" s="1"/>
  <c r="AC35" i="3"/>
  <c r="AI35" i="3" s="1"/>
  <c r="AD35" i="3"/>
  <c r="D35" i="3" s="1"/>
  <c r="AF35" i="3"/>
  <c r="AG35" i="3"/>
  <c r="AJ35" i="3"/>
  <c r="AL35" i="3" s="1"/>
  <c r="AM35" i="3" s="1"/>
  <c r="K36" i="3"/>
  <c r="L36" i="3"/>
  <c r="N36" i="3" s="1"/>
  <c r="W36" i="3"/>
  <c r="X36" i="3"/>
  <c r="Z36" i="3" s="1"/>
  <c r="AC36" i="3"/>
  <c r="AI36" i="3" s="1"/>
  <c r="AD36" i="3"/>
  <c r="D36" i="3" s="1"/>
  <c r="AF36" i="3"/>
  <c r="AG36" i="3"/>
  <c r="AJ36" i="3"/>
  <c r="AL36" i="3" s="1"/>
  <c r="D37" i="3"/>
  <c r="K37" i="3"/>
  <c r="L37" i="3"/>
  <c r="N37" i="3" s="1"/>
  <c r="O37" i="3" s="1"/>
  <c r="W37" i="3"/>
  <c r="X37" i="3"/>
  <c r="Z37" i="3" s="1"/>
  <c r="AC37" i="3"/>
  <c r="AI37" i="3" s="1"/>
  <c r="AD37" i="3"/>
  <c r="AJ37" i="3" s="1"/>
  <c r="AF37" i="3"/>
  <c r="AG37" i="3"/>
  <c r="K38" i="3"/>
  <c r="L38" i="3"/>
  <c r="N38" i="3"/>
  <c r="O38" i="3"/>
  <c r="W38" i="3"/>
  <c r="X38" i="3"/>
  <c r="Z38" i="3"/>
  <c r="AA38" i="3" s="1"/>
  <c r="AC38" i="3"/>
  <c r="AD38" i="3"/>
  <c r="D38" i="3" s="1"/>
  <c r="AF38" i="3"/>
  <c r="AG38" i="3"/>
  <c r="AI38" i="3"/>
  <c r="AJ38" i="3"/>
  <c r="AL38" i="3"/>
  <c r="AM38" i="3" s="1"/>
  <c r="K39" i="3"/>
  <c r="L39" i="3"/>
  <c r="N39" i="3" s="1"/>
  <c r="W39" i="3"/>
  <c r="X39" i="3"/>
  <c r="Z39" i="3" s="1"/>
  <c r="AA39" i="3" s="1"/>
  <c r="AC39" i="3"/>
  <c r="AD39" i="3"/>
  <c r="D39" i="3" s="1"/>
  <c r="AF39" i="3"/>
  <c r="AI39" i="3" s="1"/>
  <c r="AG39" i="3"/>
  <c r="AJ39" i="3"/>
  <c r="AL39" i="3" s="1"/>
  <c r="K40" i="3"/>
  <c r="L40" i="3"/>
  <c r="N40" i="3"/>
  <c r="O40" i="3" s="1"/>
  <c r="W40" i="3"/>
  <c r="X40" i="3"/>
  <c r="Z40" i="3" s="1"/>
  <c r="AC40" i="3"/>
  <c r="AD40" i="3"/>
  <c r="D40" i="3" s="1"/>
  <c r="AF40" i="3"/>
  <c r="AG40" i="3"/>
  <c r="AI40" i="3"/>
  <c r="K41" i="3"/>
  <c r="L41" i="3"/>
  <c r="N41" i="3" s="1"/>
  <c r="O41" i="3" s="1"/>
  <c r="W41" i="3"/>
  <c r="X41" i="3"/>
  <c r="Z41" i="3" s="1"/>
  <c r="AA41" i="3" s="1"/>
  <c r="AC41" i="3"/>
  <c r="AD41" i="3"/>
  <c r="AJ41" i="3" s="1"/>
  <c r="AF41" i="3"/>
  <c r="AG41" i="3"/>
  <c r="AI41" i="3"/>
  <c r="K42" i="3"/>
  <c r="L42" i="3"/>
  <c r="O42" i="3" s="1"/>
  <c r="N42" i="3"/>
  <c r="W42" i="3"/>
  <c r="X42" i="3"/>
  <c r="Z42" i="3"/>
  <c r="AA42" i="3"/>
  <c r="AC42" i="3"/>
  <c r="AI42" i="3" s="1"/>
  <c r="AD42" i="3"/>
  <c r="D42" i="3" s="1"/>
  <c r="AF42" i="3"/>
  <c r="AG42" i="3"/>
  <c r="D43" i="3"/>
  <c r="K43" i="3"/>
  <c r="L43" i="3"/>
  <c r="O43" i="3" s="1"/>
  <c r="N43" i="3"/>
  <c r="W43" i="3"/>
  <c r="X43" i="3"/>
  <c r="Z43" i="3" s="1"/>
  <c r="AC43" i="3"/>
  <c r="AI43" i="3" s="1"/>
  <c r="AD43" i="3"/>
  <c r="AJ43" i="3" s="1"/>
  <c r="AF43" i="3"/>
  <c r="AG43" i="3"/>
  <c r="K44" i="3"/>
  <c r="L44" i="3"/>
  <c r="N44" i="3" s="1"/>
  <c r="W44" i="3"/>
  <c r="X44" i="3"/>
  <c r="Z44" i="3"/>
  <c r="AA44" i="3" s="1"/>
  <c r="AC44" i="3"/>
  <c r="AD44" i="3"/>
  <c r="D44" i="3" s="1"/>
  <c r="AF44" i="3"/>
  <c r="AG44" i="3"/>
  <c r="AI44" i="3"/>
  <c r="D45" i="3"/>
  <c r="K45" i="3"/>
  <c r="L45" i="3"/>
  <c r="N45" i="3" s="1"/>
  <c r="W45" i="3"/>
  <c r="X45" i="3"/>
  <c r="Z45" i="3" s="1"/>
  <c r="AA45" i="3" s="1"/>
  <c r="AC45" i="3"/>
  <c r="AI45" i="3" s="1"/>
  <c r="AD45" i="3"/>
  <c r="AF45" i="3"/>
  <c r="AG45" i="3"/>
  <c r="AJ45" i="3"/>
  <c r="AL45" i="3" s="1"/>
  <c r="K46" i="3"/>
  <c r="L46" i="3"/>
  <c r="O46" i="3" s="1"/>
  <c r="N46" i="3"/>
  <c r="W46" i="3"/>
  <c r="X46" i="3"/>
  <c r="Z46" i="3"/>
  <c r="AA46" i="3" s="1"/>
  <c r="AC46" i="3"/>
  <c r="D46" i="3" s="1"/>
  <c r="AD46" i="3"/>
  <c r="AF46" i="3"/>
  <c r="AG46" i="3"/>
  <c r="AJ46" i="3" s="1"/>
  <c r="K47" i="3"/>
  <c r="L47" i="3"/>
  <c r="N47" i="3" s="1"/>
  <c r="O47" i="3" s="1"/>
  <c r="W47" i="3"/>
  <c r="X47" i="3"/>
  <c r="AA47" i="3" s="1"/>
  <c r="Z47" i="3"/>
  <c r="AC47" i="3"/>
  <c r="AI47" i="3" s="1"/>
  <c r="AD47" i="3"/>
  <c r="D47" i="3" s="1"/>
  <c r="AF47" i="3"/>
  <c r="AG47" i="3"/>
  <c r="AJ47" i="3"/>
  <c r="AL47" i="3" s="1"/>
  <c r="AM47" i="3" s="1"/>
  <c r="K48" i="3"/>
  <c r="L48" i="3"/>
  <c r="N48" i="3" s="1"/>
  <c r="W48" i="3"/>
  <c r="X48" i="3"/>
  <c r="Z48" i="3" s="1"/>
  <c r="AC48" i="3"/>
  <c r="D48" i="3" s="1"/>
  <c r="AD48" i="3"/>
  <c r="AF48" i="3"/>
  <c r="AG48" i="3"/>
  <c r="AJ48" i="3"/>
  <c r="AL48" i="3" s="1"/>
  <c r="K49" i="3"/>
  <c r="L49" i="3"/>
  <c r="N49" i="3" s="1"/>
  <c r="O49" i="3" s="1"/>
  <c r="W49" i="3"/>
  <c r="X49" i="3"/>
  <c r="Z49" i="3" s="1"/>
  <c r="AC49" i="3"/>
  <c r="D49" i="3" s="1"/>
  <c r="AD49" i="3"/>
  <c r="AJ49" i="3" s="1"/>
  <c r="AF49" i="3"/>
  <c r="AG49" i="3"/>
  <c r="K50" i="3"/>
  <c r="L50" i="3"/>
  <c r="N50" i="3"/>
  <c r="O50" i="3"/>
  <c r="W50" i="3"/>
  <c r="X50" i="3"/>
  <c r="AA50" i="3" s="1"/>
  <c r="Z50" i="3"/>
  <c r="AC50" i="3"/>
  <c r="AD50" i="3"/>
  <c r="D50" i="3" s="1"/>
  <c r="AF50" i="3"/>
  <c r="AG50" i="3"/>
  <c r="AI50" i="3"/>
  <c r="AJ50" i="3"/>
  <c r="AL50" i="3"/>
  <c r="AM50" i="3"/>
  <c r="K51" i="3"/>
  <c r="L51" i="3"/>
  <c r="N51" i="3" s="1"/>
  <c r="W51" i="3"/>
  <c r="X51" i="3"/>
  <c r="Z51" i="3" s="1"/>
  <c r="AA51" i="3" s="1"/>
  <c r="AC51" i="3"/>
  <c r="AD51" i="3"/>
  <c r="D51" i="3" s="1"/>
  <c r="AF51" i="3"/>
  <c r="AI51" i="3" s="1"/>
  <c r="AG51" i="3"/>
  <c r="AJ51" i="3"/>
  <c r="AL51" i="3" s="1"/>
  <c r="K52" i="3"/>
  <c r="L52" i="3"/>
  <c r="N52" i="3"/>
  <c r="O52" i="3" s="1"/>
  <c r="W52" i="3"/>
  <c r="X52" i="3"/>
  <c r="Z52" i="3" s="1"/>
  <c r="AC52" i="3"/>
  <c r="AD52" i="3"/>
  <c r="D52" i="3" s="1"/>
  <c r="AF52" i="3"/>
  <c r="AG52" i="3"/>
  <c r="AI52" i="3"/>
  <c r="K53" i="3"/>
  <c r="L53" i="3"/>
  <c r="N53" i="3" s="1"/>
  <c r="O53" i="3" s="1"/>
  <c r="W53" i="3"/>
  <c r="X53" i="3"/>
  <c r="Z53" i="3" s="1"/>
  <c r="AA53" i="3" s="1"/>
  <c r="AC53" i="3"/>
  <c r="AD53" i="3"/>
  <c r="AJ53" i="3" s="1"/>
  <c r="AF53" i="3"/>
  <c r="AG53" i="3"/>
  <c r="AI53" i="3"/>
  <c r="K54" i="3"/>
  <c r="L54" i="3"/>
  <c r="O54" i="3" s="1"/>
  <c r="N54" i="3"/>
  <c r="W54" i="3"/>
  <c r="X54" i="3"/>
  <c r="Z54" i="3"/>
  <c r="AA54" i="3"/>
  <c r="AC54" i="3"/>
  <c r="AI54" i="3" s="1"/>
  <c r="AD54" i="3"/>
  <c r="D54" i="3" s="1"/>
  <c r="AF54" i="3"/>
  <c r="AG54" i="3"/>
  <c r="D55" i="3"/>
  <c r="K55" i="3"/>
  <c r="L55" i="3"/>
  <c r="N55" i="3"/>
  <c r="O55" i="3" s="1"/>
  <c r="W55" i="3"/>
  <c r="X55" i="3"/>
  <c r="Z55" i="3" s="1"/>
  <c r="AC55" i="3"/>
  <c r="AD55" i="3"/>
  <c r="AJ55" i="3" s="1"/>
  <c r="AF55" i="3"/>
  <c r="AG55" i="3"/>
  <c r="AI55" i="3"/>
  <c r="K56" i="3"/>
  <c r="L56" i="3"/>
  <c r="N56" i="3" s="1"/>
  <c r="W56" i="3"/>
  <c r="X56" i="3"/>
  <c r="Z56" i="3"/>
  <c r="AA56" i="3" s="1"/>
  <c r="AC56" i="3"/>
  <c r="AD56" i="3"/>
  <c r="D56" i="3" s="1"/>
  <c r="AF56" i="3"/>
  <c r="AG56" i="3"/>
  <c r="AI56" i="3"/>
  <c r="D57" i="3"/>
  <c r="K57" i="3"/>
  <c r="L57" i="3"/>
  <c r="N57" i="3" s="1"/>
  <c r="W57" i="3"/>
  <c r="X57" i="3"/>
  <c r="Z57" i="3" s="1"/>
  <c r="AA57" i="3" s="1"/>
  <c r="AC57" i="3"/>
  <c r="AI57" i="3" s="1"/>
  <c r="AD57" i="3"/>
  <c r="AF57" i="3"/>
  <c r="AG57" i="3"/>
  <c r="AJ57" i="3"/>
  <c r="AL57" i="3" s="1"/>
  <c r="K58" i="3"/>
  <c r="L58" i="3"/>
  <c r="O58" i="3" s="1"/>
  <c r="N58" i="3"/>
  <c r="W58" i="3"/>
  <c r="X58" i="3"/>
  <c r="AA58" i="3" s="1"/>
  <c r="Z58" i="3"/>
  <c r="AC58" i="3"/>
  <c r="D58" i="3" s="1"/>
  <c r="AD58" i="3"/>
  <c r="AF58" i="3"/>
  <c r="AG58" i="3"/>
  <c r="AJ58" i="3" s="1"/>
  <c r="K59" i="3"/>
  <c r="L59" i="3"/>
  <c r="N59" i="3" s="1"/>
  <c r="O59" i="3" s="1"/>
  <c r="W59" i="3"/>
  <c r="X59" i="3"/>
  <c r="Z59" i="3"/>
  <c r="AA59" i="3" s="1"/>
  <c r="AC59" i="3"/>
  <c r="AI59" i="3" s="1"/>
  <c r="AD59" i="3"/>
  <c r="D59" i="3" s="1"/>
  <c r="AF59" i="3"/>
  <c r="AG59" i="3"/>
  <c r="AJ59" i="3"/>
  <c r="AL59" i="3" s="1"/>
  <c r="AM59" i="3" s="1"/>
  <c r="K60" i="3"/>
  <c r="L60" i="3"/>
  <c r="N60" i="3" s="1"/>
  <c r="W60" i="3"/>
  <c r="X60" i="3"/>
  <c r="Z60" i="3" s="1"/>
  <c r="AC60" i="3"/>
  <c r="D60" i="3" s="1"/>
  <c r="AD60" i="3"/>
  <c r="AF60" i="3"/>
  <c r="AG60" i="3"/>
  <c r="AJ60" i="3"/>
  <c r="AL60" i="3" s="1"/>
  <c r="K61" i="3"/>
  <c r="L61" i="3"/>
  <c r="N61" i="3" s="1"/>
  <c r="O61" i="3" s="1"/>
  <c r="W61" i="3"/>
  <c r="X61" i="3"/>
  <c r="Z61" i="3" s="1"/>
  <c r="AC61" i="3"/>
  <c r="AI61" i="3" s="1"/>
  <c r="AD61" i="3"/>
  <c r="D61" i="3" s="1"/>
  <c r="AF61" i="3"/>
  <c r="AG61" i="3"/>
  <c r="K62" i="3"/>
  <c r="L62" i="3"/>
  <c r="N62" i="3"/>
  <c r="O62" i="3"/>
  <c r="W62" i="3"/>
  <c r="X62" i="3"/>
  <c r="AA62" i="3" s="1"/>
  <c r="Z62" i="3"/>
  <c r="AC62" i="3"/>
  <c r="AD62" i="3"/>
  <c r="D62" i="3" s="1"/>
  <c r="AF62" i="3"/>
  <c r="AG62" i="3"/>
  <c r="AI62" i="3"/>
  <c r="AJ62" i="3"/>
  <c r="AL62" i="3"/>
  <c r="AM62" i="3"/>
  <c r="D63" i="3"/>
  <c r="K63" i="3"/>
  <c r="L63" i="3"/>
  <c r="N63" i="3" s="1"/>
  <c r="W63" i="3"/>
  <c r="X63" i="3"/>
  <c r="Z63" i="3" s="1"/>
  <c r="AA63" i="3" s="1"/>
  <c r="AC63" i="3"/>
  <c r="AD63" i="3"/>
  <c r="AF63" i="3"/>
  <c r="AI63" i="3" s="1"/>
  <c r="AG63" i="3"/>
  <c r="AJ63" i="3" s="1"/>
  <c r="K64" i="3"/>
  <c r="L64" i="3"/>
  <c r="N64" i="3"/>
  <c r="O64" i="3" s="1"/>
  <c r="W64" i="3"/>
  <c r="X64" i="3"/>
  <c r="Z64" i="3" s="1"/>
  <c r="AC64" i="3"/>
  <c r="AD64" i="3"/>
  <c r="D64" i="3" s="1"/>
  <c r="AF64" i="3"/>
  <c r="AG64" i="3"/>
  <c r="AI64" i="3"/>
  <c r="K65" i="3"/>
  <c r="L65" i="3"/>
  <c r="N65" i="3" s="1"/>
  <c r="W65" i="3"/>
  <c r="X65" i="3"/>
  <c r="Z65" i="3" s="1"/>
  <c r="AA65" i="3" s="1"/>
  <c r="AC65" i="3"/>
  <c r="AD65" i="3"/>
  <c r="AJ65" i="3" s="1"/>
  <c r="AF65" i="3"/>
  <c r="AG65" i="3"/>
  <c r="AI65" i="3"/>
  <c r="K66" i="3"/>
  <c r="L66" i="3"/>
  <c r="O66" i="3" s="1"/>
  <c r="N66" i="3"/>
  <c r="W66" i="3"/>
  <c r="X66" i="3"/>
  <c r="Z66" i="3"/>
  <c r="AA66" i="3"/>
  <c r="AC66" i="3"/>
  <c r="AI66" i="3" s="1"/>
  <c r="AD66" i="3"/>
  <c r="D66" i="3" s="1"/>
  <c r="AF66" i="3"/>
  <c r="AG66" i="3"/>
  <c r="D67" i="3"/>
  <c r="K67" i="3"/>
  <c r="L67" i="3"/>
  <c r="N67" i="3"/>
  <c r="O67" i="3" s="1"/>
  <c r="W67" i="3"/>
  <c r="X67" i="3"/>
  <c r="Z67" i="3" s="1"/>
  <c r="AC67" i="3"/>
  <c r="AD67" i="3"/>
  <c r="AJ67" i="3" s="1"/>
  <c r="AF67" i="3"/>
  <c r="AG67" i="3"/>
  <c r="AI67" i="3"/>
  <c r="K68" i="3"/>
  <c r="L68" i="3"/>
  <c r="N68" i="3" s="1"/>
  <c r="W68" i="3"/>
  <c r="X68" i="3"/>
  <c r="Z68" i="3"/>
  <c r="AA68" i="3" s="1"/>
  <c r="AC68" i="3"/>
  <c r="AD68" i="3"/>
  <c r="D68" i="3" s="1"/>
  <c r="AF68" i="3"/>
  <c r="AG68" i="3"/>
  <c r="AI68" i="3"/>
  <c r="D69" i="3"/>
  <c r="K69" i="3"/>
  <c r="L69" i="3"/>
  <c r="N69" i="3" s="1"/>
  <c r="W69" i="3"/>
  <c r="X69" i="3"/>
  <c r="Z69" i="3" s="1"/>
  <c r="AA69" i="3" s="1"/>
  <c r="AC69" i="3"/>
  <c r="AI69" i="3" s="1"/>
  <c r="AD69" i="3"/>
  <c r="AF69" i="3"/>
  <c r="AG69" i="3"/>
  <c r="AJ69" i="3"/>
  <c r="AL69" i="3" s="1"/>
  <c r="K70" i="3"/>
  <c r="L70" i="3"/>
  <c r="O70" i="3" s="1"/>
  <c r="N70" i="3"/>
  <c r="W70" i="3"/>
  <c r="X70" i="3"/>
  <c r="AA70" i="3" s="1"/>
  <c r="Z70" i="3"/>
  <c r="AC70" i="3"/>
  <c r="D70" i="3" s="1"/>
  <c r="AD70" i="3"/>
  <c r="AF70" i="3"/>
  <c r="AG70" i="3"/>
  <c r="AJ70" i="3" s="1"/>
  <c r="K71" i="3"/>
  <c r="L71" i="3"/>
  <c r="N71" i="3" s="1"/>
  <c r="O71" i="3" s="1"/>
  <c r="W71" i="3"/>
  <c r="X71" i="3"/>
  <c r="Z71" i="3"/>
  <c r="AA71" i="3" s="1"/>
  <c r="AC71" i="3"/>
  <c r="AI71" i="3" s="1"/>
  <c r="AD71" i="3"/>
  <c r="D71" i="3" s="1"/>
  <c r="AF71" i="3"/>
  <c r="AG71" i="3"/>
  <c r="K72" i="3"/>
  <c r="L72" i="3"/>
  <c r="N72" i="3" s="1"/>
  <c r="W72" i="3"/>
  <c r="X72" i="3"/>
  <c r="Z72" i="3" s="1"/>
  <c r="AC72" i="3"/>
  <c r="D72" i="3" s="1"/>
  <c r="AD72" i="3"/>
  <c r="AF72" i="3"/>
  <c r="AG72" i="3"/>
  <c r="AJ72" i="3"/>
  <c r="AL72" i="3" s="1"/>
  <c r="D73" i="3"/>
  <c r="K73" i="3"/>
  <c r="L73" i="3"/>
  <c r="N73" i="3" s="1"/>
  <c r="O73" i="3" s="1"/>
  <c r="W73" i="3"/>
  <c r="X73" i="3"/>
  <c r="Z73" i="3" s="1"/>
  <c r="AC73" i="3"/>
  <c r="AI73" i="3" s="1"/>
  <c r="AD73" i="3"/>
  <c r="AJ73" i="3" s="1"/>
  <c r="AF73" i="3"/>
  <c r="AG73" i="3"/>
  <c r="K74" i="3"/>
  <c r="L74" i="3"/>
  <c r="N74" i="3"/>
  <c r="O74" i="3"/>
  <c r="W74" i="3"/>
  <c r="X74" i="3"/>
  <c r="AA74" i="3" s="1"/>
  <c r="Z74" i="3"/>
  <c r="AC74" i="3"/>
  <c r="AD74" i="3"/>
  <c r="D74" i="3" s="1"/>
  <c r="AF74" i="3"/>
  <c r="AG74" i="3"/>
  <c r="AI74" i="3"/>
  <c r="AJ74" i="3"/>
  <c r="AL74" i="3"/>
  <c r="AM74" i="3"/>
  <c r="D75" i="3"/>
  <c r="K75" i="3"/>
  <c r="L75" i="3"/>
  <c r="N75" i="3" s="1"/>
  <c r="W75" i="3"/>
  <c r="X75" i="3"/>
  <c r="Z75" i="3" s="1"/>
  <c r="AA75" i="3" s="1"/>
  <c r="AC75" i="3"/>
  <c r="AD75" i="3"/>
  <c r="AF75" i="3"/>
  <c r="AI75" i="3" s="1"/>
  <c r="AG75" i="3"/>
  <c r="AJ75" i="3"/>
  <c r="AL75" i="3" s="1"/>
  <c r="K76" i="3"/>
  <c r="L76" i="3"/>
  <c r="N76" i="3"/>
  <c r="O76" i="3" s="1"/>
  <c r="W76" i="3"/>
  <c r="X76" i="3"/>
  <c r="Z76" i="3" s="1"/>
  <c r="AC76" i="3"/>
  <c r="AI76" i="3" s="1"/>
  <c r="AD76" i="3"/>
  <c r="D76" i="3" s="1"/>
  <c r="AF76" i="3"/>
  <c r="AG76" i="3"/>
  <c r="K77" i="3"/>
  <c r="L77" i="3"/>
  <c r="N77" i="3" s="1"/>
  <c r="O77" i="3" s="1"/>
  <c r="W77" i="3"/>
  <c r="X77" i="3"/>
  <c r="Z77" i="3" s="1"/>
  <c r="AA77" i="3" s="1"/>
  <c r="AC77" i="3"/>
  <c r="AD77" i="3"/>
  <c r="AJ77" i="3" s="1"/>
  <c r="AF77" i="3"/>
  <c r="AG77" i="3"/>
  <c r="AI77" i="3"/>
  <c r="K78" i="3"/>
  <c r="L78" i="3"/>
  <c r="N78" i="3"/>
  <c r="O78" i="3" s="1"/>
  <c r="W78" i="3"/>
  <c r="X78" i="3"/>
  <c r="Z78" i="3"/>
  <c r="AA78" i="3"/>
  <c r="AC78" i="3"/>
  <c r="AI78" i="3" s="1"/>
  <c r="AD78" i="3"/>
  <c r="D78" i="3" s="1"/>
  <c r="AF78" i="3"/>
  <c r="AG78" i="3"/>
  <c r="D79" i="3"/>
  <c r="K79" i="3"/>
  <c r="L79" i="3"/>
  <c r="N79" i="3"/>
  <c r="O79" i="3" s="1"/>
  <c r="W79" i="3"/>
  <c r="X79" i="3"/>
  <c r="Z79" i="3" s="1"/>
  <c r="AC79" i="3"/>
  <c r="AD79" i="3"/>
  <c r="AJ79" i="3" s="1"/>
  <c r="AF79" i="3"/>
  <c r="AI79" i="3" s="1"/>
  <c r="AG79" i="3"/>
  <c r="K80" i="3"/>
  <c r="L80" i="3"/>
  <c r="N80" i="3" s="1"/>
  <c r="W80" i="3"/>
  <c r="X80" i="3"/>
  <c r="AA80" i="3" s="1"/>
  <c r="Z80" i="3"/>
  <c r="AC80" i="3"/>
  <c r="AD80" i="3"/>
  <c r="D80" i="3" s="1"/>
  <c r="AF80" i="3"/>
  <c r="AG80" i="3"/>
  <c r="AI80" i="3"/>
  <c r="D81" i="3"/>
  <c r="K81" i="3"/>
  <c r="L81" i="3"/>
  <c r="N81" i="3" s="1"/>
  <c r="W81" i="3"/>
  <c r="X81" i="3"/>
  <c r="Z81" i="3" s="1"/>
  <c r="AA81" i="3" s="1"/>
  <c r="AC81" i="3"/>
  <c r="AI81" i="3" s="1"/>
  <c r="AD81" i="3"/>
  <c r="AF81" i="3"/>
  <c r="AG81" i="3"/>
  <c r="AJ81" i="3"/>
  <c r="AL81" i="3" s="1"/>
  <c r="K82" i="3"/>
  <c r="L82" i="3"/>
  <c r="O82" i="3" s="1"/>
  <c r="N82" i="3"/>
  <c r="W82" i="3"/>
  <c r="X82" i="3"/>
  <c r="Z82" i="3"/>
  <c r="AA82" i="3" s="1"/>
  <c r="AC82" i="3"/>
  <c r="D82" i="3" s="1"/>
  <c r="AD82" i="3"/>
  <c r="AF82" i="3"/>
  <c r="AG82" i="3"/>
  <c r="AJ82" i="3" s="1"/>
  <c r="K83" i="3"/>
  <c r="L83" i="3"/>
  <c r="N83" i="3" s="1"/>
  <c r="O83" i="3" s="1"/>
  <c r="W83" i="3"/>
  <c r="X83" i="3"/>
  <c r="Z83" i="3"/>
  <c r="AA83" i="3" s="1"/>
  <c r="AC83" i="3"/>
  <c r="AI83" i="3" s="1"/>
  <c r="AD83" i="3"/>
  <c r="D83" i="3" s="1"/>
  <c r="AF83" i="3"/>
  <c r="AG83" i="3"/>
  <c r="K84" i="3"/>
  <c r="L84" i="3"/>
  <c r="N84" i="3" s="1"/>
  <c r="W84" i="3"/>
  <c r="X84" i="3"/>
  <c r="Z84" i="3" s="1"/>
  <c r="AC84" i="3"/>
  <c r="AI84" i="3" s="1"/>
  <c r="AD84" i="3"/>
  <c r="D84" i="3" s="1"/>
  <c r="AF84" i="3"/>
  <c r="AG84" i="3"/>
  <c r="AJ84" i="3"/>
  <c r="AL84" i="3" s="1"/>
  <c r="D85" i="3"/>
  <c r="K85" i="3"/>
  <c r="L85" i="3"/>
  <c r="N85" i="3" s="1"/>
  <c r="O85" i="3" s="1"/>
  <c r="W85" i="3"/>
  <c r="X85" i="3"/>
  <c r="Z85" i="3" s="1"/>
  <c r="AC85" i="3"/>
  <c r="AI85" i="3" s="1"/>
  <c r="AD85" i="3"/>
  <c r="AJ85" i="3" s="1"/>
  <c r="AF85" i="3"/>
  <c r="AG85" i="3"/>
  <c r="K86" i="3"/>
  <c r="L86" i="3"/>
  <c r="N86" i="3"/>
  <c r="O86" i="3"/>
  <c r="W86" i="3"/>
  <c r="X86" i="3"/>
  <c r="AA86" i="3" s="1"/>
  <c r="Z86" i="3"/>
  <c r="AC86" i="3"/>
  <c r="D86" i="3" s="1"/>
  <c r="AD86" i="3"/>
  <c r="AF86" i="3"/>
  <c r="AG86" i="3"/>
  <c r="AJ86" i="3" s="1"/>
  <c r="AI86" i="3"/>
  <c r="D87" i="3"/>
  <c r="K87" i="3"/>
  <c r="L87" i="3"/>
  <c r="N87" i="3" s="1"/>
  <c r="W87" i="3"/>
  <c r="X87" i="3"/>
  <c r="Z87" i="3" s="1"/>
  <c r="AA87" i="3" s="1"/>
  <c r="AC87" i="3"/>
  <c r="AD87" i="3"/>
  <c r="AF87" i="3"/>
  <c r="AI87" i="3" s="1"/>
  <c r="AG87" i="3"/>
  <c r="AJ87" i="3"/>
  <c r="AL87" i="3" s="1"/>
  <c r="K88" i="3"/>
  <c r="L88" i="3"/>
  <c r="O88" i="3" s="1"/>
  <c r="N88" i="3"/>
  <c r="W88" i="3"/>
  <c r="X88" i="3"/>
  <c r="Z88" i="3" s="1"/>
  <c r="AC88" i="3"/>
  <c r="AI88" i="3" s="1"/>
  <c r="AD88" i="3"/>
  <c r="D88" i="3" s="1"/>
  <c r="AF88" i="3"/>
  <c r="AG88" i="3"/>
  <c r="K89" i="3"/>
  <c r="L89" i="3"/>
  <c r="N89" i="3" s="1"/>
  <c r="O89" i="3" s="1"/>
  <c r="W89" i="3"/>
  <c r="X89" i="3"/>
  <c r="Z89" i="3" s="1"/>
  <c r="AA89" i="3" s="1"/>
  <c r="AC89" i="3"/>
  <c r="AD89" i="3"/>
  <c r="AJ89" i="3" s="1"/>
  <c r="AF89" i="3"/>
  <c r="AG89" i="3"/>
  <c r="AI89" i="3"/>
  <c r="K90" i="3"/>
  <c r="L90" i="3"/>
  <c r="N90" i="3"/>
  <c r="O90" i="3" s="1"/>
  <c r="W90" i="3"/>
  <c r="X90" i="3"/>
  <c r="Z90" i="3"/>
  <c r="AA90" i="3"/>
  <c r="AC90" i="3"/>
  <c r="AI90" i="3" s="1"/>
  <c r="AD90" i="3"/>
  <c r="D90" i="3" s="1"/>
  <c r="AF90" i="3"/>
  <c r="AG90" i="3"/>
  <c r="D91" i="3"/>
  <c r="K91" i="3"/>
  <c r="L91" i="3"/>
  <c r="N91" i="3"/>
  <c r="O91" i="3" s="1"/>
  <c r="W91" i="3"/>
  <c r="X91" i="3"/>
  <c r="Z91" i="3" s="1"/>
  <c r="AC91" i="3"/>
  <c r="AD91" i="3"/>
  <c r="AJ91" i="3" s="1"/>
  <c r="AF91" i="3"/>
  <c r="AG91" i="3"/>
  <c r="AI91" i="3"/>
  <c r="E92" i="3"/>
  <c r="F92" i="3"/>
  <c r="H92" i="3"/>
  <c r="I92" i="3"/>
  <c r="K92" i="3"/>
  <c r="L92" i="3"/>
  <c r="Q92" i="3"/>
  <c r="R92" i="3"/>
  <c r="T92" i="3"/>
  <c r="U92" i="3"/>
  <c r="W92" i="3"/>
  <c r="X92" i="3"/>
  <c r="AC92" i="3"/>
  <c r="AD92" i="3"/>
  <c r="AF92" i="3"/>
  <c r="AG92" i="3"/>
  <c r="L94" i="3"/>
  <c r="N94" i="3" s="1"/>
  <c r="Z94" i="3"/>
  <c r="AA94" i="3"/>
  <c r="N95" i="3"/>
  <c r="O95" i="3" s="1"/>
  <c r="X95" i="3"/>
  <c r="Z95" i="3" s="1"/>
  <c r="N96" i="3"/>
  <c r="O96" i="3" s="1"/>
  <c r="AM96" i="3" s="1"/>
  <c r="AA96" i="3"/>
  <c r="AJ96" i="3"/>
  <c r="AL33" i="5" l="1"/>
  <c r="AM33" i="5"/>
  <c r="AL65" i="5"/>
  <c r="AM65" i="5"/>
  <c r="AM85" i="5"/>
  <c r="AM90" i="5" s="1"/>
  <c r="AL85" i="5"/>
  <c r="AL90" i="5" s="1"/>
  <c r="AJ85" i="5"/>
  <c r="AJ90" i="5" s="1"/>
  <c r="AL67" i="3"/>
  <c r="AM67" i="3"/>
  <c r="AL17" i="3"/>
  <c r="AM17" i="3"/>
  <c r="AL29" i="3"/>
  <c r="AM29" i="3"/>
  <c r="AL14" i="3"/>
  <c r="AM14" i="3" s="1"/>
  <c r="AL91" i="3"/>
  <c r="AM91" i="3"/>
  <c r="AL85" i="3"/>
  <c r="AM85" i="3"/>
  <c r="AL41" i="3"/>
  <c r="AM41" i="3"/>
  <c r="AL73" i="3"/>
  <c r="AM73" i="3"/>
  <c r="AL63" i="3"/>
  <c r="AM63" i="3"/>
  <c r="AL70" i="3"/>
  <c r="AM70" i="3" s="1"/>
  <c r="AL43" i="3"/>
  <c r="AM43" i="3"/>
  <c r="AL19" i="3"/>
  <c r="AM19" i="3"/>
  <c r="AL13" i="3"/>
  <c r="AM13" i="3"/>
  <c r="AL55" i="3"/>
  <c r="AM55" i="3"/>
  <c r="AL31" i="3"/>
  <c r="AM31" i="3" s="1"/>
  <c r="AL10" i="3"/>
  <c r="AM10" i="3"/>
  <c r="AL95" i="3"/>
  <c r="AA95" i="3"/>
  <c r="AM95" i="3" s="1"/>
  <c r="AL53" i="3"/>
  <c r="AM53" i="3"/>
  <c r="AL18" i="3"/>
  <c r="AM18" i="3"/>
  <c r="AL58" i="3"/>
  <c r="AM58" i="3"/>
  <c r="AL25" i="3"/>
  <c r="AM25" i="3"/>
  <c r="AL82" i="3"/>
  <c r="AM82" i="3"/>
  <c r="AL49" i="3"/>
  <c r="AM49" i="3"/>
  <c r="AL37" i="3"/>
  <c r="AM37" i="3" s="1"/>
  <c r="AL20" i="3"/>
  <c r="AM20" i="3" s="1"/>
  <c r="AL46" i="3"/>
  <c r="AM46" i="3"/>
  <c r="AL34" i="3"/>
  <c r="AM34" i="3"/>
  <c r="AL22" i="3"/>
  <c r="AM22" i="3"/>
  <c r="AL77" i="3"/>
  <c r="AM77" i="3"/>
  <c r="Z92" i="3"/>
  <c r="Z97" i="3" s="1"/>
  <c r="AL79" i="3"/>
  <c r="AM79" i="3"/>
  <c r="AL65" i="3"/>
  <c r="AM65" i="3" s="1"/>
  <c r="N92" i="3"/>
  <c r="N97" i="3" s="1"/>
  <c r="AL86" i="3"/>
  <c r="AM86" i="3" s="1"/>
  <c r="AL89" i="3"/>
  <c r="AM89" i="3"/>
  <c r="D89" i="3"/>
  <c r="AA85" i="3"/>
  <c r="AM81" i="3"/>
  <c r="O81" i="3"/>
  <c r="D77" i="3"/>
  <c r="AA73" i="3"/>
  <c r="AI72" i="3"/>
  <c r="AM69" i="3"/>
  <c r="O69" i="3"/>
  <c r="D65" i="3"/>
  <c r="AA61" i="3"/>
  <c r="AI60" i="3"/>
  <c r="AM57" i="3"/>
  <c r="O57" i="3"/>
  <c r="D53" i="3"/>
  <c r="AA49" i="3"/>
  <c r="AI48" i="3"/>
  <c r="AM45" i="3"/>
  <c r="O45" i="3"/>
  <c r="D41" i="3"/>
  <c r="AA37" i="3"/>
  <c r="AM33" i="3"/>
  <c r="O33" i="3"/>
  <c r="D29" i="3"/>
  <c r="AA25" i="3"/>
  <c r="AM21" i="3"/>
  <c r="O21" i="3"/>
  <c r="D17" i="3"/>
  <c r="AA13" i="3"/>
  <c r="L97" i="3"/>
  <c r="AL96" i="3"/>
  <c r="AJ26" i="3"/>
  <c r="AJ88" i="3"/>
  <c r="AJ76" i="3"/>
  <c r="AJ64" i="3"/>
  <c r="AJ52" i="3"/>
  <c r="AJ40" i="3"/>
  <c r="AJ28" i="3"/>
  <c r="AJ92" i="3" s="1"/>
  <c r="AJ97" i="3" s="1"/>
  <c r="AJ16" i="3"/>
  <c r="AA10" i="3"/>
  <c r="AJ94" i="3"/>
  <c r="AJ83" i="3"/>
  <c r="AJ71" i="3"/>
  <c r="AJ90" i="3"/>
  <c r="AA84" i="3"/>
  <c r="O80" i="3"/>
  <c r="AJ78" i="3"/>
  <c r="AA72" i="3"/>
  <c r="O68" i="3"/>
  <c r="AJ66" i="3"/>
  <c r="AA60" i="3"/>
  <c r="O56" i="3"/>
  <c r="AJ54" i="3"/>
  <c r="AA48" i="3"/>
  <c r="O44" i="3"/>
  <c r="AJ42" i="3"/>
  <c r="AA36" i="3"/>
  <c r="O32" i="3"/>
  <c r="AJ30" i="3"/>
  <c r="AA24" i="3"/>
  <c r="O20" i="3"/>
  <c r="AA12" i="3"/>
  <c r="AA91" i="3"/>
  <c r="AM87" i="3"/>
  <c r="O87" i="3"/>
  <c r="AA79" i="3"/>
  <c r="AM75" i="3"/>
  <c r="O75" i="3"/>
  <c r="AA67" i="3"/>
  <c r="O63" i="3"/>
  <c r="AJ61" i="3"/>
  <c r="AA55" i="3"/>
  <c r="AM51" i="3"/>
  <c r="O51" i="3"/>
  <c r="AA43" i="3"/>
  <c r="AM39" i="3"/>
  <c r="O39" i="3"/>
  <c r="AA31" i="3"/>
  <c r="AM27" i="3"/>
  <c r="O27" i="3"/>
  <c r="N20" i="3"/>
  <c r="AA19" i="3"/>
  <c r="AI18" i="3"/>
  <c r="AM15" i="3"/>
  <c r="O15" i="3"/>
  <c r="O94" i="3"/>
  <c r="AJ80" i="3"/>
  <c r="AJ68" i="3"/>
  <c r="AJ56" i="3"/>
  <c r="AI49" i="3"/>
  <c r="AJ44" i="3"/>
  <c r="AJ32" i="3"/>
  <c r="AI13" i="3"/>
  <c r="O10" i="3"/>
  <c r="X97" i="3"/>
  <c r="AJ95" i="3"/>
  <c r="O65" i="3"/>
  <c r="AA88" i="3"/>
  <c r="AM84" i="3"/>
  <c r="O84" i="3"/>
  <c r="AA76" i="3"/>
  <c r="AM72" i="3"/>
  <c r="O72" i="3"/>
  <c r="AA64" i="3"/>
  <c r="AM60" i="3"/>
  <c r="O60" i="3"/>
  <c r="AA52" i="3"/>
  <c r="AM48" i="3"/>
  <c r="O48" i="3"/>
  <c r="AA40" i="3"/>
  <c r="AM36" i="3"/>
  <c r="O36" i="3"/>
  <c r="AA28" i="3"/>
  <c r="AM24" i="3"/>
  <c r="O24" i="3"/>
  <c r="AA16" i="3"/>
  <c r="AM12" i="3"/>
  <c r="O12" i="3"/>
  <c r="AI82" i="3"/>
  <c r="AI70" i="3"/>
  <c r="AI58" i="3"/>
  <c r="AI46" i="3"/>
  <c r="AA35" i="3"/>
  <c r="AI34" i="3"/>
  <c r="AI22" i="3"/>
  <c r="AI10" i="3"/>
  <c r="Q24" i="2"/>
  <c r="W24" i="2" s="1"/>
  <c r="P24" i="2"/>
  <c r="V24" i="2" s="1"/>
  <c r="H24" i="2"/>
  <c r="X92" i="2"/>
  <c r="T92" i="2"/>
  <c r="S92" i="2"/>
  <c r="N92" i="2"/>
  <c r="M92" i="2"/>
  <c r="L92" i="2"/>
  <c r="I92" i="2"/>
  <c r="AL40" i="3" l="1"/>
  <c r="AM40" i="3"/>
  <c r="AL52" i="3"/>
  <c r="AM52" i="3"/>
  <c r="AL61" i="3"/>
  <c r="AM61" i="3"/>
  <c r="AL30" i="3"/>
  <c r="AM30" i="3"/>
  <c r="AL78" i="3"/>
  <c r="AM78" i="3"/>
  <c r="AL64" i="3"/>
  <c r="AM64" i="3"/>
  <c r="O92" i="3"/>
  <c r="O97" i="3" s="1"/>
  <c r="AL76" i="3"/>
  <c r="AM76" i="3"/>
  <c r="AL66" i="3"/>
  <c r="AM66" i="3" s="1"/>
  <c r="AL88" i="3"/>
  <c r="AM88" i="3"/>
  <c r="AL44" i="3"/>
  <c r="AM44" i="3"/>
  <c r="AL71" i="3"/>
  <c r="AM71" i="3" s="1"/>
  <c r="AL83" i="3"/>
  <c r="AM83" i="3"/>
  <c r="AL28" i="3"/>
  <c r="AM28" i="3"/>
  <c r="AL90" i="3"/>
  <c r="AM90" i="3" s="1"/>
  <c r="AL56" i="3"/>
  <c r="AM56" i="3"/>
  <c r="AL94" i="3"/>
  <c r="AM94" i="3"/>
  <c r="AL68" i="3"/>
  <c r="AM68" i="3" s="1"/>
  <c r="AA92" i="3"/>
  <c r="AA97" i="3" s="1"/>
  <c r="AL32" i="3"/>
  <c r="AM32" i="3"/>
  <c r="AL42" i="3"/>
  <c r="AM42" i="3"/>
  <c r="AL26" i="3"/>
  <c r="AL92" i="3" s="1"/>
  <c r="AL97" i="3" s="1"/>
  <c r="AI92" i="3"/>
  <c r="AL54" i="3"/>
  <c r="AM54" i="3"/>
  <c r="AL80" i="3"/>
  <c r="AM80" i="3" s="1"/>
  <c r="AL16" i="3"/>
  <c r="AM16" i="3" s="1"/>
  <c r="Q87" i="2"/>
  <c r="Q74" i="2"/>
  <c r="Q67" i="2"/>
  <c r="Q62" i="2"/>
  <c r="Q53" i="2"/>
  <c r="Q49" i="2"/>
  <c r="Q27" i="2"/>
  <c r="Q21" i="2"/>
  <c r="Q9" i="2"/>
  <c r="Q64" i="2"/>
  <c r="Q46" i="2"/>
  <c r="Q55" i="2"/>
  <c r="Q48" i="2"/>
  <c r="Q18" i="2"/>
  <c r="Q43" i="2"/>
  <c r="Q30" i="2"/>
  <c r="Q83" i="2"/>
  <c r="Q70" i="2"/>
  <c r="Q37" i="2"/>
  <c r="Q23" i="2"/>
  <c r="Q13" i="2"/>
  <c r="Q91" i="2"/>
  <c r="Q89" i="2"/>
  <c r="Q84" i="2"/>
  <c r="Q79" i="2"/>
  <c r="Q66" i="2"/>
  <c r="Q20" i="2"/>
  <c r="Q17" i="2"/>
  <c r="Q81" i="2"/>
  <c r="Q59" i="2"/>
  <c r="Q54" i="2"/>
  <c r="Q44" i="2"/>
  <c r="Q38" i="2"/>
  <c r="Q29" i="2"/>
  <c r="Q19" i="2"/>
  <c r="Q16" i="2"/>
  <c r="Q15" i="2"/>
  <c r="Q14" i="2"/>
  <c r="Q10" i="2"/>
  <c r="Q85" i="2"/>
  <c r="Q75" i="2"/>
  <c r="Q61" i="2"/>
  <c r="Q51" i="2"/>
  <c r="Q45" i="2"/>
  <c r="Q39" i="2"/>
  <c r="Q26" i="2"/>
  <c r="Q11" i="2"/>
  <c r="Q8" i="2"/>
  <c r="Q88" i="2"/>
  <c r="Q82" i="2"/>
  <c r="Q78" i="2"/>
  <c r="Q77" i="2"/>
  <c r="Q76" i="2"/>
  <c r="Q73" i="2"/>
  <c r="Q72" i="2"/>
  <c r="Q71" i="2"/>
  <c r="Q63" i="2"/>
  <c r="Q57" i="2"/>
  <c r="Q52" i="2"/>
  <c r="Q50" i="2"/>
  <c r="Q47" i="2"/>
  <c r="Q42" i="2"/>
  <c r="Q40" i="2"/>
  <c r="Q35" i="2"/>
  <c r="Q33" i="2"/>
  <c r="Q90" i="2"/>
  <c r="Q86" i="2"/>
  <c r="Q80" i="2"/>
  <c r="Q69" i="2"/>
  <c r="Q68" i="2"/>
  <c r="Q60" i="2"/>
  <c r="Q58" i="2"/>
  <c r="Q56" i="2"/>
  <c r="Q41" i="2"/>
  <c r="Q36" i="2"/>
  <c r="Q34" i="2"/>
  <c r="Q32" i="2"/>
  <c r="Q28" i="2"/>
  <c r="Q25" i="2"/>
  <c r="Q12" i="2"/>
  <c r="Q65" i="2"/>
  <c r="Q31" i="2"/>
  <c r="J22" i="2"/>
  <c r="P87" i="2"/>
  <c r="P74" i="2"/>
  <c r="P67" i="2"/>
  <c r="P62" i="2"/>
  <c r="P53" i="2"/>
  <c r="P49" i="2"/>
  <c r="P27" i="2"/>
  <c r="P21" i="2"/>
  <c r="P9" i="2"/>
  <c r="P64" i="2"/>
  <c r="P46" i="2"/>
  <c r="P55" i="2"/>
  <c r="P48" i="2"/>
  <c r="P18" i="2"/>
  <c r="P43" i="2"/>
  <c r="P30" i="2"/>
  <c r="P83" i="2"/>
  <c r="P70" i="2"/>
  <c r="P37" i="2"/>
  <c r="P23" i="2"/>
  <c r="P13" i="2"/>
  <c r="P91" i="2"/>
  <c r="P89" i="2"/>
  <c r="P84" i="2"/>
  <c r="P79" i="2"/>
  <c r="P66" i="2"/>
  <c r="P20" i="2"/>
  <c r="P17" i="2"/>
  <c r="P81" i="2"/>
  <c r="P59" i="2"/>
  <c r="P54" i="2"/>
  <c r="P44" i="2"/>
  <c r="P38" i="2"/>
  <c r="P29" i="2"/>
  <c r="P19" i="2"/>
  <c r="P16" i="2"/>
  <c r="P15" i="2"/>
  <c r="P14" i="2"/>
  <c r="P10" i="2"/>
  <c r="P85" i="2"/>
  <c r="P75" i="2"/>
  <c r="P61" i="2"/>
  <c r="P51" i="2"/>
  <c r="P45" i="2"/>
  <c r="P39" i="2"/>
  <c r="P26" i="2"/>
  <c r="P22" i="2"/>
  <c r="P11" i="2"/>
  <c r="P8" i="2"/>
  <c r="P88" i="2"/>
  <c r="P82" i="2"/>
  <c r="P78" i="2"/>
  <c r="P77" i="2"/>
  <c r="P76" i="2"/>
  <c r="P73" i="2"/>
  <c r="P72" i="2"/>
  <c r="P71" i="2"/>
  <c r="P63" i="2"/>
  <c r="P57" i="2"/>
  <c r="P52" i="2"/>
  <c r="P50" i="2"/>
  <c r="P47" i="2"/>
  <c r="P42" i="2"/>
  <c r="P40" i="2"/>
  <c r="P35" i="2"/>
  <c r="P33" i="2"/>
  <c r="P90" i="2"/>
  <c r="P86" i="2"/>
  <c r="P80" i="2"/>
  <c r="P69" i="2"/>
  <c r="P68" i="2"/>
  <c r="P60" i="2"/>
  <c r="P58" i="2"/>
  <c r="P56" i="2"/>
  <c r="P41" i="2"/>
  <c r="P36" i="2"/>
  <c r="P34" i="2"/>
  <c r="P32" i="2"/>
  <c r="P28" i="2"/>
  <c r="P25" i="2"/>
  <c r="P12" i="2"/>
  <c r="P65" i="2"/>
  <c r="P31" i="2"/>
  <c r="H87" i="2"/>
  <c r="H74" i="2"/>
  <c r="H67" i="2"/>
  <c r="H62" i="2"/>
  <c r="H53" i="2"/>
  <c r="H49" i="2"/>
  <c r="H27" i="2"/>
  <c r="H21" i="2"/>
  <c r="H9" i="2"/>
  <c r="H64" i="2"/>
  <c r="H46" i="2"/>
  <c r="H55" i="2"/>
  <c r="H48" i="2"/>
  <c r="H18" i="2"/>
  <c r="H43" i="2"/>
  <c r="H30" i="2"/>
  <c r="H83" i="2"/>
  <c r="H70" i="2"/>
  <c r="H37" i="2"/>
  <c r="H23" i="2"/>
  <c r="H13" i="2"/>
  <c r="H91" i="2"/>
  <c r="H89" i="2"/>
  <c r="H84" i="2"/>
  <c r="H79" i="2"/>
  <c r="H66" i="2"/>
  <c r="H20" i="2"/>
  <c r="H17" i="2"/>
  <c r="H81" i="2"/>
  <c r="H59" i="2"/>
  <c r="H54" i="2"/>
  <c r="H44" i="2"/>
  <c r="H38" i="2"/>
  <c r="H29" i="2"/>
  <c r="H19" i="2"/>
  <c r="H16" i="2"/>
  <c r="H15" i="2"/>
  <c r="H14" i="2"/>
  <c r="H10" i="2"/>
  <c r="H85" i="2"/>
  <c r="H75" i="2"/>
  <c r="H61" i="2"/>
  <c r="H51" i="2"/>
  <c r="H45" i="2"/>
  <c r="H39" i="2"/>
  <c r="H26" i="2"/>
  <c r="H11" i="2"/>
  <c r="H8" i="2"/>
  <c r="H88" i="2"/>
  <c r="H82" i="2"/>
  <c r="H78" i="2"/>
  <c r="H77" i="2"/>
  <c r="H76" i="2"/>
  <c r="H73" i="2"/>
  <c r="H72" i="2"/>
  <c r="H71" i="2"/>
  <c r="H63" i="2"/>
  <c r="H57" i="2"/>
  <c r="H52" i="2"/>
  <c r="H50" i="2"/>
  <c r="H47" i="2"/>
  <c r="H42" i="2"/>
  <c r="H40" i="2"/>
  <c r="H35" i="2"/>
  <c r="H33" i="2"/>
  <c r="H90" i="2"/>
  <c r="H86" i="2"/>
  <c r="H80" i="2"/>
  <c r="H69" i="2"/>
  <c r="H68" i="2"/>
  <c r="H60" i="2"/>
  <c r="H58" i="2"/>
  <c r="H56" i="2"/>
  <c r="H41" i="2"/>
  <c r="H36" i="2"/>
  <c r="H34" i="2"/>
  <c r="H32" i="2"/>
  <c r="H28" i="2"/>
  <c r="H25" i="2"/>
  <c r="H12" i="2"/>
  <c r="H65" i="2"/>
  <c r="H31" i="2"/>
  <c r="AM92" i="3" l="1"/>
  <c r="AM97" i="3" s="1"/>
  <c r="AM26" i="3"/>
  <c r="Q22" i="2"/>
  <c r="Q92" i="2" s="1"/>
  <c r="J92" i="2"/>
  <c r="P92" i="2"/>
  <c r="H22" i="2"/>
  <c r="V47" i="2"/>
  <c r="V26" i="2"/>
  <c r="V59" i="2"/>
  <c r="V32" i="2"/>
  <c r="V18" i="2"/>
  <c r="V56" i="2"/>
  <c r="V63" i="2"/>
  <c r="V61" i="2"/>
  <c r="V66" i="2"/>
  <c r="V64" i="2"/>
  <c r="V28" i="2"/>
  <c r="V68" i="2"/>
  <c r="V22" i="2"/>
  <c r="V42" i="2"/>
  <c r="V69" i="2"/>
  <c r="V76" i="2"/>
  <c r="V14" i="2"/>
  <c r="V91" i="2"/>
  <c r="V49" i="2"/>
  <c r="V73" i="2"/>
  <c r="V65" i="2"/>
  <c r="V33" i="2"/>
  <c r="V88" i="2"/>
  <c r="V29" i="2"/>
  <c r="V70" i="2"/>
  <c r="V74" i="2"/>
  <c r="V44" i="2"/>
  <c r="V25" i="2"/>
  <c r="V36" i="2"/>
  <c r="V60" i="2"/>
  <c r="V86" i="2"/>
  <c r="V40" i="2"/>
  <c r="V52" i="2"/>
  <c r="V78" i="2"/>
  <c r="V11" i="2"/>
  <c r="V45" i="2"/>
  <c r="V85" i="2"/>
  <c r="V16" i="2"/>
  <c r="V17" i="2"/>
  <c r="V84" i="2"/>
  <c r="V23" i="2"/>
  <c r="V30" i="2"/>
  <c r="V55" i="2"/>
  <c r="V62" i="2"/>
  <c r="W65" i="2"/>
  <c r="W25" i="2"/>
  <c r="W32" i="2"/>
  <c r="W36" i="2"/>
  <c r="W56" i="2"/>
  <c r="W60" i="2"/>
  <c r="W69" i="2"/>
  <c r="W86" i="2"/>
  <c r="W33" i="2"/>
  <c r="W40" i="2"/>
  <c r="W47" i="2"/>
  <c r="W52" i="2"/>
  <c r="W63" i="2"/>
  <c r="W72" i="2"/>
  <c r="W76" i="2"/>
  <c r="W78" i="2"/>
  <c r="W88" i="2"/>
  <c r="W11" i="2"/>
  <c r="W26" i="2"/>
  <c r="W45" i="2"/>
  <c r="W61" i="2"/>
  <c r="W85" i="2"/>
  <c r="W14" i="2"/>
  <c r="W16" i="2"/>
  <c r="W29" i="2"/>
  <c r="W44" i="2"/>
  <c r="W59" i="2"/>
  <c r="W17" i="2"/>
  <c r="W66" i="2"/>
  <c r="W84" i="2"/>
  <c r="W91" i="2"/>
  <c r="W23" i="2"/>
  <c r="W70" i="2"/>
  <c r="W30" i="2"/>
  <c r="W18" i="2"/>
  <c r="W55" i="2"/>
  <c r="W64" i="2"/>
  <c r="W21" i="2"/>
  <c r="W49" i="2"/>
  <c r="W62" i="2"/>
  <c r="W74" i="2"/>
  <c r="V72" i="2"/>
  <c r="V21" i="2"/>
  <c r="V41" i="2"/>
  <c r="V90" i="2"/>
  <c r="V57" i="2"/>
  <c r="V82" i="2"/>
  <c r="V31" i="2"/>
  <c r="V12" i="2"/>
  <c r="V34" i="2"/>
  <c r="V58" i="2"/>
  <c r="V80" i="2"/>
  <c r="V35" i="2"/>
  <c r="V50" i="2"/>
  <c r="V71" i="2"/>
  <c r="V77" i="2"/>
  <c r="V8" i="2"/>
  <c r="V39" i="2"/>
  <c r="V51" i="2"/>
  <c r="V75" i="2"/>
  <c r="V10" i="2"/>
  <c r="V15" i="2"/>
  <c r="V19" i="2"/>
  <c r="V38" i="2"/>
  <c r="V54" i="2"/>
  <c r="V81" i="2"/>
  <c r="V20" i="2"/>
  <c r="V79" i="2"/>
  <c r="V89" i="2"/>
  <c r="V13" i="2"/>
  <c r="V37" i="2"/>
  <c r="V83" i="2"/>
  <c r="V43" i="2"/>
  <c r="V48" i="2"/>
  <c r="V46" i="2"/>
  <c r="V9" i="2"/>
  <c r="V27" i="2"/>
  <c r="V53" i="2"/>
  <c r="V67" i="2"/>
  <c r="V87" i="2"/>
  <c r="W31" i="2"/>
  <c r="W12" i="2"/>
  <c r="W28" i="2"/>
  <c r="W34" i="2"/>
  <c r="W41" i="2"/>
  <c r="W58" i="2"/>
  <c r="W68" i="2"/>
  <c r="W80" i="2"/>
  <c r="W90" i="2"/>
  <c r="W35" i="2"/>
  <c r="W42" i="2"/>
  <c r="W50" i="2"/>
  <c r="W57" i="2"/>
  <c r="W71" i="2"/>
  <c r="W73" i="2"/>
  <c r="W77" i="2"/>
  <c r="W82" i="2"/>
  <c r="W8" i="2"/>
  <c r="W39" i="2"/>
  <c r="W51" i="2"/>
  <c r="W75" i="2"/>
  <c r="W10" i="2"/>
  <c r="W15" i="2"/>
  <c r="W19" i="2"/>
  <c r="W38" i="2"/>
  <c r="W54" i="2"/>
  <c r="W81" i="2"/>
  <c r="W20" i="2"/>
  <c r="W79" i="2"/>
  <c r="W89" i="2"/>
  <c r="W13" i="2"/>
  <c r="W37" i="2"/>
  <c r="W83" i="2"/>
  <c r="W43" i="2"/>
  <c r="W48" i="2"/>
  <c r="W46" i="2"/>
  <c r="W9" i="2"/>
  <c r="W27" i="2"/>
  <c r="W53" i="2"/>
  <c r="W67" i="2"/>
  <c r="W87" i="2"/>
  <c r="W22" i="2" l="1"/>
  <c r="W92" i="2" s="1"/>
  <c r="V92" i="2"/>
</calcChain>
</file>

<file path=xl/sharedStrings.xml><?xml version="1.0" encoding="utf-8"?>
<sst xmlns="http://schemas.openxmlformats.org/spreadsheetml/2006/main" count="1932" uniqueCount="199">
  <si>
    <t>WARREN COUNTY WATER DISTRICT</t>
  </si>
  <si>
    <t>REGULAR</t>
  </si>
  <si>
    <t>OVERTIME</t>
  </si>
  <si>
    <t>TOTAL</t>
  </si>
  <si>
    <t>BENEFIT WAGES</t>
  </si>
  <si>
    <t>TOTAL COMPENSATION</t>
  </si>
  <si>
    <t>Hire</t>
  </si>
  <si>
    <t>Termination</t>
  </si>
  <si>
    <t>Vacant</t>
  </si>
  <si>
    <t>Period</t>
  </si>
  <si>
    <t>Average</t>
  </si>
  <si>
    <t>Hours</t>
  </si>
  <si>
    <t>Wages</t>
  </si>
  <si>
    <t>Wage</t>
  </si>
  <si>
    <t>ALLOCATION TO</t>
  </si>
  <si>
    <t>Dept</t>
  </si>
  <si>
    <t>Position</t>
  </si>
  <si>
    <t>Job Title</t>
  </si>
  <si>
    <t>Date</t>
  </si>
  <si>
    <t>(Y / N)</t>
  </si>
  <si>
    <t>Pay Rate</t>
  </si>
  <si>
    <t>Worked</t>
  </si>
  <si>
    <t>Adjustment</t>
  </si>
  <si>
    <t>Paid</t>
  </si>
  <si>
    <t>Amount</t>
  </si>
  <si>
    <t>TOTAL FICA</t>
  </si>
  <si>
    <t>JOINT UTILITIES</t>
  </si>
  <si>
    <t>2F</t>
  </si>
  <si>
    <t>Construction Manager</t>
  </si>
  <si>
    <t>Direct Timecard Entry</t>
  </si>
  <si>
    <t>2H</t>
  </si>
  <si>
    <t>Billing &amp; Customer Service Supervisor</t>
  </si>
  <si>
    <t>N</t>
  </si>
  <si>
    <t>N/A</t>
  </si>
  <si>
    <t>Administrative Allocation 2H</t>
  </si>
  <si>
    <t>Management Advisor</t>
  </si>
  <si>
    <t>Engineering Technician</t>
  </si>
  <si>
    <t>2C</t>
  </si>
  <si>
    <t>Construction Foreman</t>
  </si>
  <si>
    <t>2J</t>
  </si>
  <si>
    <t>Accounting Supervisor- Customer Accounts</t>
  </si>
  <si>
    <t>Administrative Allocation 2J</t>
  </si>
  <si>
    <t>Billing Administrator</t>
  </si>
  <si>
    <t>Customer Service Supervisor</t>
  </si>
  <si>
    <t>Manager of Finance &amp; Administration</t>
  </si>
  <si>
    <t>2I</t>
  </si>
  <si>
    <t xml:space="preserve">Customer Service Representative </t>
  </si>
  <si>
    <t>Administrative Allocation 2I</t>
  </si>
  <si>
    <t>8B</t>
  </si>
  <si>
    <t>Treatment Plant &amp; Distribution Supervisor</t>
  </si>
  <si>
    <t>Customer Service/Operations Coordinator</t>
  </si>
  <si>
    <t>Operations Clerk</t>
  </si>
  <si>
    <t>XX</t>
  </si>
  <si>
    <t>Serviceperson</t>
  </si>
  <si>
    <t>Construction Coordinator</t>
  </si>
  <si>
    <t>Accountant</t>
  </si>
  <si>
    <t>Water Accountability Supervisor</t>
  </si>
  <si>
    <t>Wastewater System Foreman</t>
  </si>
  <si>
    <t>Construction Inspector</t>
  </si>
  <si>
    <t>5C</t>
  </si>
  <si>
    <t>Distribution System Coordinator - SC</t>
  </si>
  <si>
    <t>2B</t>
  </si>
  <si>
    <t>Operations Supervisor</t>
  </si>
  <si>
    <t>2E</t>
  </si>
  <si>
    <t>Lead Water Accountability Technician</t>
  </si>
  <si>
    <t>AMR/AMI Supervisor</t>
  </si>
  <si>
    <t>Accounting Supervisor- Financial Reporting</t>
  </si>
  <si>
    <t>Administrative Assistant</t>
  </si>
  <si>
    <t xml:space="preserve">Manager of Engineering </t>
  </si>
  <si>
    <t>AMR/AMI Technician, Lead</t>
  </si>
  <si>
    <t>5F</t>
  </si>
  <si>
    <t>Administrative Allocation 5F</t>
  </si>
  <si>
    <t>Systems &amp; Database Administrator</t>
  </si>
  <si>
    <t>8F</t>
  </si>
  <si>
    <t>BC Office Coordinator</t>
  </si>
  <si>
    <t>Administrative Allocation 8F</t>
  </si>
  <si>
    <t xml:space="preserve">Water Accountability Technician </t>
  </si>
  <si>
    <t>Treatment Plant &amp; Distribution System Operator</t>
  </si>
  <si>
    <t>Repairperson/Operator</t>
  </si>
  <si>
    <t>Y</t>
  </si>
  <si>
    <t>8/6/22 to 9/19/22</t>
  </si>
  <si>
    <t>7/2/22 to 7/11/22</t>
  </si>
  <si>
    <t>IT Technician</t>
  </si>
  <si>
    <t xml:space="preserve">Manager of HR &amp; Communications  </t>
  </si>
  <si>
    <t xml:space="preserve">Senior Engineer  </t>
  </si>
  <si>
    <t>2/3/22 to 3/14/22</t>
  </si>
  <si>
    <t>Customer Service Rep/BC/PT</t>
  </si>
  <si>
    <t>GIS Analyst</t>
  </si>
  <si>
    <t>Customer Service Representative</t>
  </si>
  <si>
    <t>Customer Service Rep/WC/PT</t>
  </si>
  <si>
    <t>SCADA Controls Technician</t>
  </si>
  <si>
    <t>Wastewater Technician</t>
  </si>
  <si>
    <t>Water Quality Technician</t>
  </si>
  <si>
    <t xml:space="preserve">AMR/AMI Technician </t>
  </si>
  <si>
    <t xml:space="preserve">Engineer </t>
  </si>
  <si>
    <t>12/3/22 to 12/5/22</t>
  </si>
  <si>
    <t>General Manager</t>
  </si>
  <si>
    <t xml:space="preserve">Collector/Utilityperson </t>
  </si>
  <si>
    <t>Applications Clerk</t>
  </si>
  <si>
    <t>7/13/22 to 8/19/22</t>
  </si>
  <si>
    <t>TOTALS</t>
  </si>
  <si>
    <t>Manager of Water Quality/Operations</t>
  </si>
  <si>
    <t>Manager of IT/GIS Systems</t>
  </si>
  <si>
    <t>Cashier Service Clerk (SC)</t>
  </si>
  <si>
    <t>Accouting Clerk</t>
  </si>
  <si>
    <t>Accounting Clerk</t>
  </si>
  <si>
    <t>Total Employee Wage Compensation</t>
  </si>
  <si>
    <t>Year Ending December 31, 2022</t>
  </si>
  <si>
    <t>Annual Report</t>
  </si>
  <si>
    <t>TOTAL - Water Division</t>
  </si>
  <si>
    <t>Reclass Entries</t>
  </si>
  <si>
    <t>Allocation Variance</t>
  </si>
  <si>
    <t>Wage Re-allocation for Cross Training and Standby Duty</t>
  </si>
  <si>
    <t xml:space="preserve">Manager of Water Quality/Operations </t>
  </si>
  <si>
    <t>Total Wages</t>
  </si>
  <si>
    <t>Total Worked</t>
  </si>
  <si>
    <t>Overtime</t>
  </si>
  <si>
    <t>Regular</t>
  </si>
  <si>
    <t>TOTAL WAGES</t>
  </si>
  <si>
    <t>CAPITAL &amp; OTHER</t>
  </si>
  <si>
    <t>EXPENSE WAGES</t>
  </si>
  <si>
    <t>Employee Wage Compensation</t>
  </si>
  <si>
    <t>WATER DIVISION</t>
  </si>
  <si>
    <t>Direct Time Card Entry</t>
  </si>
  <si>
    <t>Administrative Allocation</t>
  </si>
  <si>
    <t>Executive Assisant</t>
  </si>
  <si>
    <t>AMR/AMI Technician</t>
  </si>
  <si>
    <t>CMMS Administrator</t>
  </si>
  <si>
    <t xml:space="preserve">Utility Locate Specialist </t>
  </si>
  <si>
    <t>4/29/23 to 2/21/24</t>
  </si>
  <si>
    <t>9/23/23 to 10/28/23</t>
  </si>
  <si>
    <t>Cashier/Srevice Clerk (SC)</t>
  </si>
  <si>
    <t>9/16/23 to 10/16/23</t>
  </si>
  <si>
    <t>Construction Supervsior</t>
  </si>
  <si>
    <t xml:space="preserve">Manager of Operations </t>
  </si>
  <si>
    <t>Dev Proj Mgr/Insp Supervisor</t>
  </si>
  <si>
    <t>TO JOINT UTILITIES</t>
  </si>
  <si>
    <t xml:space="preserve">ALLOCATION TO </t>
  </si>
  <si>
    <t>Year Ending December 31, 2023</t>
  </si>
  <si>
    <t>SOA Wages</t>
  </si>
  <si>
    <t>Annual Report &amp;</t>
  </si>
  <si>
    <t>Reclasses</t>
  </si>
  <si>
    <t xml:space="preserve"> TOTAL</t>
  </si>
  <si>
    <t>Accounting Clerk/AP</t>
  </si>
  <si>
    <t>Accouting Clerk/AP</t>
  </si>
  <si>
    <t>Student Engineer</t>
  </si>
  <si>
    <t>Safety Specialist</t>
  </si>
  <si>
    <t>2K</t>
  </si>
  <si>
    <t>Utility Locate Specialist</t>
  </si>
  <si>
    <t>Water Accountability Technician</t>
  </si>
  <si>
    <t>6/29/24-8/5/24</t>
  </si>
  <si>
    <t>Lead Meter Technician</t>
  </si>
  <si>
    <t>Manager of  Engineering</t>
  </si>
  <si>
    <t>Systems Administrator</t>
  </si>
  <si>
    <t>Lead AMR/AMI Technician</t>
  </si>
  <si>
    <t>IT Supervisor</t>
  </si>
  <si>
    <t>Customer Service Representative/SC</t>
  </si>
  <si>
    <t>Lead Dispatch Operator</t>
  </si>
  <si>
    <t>Construction Supervisor</t>
  </si>
  <si>
    <t xml:space="preserve">Manager of IT/GIS Systems </t>
  </si>
  <si>
    <t>Manager of Operations</t>
  </si>
  <si>
    <t>Senior Construction Inspector</t>
  </si>
  <si>
    <t>Dev Project Mgr/Inspection Supervisor</t>
  </si>
  <si>
    <t>Operations Coordinator</t>
  </si>
  <si>
    <t>January 1, 2024 to June 30, 2024</t>
  </si>
  <si>
    <t xml:space="preserve">Engineer   </t>
  </si>
  <si>
    <t xml:space="preserve">Lead Meter Technician </t>
  </si>
  <si>
    <t>Manager of Engineering</t>
  </si>
  <si>
    <t>Dev Project Mgr/Cinspection Supervisor</t>
  </si>
  <si>
    <t>Treatment &amp; Distribution System Supervisor</t>
  </si>
  <si>
    <t>January 1, 2024 -  June 30, 2024</t>
  </si>
  <si>
    <t>Total Increase</t>
  </si>
  <si>
    <t>Wage Expense 2023</t>
  </si>
  <si>
    <t>Proforma Wage Expense 2024</t>
  </si>
  <si>
    <t>TOTAL - Proforma Wage Expense 2024</t>
  </si>
  <si>
    <t>SUBTOTAL - Customer Service Wage Expense (from Capital)</t>
  </si>
  <si>
    <t>Expense Allocation</t>
  </si>
  <si>
    <t>Customer Service Wages Recording to 100% Expense in Year 2024:</t>
  </si>
  <si>
    <t>Year 2023</t>
  </si>
  <si>
    <t>SUBTOTAL - Impact of New Positions</t>
  </si>
  <si>
    <t>2O</t>
  </si>
  <si>
    <t>Hire Date</t>
  </si>
  <si>
    <t>New Positions Added in Year 2023/2024:</t>
  </si>
  <si>
    <t>SUBTOTAL - Net Impact of Terminations &amp; Replacements</t>
  </si>
  <si>
    <t>Replacement</t>
  </si>
  <si>
    <t xml:space="preserve">Terminated </t>
  </si>
  <si>
    <t>Executive Assistant</t>
  </si>
  <si>
    <t>Status</t>
  </si>
  <si>
    <t>Terminations &amp; Replacements:</t>
  </si>
  <si>
    <t>SUBTOTAL - Base Year Restated</t>
  </si>
  <si>
    <t>Reconciling Variance</t>
  </si>
  <si>
    <t>Wage Re-allocation to other districts for Cross Training and Standby Duty</t>
  </si>
  <si>
    <t>SUBTOTAL</t>
  </si>
  <si>
    <t>Active</t>
  </si>
  <si>
    <t xml:space="preserve">Collector/Utility person </t>
  </si>
  <si>
    <t>Terminated</t>
  </si>
  <si>
    <t>Manager of IT/GIS</t>
  </si>
  <si>
    <t>2024 PROFORMA EXPENSE WAGES</t>
  </si>
  <si>
    <t>Proforma Wage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</si>
</sst>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#,##0.00;#,##0.00\-"/>
    <numFmt numFmtId="166" formatCode="mm/dd/yy;@"/>
  </numFmts>
  <fonts count="13">
    <font>
      <sz val="10"/>
      <color rgb="FF000000"/>
      <name val="ARIAL"/>
      <charset val="1"/>
    </font>
    <font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 val="singleAccounting"/>
      <sz val="10"/>
      <color rgb="FF000000"/>
      <name val="Arial"/>
      <family val="2"/>
    </font>
    <font>
      <u val="singleAccounting"/>
      <sz val="10"/>
      <color theme="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43" fontId="2" fillId="0" borderId="0" xfId="1" applyFont="1"/>
    <xf numFmtId="43" fontId="2" fillId="0" borderId="0" xfId="1" applyFont="1" applyFill="1"/>
    <xf numFmtId="43" fontId="2" fillId="0" borderId="0" xfId="1" applyFont="1" applyBorder="1"/>
    <xf numFmtId="43" fontId="2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43" fontId="5" fillId="0" borderId="0" xfId="1" applyFont="1"/>
    <xf numFmtId="43" fontId="5" fillId="0" borderId="0" xfId="1" applyFont="1" applyAlignment="1">
      <alignment horizontal="center"/>
    </xf>
    <xf numFmtId="43" fontId="5" fillId="0" borderId="0" xfId="1" applyFont="1" applyFill="1" applyAlignment="1">
      <alignment horizontal="center"/>
    </xf>
    <xf numFmtId="43" fontId="5" fillId="0" borderId="0" xfId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7" fillId="0" borderId="0" xfId="1" applyFont="1" applyFill="1" applyAlignment="1">
      <alignment horizontal="center"/>
    </xf>
    <xf numFmtId="43" fontId="4" fillId="0" borderId="0" xfId="1" applyFont="1" applyFill="1" applyAlignment="1">
      <alignment horizontal="center"/>
    </xf>
    <xf numFmtId="43" fontId="4" fillId="0" borderId="0" xfId="1" applyFont="1" applyFill="1"/>
    <xf numFmtId="0" fontId="7" fillId="0" borderId="1" xfId="0" applyFont="1" applyBorder="1" applyAlignment="1">
      <alignment horizontal="center"/>
    </xf>
    <xf numFmtId="43" fontId="4" fillId="0" borderId="0" xfId="1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43" fontId="7" fillId="0" borderId="1" xfId="1" applyFont="1" applyFill="1" applyBorder="1" applyAlignment="1">
      <alignment horizontal="center"/>
    </xf>
    <xf numFmtId="43" fontId="7" fillId="0" borderId="1" xfId="1" applyFont="1" applyFill="1" applyBorder="1" applyAlignment="1">
      <alignment horizontal="left"/>
    </xf>
    <xf numFmtId="43" fontId="4" fillId="0" borderId="1" xfId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center"/>
    </xf>
    <xf numFmtId="43" fontId="2" fillId="0" borderId="0" xfId="1" applyFont="1" applyAlignment="1">
      <alignment vertical="top"/>
    </xf>
    <xf numFmtId="43" fontId="2" fillId="0" borderId="0" xfId="1" applyFont="1" applyFill="1" applyAlignment="1">
      <alignment vertical="top"/>
    </xf>
    <xf numFmtId="43" fontId="2" fillId="0" borderId="0" xfId="1" applyFont="1" applyBorder="1" applyAlignment="1">
      <alignment vertical="top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43" fontId="2" fillId="0" borderId="0" xfId="1" applyFont="1" applyAlignment="1">
      <alignment vertical="center"/>
    </xf>
    <xf numFmtId="43" fontId="2" fillId="0" borderId="0" xfId="1" applyFont="1" applyFill="1" applyAlignment="1">
      <alignment vertical="center"/>
    </xf>
    <xf numFmtId="43" fontId="2" fillId="0" borderId="0" xfId="1" applyFont="1" applyBorder="1" applyAlignment="1">
      <alignment vertical="center"/>
    </xf>
    <xf numFmtId="14" fontId="7" fillId="0" borderId="0" xfId="0" applyNumberFormat="1" applyFont="1" applyAlignment="1">
      <alignment horizontal="center"/>
    </xf>
    <xf numFmtId="43" fontId="7" fillId="0" borderId="0" xfId="1" applyFont="1" applyAlignment="1">
      <alignment vertical="top"/>
    </xf>
    <xf numFmtId="43" fontId="7" fillId="0" borderId="0" xfId="1" applyFont="1" applyFill="1" applyAlignment="1">
      <alignment vertical="top"/>
    </xf>
    <xf numFmtId="43" fontId="7" fillId="0" borderId="0" xfId="1" applyFont="1" applyBorder="1" applyAlignment="1">
      <alignment vertical="top"/>
    </xf>
    <xf numFmtId="43" fontId="7" fillId="0" borderId="0" xfId="1" applyFont="1"/>
    <xf numFmtId="43" fontId="7" fillId="0" borderId="0" xfId="1" applyFont="1" applyBorder="1"/>
    <xf numFmtId="0" fontId="6" fillId="0" borderId="0" xfId="0" applyFont="1"/>
    <xf numFmtId="43" fontId="7" fillId="0" borderId="2" xfId="1" applyFont="1" applyBorder="1"/>
    <xf numFmtId="44" fontId="7" fillId="0" borderId="2" xfId="2" applyFont="1" applyBorder="1"/>
    <xf numFmtId="43" fontId="7" fillId="0" borderId="0" xfId="1" applyFont="1" applyFill="1"/>
    <xf numFmtId="0" fontId="7" fillId="0" borderId="1" xfId="0" applyFont="1" applyBorder="1" applyAlignment="1">
      <alignment horizontal="center"/>
    </xf>
    <xf numFmtId="0" fontId="8" fillId="0" borderId="0" xfId="3" applyFont="1"/>
    <xf numFmtId="43" fontId="8" fillId="0" borderId="0" xfId="4" applyFont="1"/>
    <xf numFmtId="164" fontId="8" fillId="0" borderId="0" xfId="3" applyNumberFormat="1" applyFont="1"/>
    <xf numFmtId="0" fontId="8" fillId="0" borderId="0" xfId="3" applyFont="1" applyAlignment="1">
      <alignment horizontal="center"/>
    </xf>
    <xf numFmtId="43" fontId="7" fillId="0" borderId="0" xfId="4" applyFont="1" applyFill="1" applyAlignment="1">
      <alignment horizontal="center"/>
    </xf>
    <xf numFmtId="44" fontId="8" fillId="0" borderId="2" xfId="5" applyFont="1" applyBorder="1"/>
    <xf numFmtId="44" fontId="9" fillId="0" borderId="2" xfId="5" applyFont="1" applyBorder="1"/>
    <xf numFmtId="43" fontId="8" fillId="0" borderId="0" xfId="4" applyFont="1" applyAlignment="1">
      <alignment horizontal="left"/>
    </xf>
    <xf numFmtId="43" fontId="8" fillId="0" borderId="0" xfId="4" applyFont="1" applyFill="1"/>
    <xf numFmtId="44" fontId="8" fillId="0" borderId="0" xfId="5" applyFont="1" applyFill="1" applyBorder="1"/>
    <xf numFmtId="43" fontId="8" fillId="0" borderId="3" xfId="4" applyFont="1" applyBorder="1"/>
    <xf numFmtId="44" fontId="8" fillId="0" borderId="3" xfId="5" applyFont="1" applyFill="1" applyBorder="1"/>
    <xf numFmtId="43" fontId="8" fillId="0" borderId="3" xfId="4" applyFont="1" applyFill="1" applyBorder="1"/>
    <xf numFmtId="0" fontId="8" fillId="0" borderId="0" xfId="3" applyFont="1" applyAlignment="1">
      <alignment horizontal="left"/>
    </xf>
    <xf numFmtId="43" fontId="8" fillId="0" borderId="1" xfId="4" applyFont="1" applyFill="1" applyBorder="1"/>
    <xf numFmtId="43" fontId="8" fillId="0" borderId="1" xfId="4" applyFont="1" applyBorder="1"/>
    <xf numFmtId="44" fontId="8" fillId="0" borderId="1" xfId="5" applyFont="1" applyBorder="1"/>
    <xf numFmtId="0" fontId="8" fillId="0" borderId="1" xfId="3" applyFont="1" applyBorder="1"/>
    <xf numFmtId="0" fontId="7" fillId="0" borderId="0" xfId="3" applyFont="1"/>
    <xf numFmtId="0" fontId="7" fillId="0" borderId="0" xfId="3" applyFont="1" applyAlignment="1">
      <alignment horizontal="left"/>
    </xf>
    <xf numFmtId="0" fontId="2" fillId="0" borderId="0" xfId="3" applyFont="1"/>
    <xf numFmtId="43" fontId="8" fillId="0" borderId="1" xfId="4" applyFont="1" applyBorder="1" applyAlignment="1">
      <alignment horizontal="center"/>
    </xf>
    <xf numFmtId="43" fontId="8" fillId="0" borderId="0" xfId="4" applyFont="1" applyAlignment="1">
      <alignment horizontal="center"/>
    </xf>
    <xf numFmtId="0" fontId="8" fillId="0" borderId="1" xfId="3" applyFont="1" applyBorder="1" applyAlignment="1">
      <alignment horizontal="center"/>
    </xf>
    <xf numFmtId="164" fontId="8" fillId="0" borderId="1" xfId="4" applyNumberFormat="1" applyFont="1" applyBorder="1" applyAlignment="1">
      <alignment horizontal="center"/>
    </xf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left"/>
    </xf>
    <xf numFmtId="0" fontId="7" fillId="0" borderId="1" xfId="3" applyFont="1" applyBorder="1" applyAlignment="1">
      <alignment horizontal="center"/>
    </xf>
    <xf numFmtId="164" fontId="8" fillId="0" borderId="0" xfId="3" applyNumberFormat="1" applyFont="1" applyAlignment="1">
      <alignment horizontal="center"/>
    </xf>
    <xf numFmtId="0" fontId="9" fillId="0" borderId="0" xfId="3" applyFont="1" applyAlignment="1">
      <alignment horizontal="center"/>
    </xf>
    <xf numFmtId="43" fontId="8" fillId="0" borderId="0" xfId="3" applyNumberFormat="1" applyFont="1" applyAlignment="1">
      <alignment horizontal="center"/>
    </xf>
    <xf numFmtId="0" fontId="2" fillId="0" borderId="0" xfId="3" applyFont="1" applyAlignment="1">
      <alignment horizontal="left"/>
    </xf>
    <xf numFmtId="0" fontId="4" fillId="0" borderId="0" xfId="3" applyFont="1" applyAlignment="1">
      <alignment horizontal="left"/>
    </xf>
    <xf numFmtId="44" fontId="7" fillId="0" borderId="2" xfId="6" applyFont="1" applyBorder="1"/>
    <xf numFmtId="43" fontId="2" fillId="0" borderId="0" xfId="1" applyFont="1" applyAlignment="1"/>
    <xf numFmtId="43" fontId="2" fillId="0" borderId="0" xfId="1" applyFont="1" applyAlignment="1">
      <alignment horizontal="left"/>
    </xf>
    <xf numFmtId="10" fontId="8" fillId="0" borderId="0" xfId="4" applyNumberFormat="1" applyFont="1"/>
    <xf numFmtId="164" fontId="8" fillId="0" borderId="0" xfId="4" applyNumberFormat="1" applyFont="1"/>
    <xf numFmtId="43" fontId="8" fillId="0" borderId="0" xfId="4" applyFont="1" applyFill="1" applyAlignment="1">
      <alignment horizontal="left"/>
    </xf>
    <xf numFmtId="164" fontId="8" fillId="0" borderId="1" xfId="4" applyNumberFormat="1" applyFont="1" applyBorder="1"/>
    <xf numFmtId="44" fontId="8" fillId="0" borderId="0" xfId="5" applyFont="1"/>
    <xf numFmtId="43" fontId="8" fillId="0" borderId="0" xfId="3" applyNumberFormat="1" applyFont="1"/>
    <xf numFmtId="43" fontId="10" fillId="0" borderId="0" xfId="1" applyFont="1"/>
    <xf numFmtId="43" fontId="10" fillId="0" borderId="0" xfId="1" applyFont="1" applyAlignment="1">
      <alignment vertical="top"/>
    </xf>
    <xf numFmtId="43" fontId="2" fillId="0" borderId="0" xfId="1" applyFont="1" applyFill="1" applyBorder="1"/>
    <xf numFmtId="165" fontId="2" fillId="0" borderId="0" xfId="0" applyNumberFormat="1" applyFont="1"/>
    <xf numFmtId="165" fontId="2" fillId="0" borderId="0" xfId="0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43" fontId="2" fillId="0" borderId="0" xfId="1" applyFont="1" applyFill="1" applyAlignment="1"/>
    <xf numFmtId="43" fontId="7" fillId="0" borderId="0" xfId="1" applyFont="1" applyFill="1" applyBorder="1" applyAlignment="1">
      <alignment horizontal="center"/>
    </xf>
    <xf numFmtId="44" fontId="8" fillId="0" borderId="0" xfId="3" applyNumberFormat="1" applyFont="1"/>
    <xf numFmtId="44" fontId="8" fillId="0" borderId="0" xfId="5" applyFont="1" applyBorder="1"/>
    <xf numFmtId="43" fontId="8" fillId="0" borderId="0" xfId="4" applyFont="1" applyBorder="1"/>
    <xf numFmtId="43" fontId="8" fillId="0" borderId="0" xfId="4" applyFont="1" applyBorder="1" applyAlignment="1">
      <alignment horizontal="center"/>
    </xf>
    <xf numFmtId="0" fontId="2" fillId="0" borderId="0" xfId="3" applyFont="1" applyAlignment="1">
      <alignment horizontal="center"/>
    </xf>
    <xf numFmtId="10" fontId="8" fillId="0" borderId="0" xfId="4" applyNumberFormat="1" applyFont="1" applyFill="1"/>
    <xf numFmtId="43" fontId="7" fillId="0" borderId="0" xfId="4" applyFont="1" applyFill="1" applyBorder="1" applyAlignment="1">
      <alignment horizontal="center"/>
    </xf>
    <xf numFmtId="44" fontId="8" fillId="0" borderId="0" xfId="5" applyFont="1" applyFill="1"/>
    <xf numFmtId="43" fontId="8" fillId="0" borderId="0" xfId="4" applyFont="1" applyFill="1" applyBorder="1"/>
    <xf numFmtId="43" fontId="8" fillId="0" borderId="0" xfId="4" applyFont="1" applyFill="1" applyBorder="1" applyAlignment="1">
      <alignment horizontal="left"/>
    </xf>
    <xf numFmtId="44" fontId="9" fillId="0" borderId="0" xfId="3" applyNumberFormat="1" applyFont="1"/>
    <xf numFmtId="0" fontId="9" fillId="0" borderId="0" xfId="3" applyFont="1" applyAlignment="1">
      <alignment horizontal="right"/>
    </xf>
    <xf numFmtId="44" fontId="9" fillId="0" borderId="0" xfId="5" applyFont="1" applyFill="1" applyBorder="1"/>
    <xf numFmtId="43" fontId="9" fillId="0" borderId="0" xfId="4" applyFont="1" applyFill="1" applyBorder="1" applyAlignment="1">
      <alignment horizontal="left"/>
    </xf>
    <xf numFmtId="43" fontId="11" fillId="0" borderId="0" xfId="4" applyFont="1"/>
    <xf numFmtId="0" fontId="8" fillId="0" borderId="0" xfId="3" applyFont="1" applyAlignment="1">
      <alignment horizontal="right"/>
    </xf>
    <xf numFmtId="44" fontId="9" fillId="2" borderId="2" xfId="5" applyFont="1" applyFill="1" applyBorder="1"/>
    <xf numFmtId="43" fontId="8" fillId="2" borderId="0" xfId="4" applyFont="1" applyFill="1" applyBorder="1"/>
    <xf numFmtId="44" fontId="8" fillId="2" borderId="0" xfId="5" applyFont="1" applyFill="1" applyBorder="1"/>
    <xf numFmtId="43" fontId="8" fillId="2" borderId="0" xfId="4" applyFont="1" applyFill="1" applyBorder="1" applyAlignment="1">
      <alignment horizontal="left"/>
    </xf>
    <xf numFmtId="43" fontId="8" fillId="0" borderId="0" xfId="4" applyFont="1" applyBorder="1" applyAlignment="1">
      <alignment horizontal="left"/>
    </xf>
    <xf numFmtId="43" fontId="12" fillId="0" borderId="0" xfId="4" applyFont="1" applyFill="1" applyBorder="1"/>
    <xf numFmtId="43" fontId="8" fillId="0" borderId="0" xfId="4" applyFont="1" applyFill="1" applyAlignment="1">
      <alignment horizontal="center"/>
    </xf>
    <xf numFmtId="43" fontId="12" fillId="0" borderId="0" xfId="4" applyFont="1" applyFill="1"/>
    <xf numFmtId="44" fontId="9" fillId="2" borderId="3" xfId="5" applyFont="1" applyFill="1" applyBorder="1"/>
    <xf numFmtId="44" fontId="9" fillId="0" borderId="5" xfId="5" applyFont="1" applyFill="1" applyBorder="1"/>
    <xf numFmtId="44" fontId="8" fillId="0" borderId="5" xfId="5" applyFont="1" applyFill="1" applyBorder="1"/>
    <xf numFmtId="43" fontId="8" fillId="0" borderId="5" xfId="3" applyNumberFormat="1" applyFont="1" applyBorder="1"/>
    <xf numFmtId="43" fontId="8" fillId="0" borderId="1" xfId="3" applyNumberFormat="1" applyFont="1" applyBorder="1"/>
    <xf numFmtId="2" fontId="8" fillId="0" borderId="0" xfId="3" applyNumberFormat="1" applyFont="1"/>
    <xf numFmtId="9" fontId="8" fillId="0" borderId="0" xfId="7" applyFont="1" applyAlignment="1">
      <alignment horizontal="center"/>
    </xf>
    <xf numFmtId="164" fontId="8" fillId="0" borderId="0" xfId="4" applyNumberFormat="1" applyFont="1" applyFill="1" applyBorder="1"/>
    <xf numFmtId="43" fontId="8" fillId="0" borderId="1" xfId="4" applyFont="1" applyFill="1" applyBorder="1" applyAlignment="1">
      <alignment horizontal="center"/>
    </xf>
    <xf numFmtId="44" fontId="7" fillId="0" borderId="0" xfId="5" applyFont="1" applyFill="1" applyBorder="1"/>
    <xf numFmtId="43" fontId="7" fillId="0" borderId="0" xfId="4" applyFont="1" applyFill="1" applyBorder="1"/>
    <xf numFmtId="44" fontId="7" fillId="0" borderId="5" xfId="5" applyFont="1" applyFill="1" applyBorder="1"/>
    <xf numFmtId="43" fontId="7" fillId="0" borderId="5" xfId="4" applyFont="1" applyFill="1" applyBorder="1"/>
    <xf numFmtId="43" fontId="8" fillId="0" borderId="5" xfId="4" applyFont="1" applyFill="1" applyBorder="1"/>
    <xf numFmtId="166" fontId="8" fillId="0" borderId="0" xfId="4" applyNumberFormat="1" applyFont="1" applyFill="1" applyAlignment="1">
      <alignment horizontal="center"/>
    </xf>
    <xf numFmtId="166" fontId="8" fillId="0" borderId="0" xfId="8" applyNumberFormat="1" applyFont="1" applyFill="1" applyAlignment="1">
      <alignment horizontal="center"/>
    </xf>
    <xf numFmtId="166" fontId="8" fillId="0" borderId="0" xfId="3" applyNumberFormat="1" applyFont="1" applyAlignment="1">
      <alignment horizontal="center"/>
    </xf>
    <xf numFmtId="0" fontId="7" fillId="0" borderId="0" xfId="3" applyFont="1" applyAlignment="1">
      <alignment horizontal="center"/>
    </xf>
    <xf numFmtId="43" fontId="7" fillId="0" borderId="0" xfId="4" applyFont="1" applyFill="1"/>
    <xf numFmtId="43" fontId="8" fillId="0" borderId="0" xfId="4" applyFont="1" applyFill="1" applyAlignment="1"/>
    <xf numFmtId="43" fontId="8" fillId="0" borderId="1" xfId="4" applyFont="1" applyFill="1" applyBorder="1" applyAlignment="1">
      <alignment horizontal="left"/>
    </xf>
    <xf numFmtId="43" fontId="8" fillId="0" borderId="0" xfId="4" applyFont="1" applyAlignment="1"/>
    <xf numFmtId="164" fontId="8" fillId="0" borderId="1" xfId="4" applyNumberFormat="1" applyFont="1" applyFill="1" applyBorder="1"/>
    <xf numFmtId="43" fontId="8" fillId="0" borderId="0" xfId="4" applyFont="1" applyFill="1" applyBorder="1" applyAlignment="1">
      <alignment horizontal="center"/>
    </xf>
    <xf numFmtId="14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4" fontId="8" fillId="0" borderId="0" xfId="0" applyNumberFormat="1" applyFont="1" applyFill="1" applyAlignment="1">
      <alignment horizontal="center"/>
    </xf>
    <xf numFmtId="43" fontId="8" fillId="0" borderId="1" xfId="4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8" fillId="0" borderId="4" xfId="3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3" fontId="8" fillId="0" borderId="6" xfId="4" applyFont="1" applyBorder="1" applyAlignment="1">
      <alignment horizontal="center"/>
    </xf>
    <xf numFmtId="0" fontId="8" fillId="0" borderId="6" xfId="3" applyFont="1" applyBorder="1" applyAlignment="1">
      <alignment horizontal="center"/>
    </xf>
  </cellXfs>
  <cellStyles count="9">
    <cellStyle name="Comma" xfId="1" builtinId="3"/>
    <cellStyle name="Comma 2" xfId="4" xr:uid="{A8F6ACCD-368F-42E7-923A-E8CF261CA8EA}"/>
    <cellStyle name="Comma 2 2" xfId="8" xr:uid="{8AC96530-17B0-4631-AEA4-CACC48A7F1AA}"/>
    <cellStyle name="Currency" xfId="2" builtinId="4"/>
    <cellStyle name="Currency 2" xfId="5" xr:uid="{70EEB3B3-69FC-43C8-98D8-AD17F278D3BF}"/>
    <cellStyle name="Currency 3" xfId="6" xr:uid="{39BE3759-5685-41EA-A62A-9C0B61B2ABA6}"/>
    <cellStyle name="Normal" xfId="0" builtinId="0"/>
    <cellStyle name="Normal 2" xfId="3" xr:uid="{6AF73A8C-7CFE-4B97-A3AC-EFD5F2EAEA23}"/>
    <cellStyle name="Percent 2" xfId="7" xr:uid="{2F98CE35-4C1B-4C55-9741-25D5CF5C7C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C009B-81DA-4769-8DB8-76BD094199E3}">
  <dimension ref="A1:Z103"/>
  <sheetViews>
    <sheetView tabSelected="1" workbookViewId="0">
      <pane xSplit="4" ySplit="7" topLeftCell="E35" activePane="bottomRight" state="frozen"/>
      <selection pane="topRight" activeCell="E1" sqref="E1"/>
      <selection pane="bottomLeft" activeCell="A8" sqref="A8"/>
      <selection pane="bottomRight" activeCell="A3" sqref="A3"/>
    </sheetView>
  </sheetViews>
  <sheetFormatPr defaultColWidth="6.81640625" defaultRowHeight="12.5"/>
  <cols>
    <col min="1" max="1" width="5.54296875" style="5" customWidth="1"/>
    <col min="2" max="2" width="7.453125" style="4" bestFit="1" customWidth="1"/>
    <col min="3" max="3" width="34.453125" style="5" bestFit="1" customWidth="1"/>
    <col min="4" max="4" width="11.1796875" style="4" customWidth="1"/>
    <col min="5" max="5" width="10.1796875" style="5" bestFit="1" customWidth="1"/>
    <col min="6" max="6" width="6.54296875" style="5" bestFit="1" customWidth="1"/>
    <col min="7" max="7" width="14" style="5" bestFit="1" customWidth="1"/>
    <col min="8" max="8" width="10.81640625" style="6" customWidth="1"/>
    <col min="9" max="9" width="12.453125" style="6" bestFit="1" customWidth="1"/>
    <col min="10" max="10" width="14.1796875" style="6" bestFit="1" customWidth="1"/>
    <col min="11" max="11" width="2" style="7" customWidth="1"/>
    <col min="12" max="14" width="12.453125" style="6" bestFit="1" customWidth="1"/>
    <col min="15" max="15" width="1.54296875" style="8" customWidth="1"/>
    <col min="16" max="16" width="12.54296875" style="5" bestFit="1" customWidth="1"/>
    <col min="17" max="17" width="14.1796875" style="5" bestFit="1" customWidth="1"/>
    <col min="18" max="18" width="1.54296875" style="5" customWidth="1"/>
    <col min="19" max="19" width="11.1796875" style="5" bestFit="1" customWidth="1"/>
    <col min="20" max="20" width="12.453125" style="5" bestFit="1" customWidth="1"/>
    <col min="21" max="21" width="1.54296875" style="5" customWidth="1"/>
    <col min="22" max="22" width="12.1796875" style="5" bestFit="1" customWidth="1"/>
    <col min="23" max="23" width="14.1796875" style="5" bestFit="1" customWidth="1"/>
    <col min="24" max="24" width="12.453125" style="6" bestFit="1" customWidth="1"/>
    <col min="25" max="25" width="1.54296875" style="5" customWidth="1"/>
    <col min="26" max="26" width="24" style="5" customWidth="1"/>
    <col min="27" max="16384" width="6.81640625" style="5"/>
  </cols>
  <sheetData>
    <row r="1" spans="1:26" ht="13">
      <c r="A1" s="1" t="s">
        <v>0</v>
      </c>
      <c r="B1" s="2"/>
      <c r="C1" s="3"/>
    </row>
    <row r="2" spans="1:26">
      <c r="A2" s="5" t="s">
        <v>106</v>
      </c>
    </row>
    <row r="3" spans="1:26">
      <c r="A3" s="5" t="s">
        <v>107</v>
      </c>
    </row>
    <row r="4" spans="1:26" ht="13">
      <c r="A4" s="9"/>
      <c r="B4" s="10"/>
      <c r="C4" s="10"/>
      <c r="D4" s="10"/>
      <c r="E4" s="10"/>
      <c r="F4" s="11"/>
      <c r="G4" s="12"/>
      <c r="H4" s="10"/>
      <c r="I4" s="2"/>
      <c r="J4" s="12"/>
      <c r="K4" s="13"/>
      <c r="L4" s="2"/>
      <c r="M4" s="12"/>
      <c r="N4" s="12"/>
      <c r="O4" s="14"/>
      <c r="P4" s="15"/>
      <c r="Q4" s="15"/>
      <c r="S4" s="2"/>
      <c r="T4" s="2"/>
      <c r="U4" s="2"/>
      <c r="V4" s="2"/>
      <c r="W4" s="16"/>
      <c r="X4" s="10"/>
    </row>
    <row r="5" spans="1:26" s="22" customFormat="1" ht="13">
      <c r="A5" s="17"/>
      <c r="B5" s="18"/>
      <c r="C5" s="18"/>
      <c r="D5" s="18"/>
      <c r="E5" s="18"/>
      <c r="F5" s="19"/>
      <c r="G5" s="18"/>
      <c r="H5" s="17"/>
      <c r="I5" s="153" t="s">
        <v>1</v>
      </c>
      <c r="J5" s="153"/>
      <c r="K5" s="18"/>
      <c r="L5" s="153" t="s">
        <v>2</v>
      </c>
      <c r="M5" s="153"/>
      <c r="N5" s="17"/>
      <c r="O5" s="21"/>
      <c r="P5" s="153" t="s">
        <v>3</v>
      </c>
      <c r="Q5" s="153"/>
      <c r="S5" s="153" t="s">
        <v>4</v>
      </c>
      <c r="T5" s="153"/>
      <c r="U5" s="16"/>
      <c r="V5" s="153" t="s">
        <v>5</v>
      </c>
      <c r="W5" s="153"/>
    </row>
    <row r="6" spans="1:26" s="22" customFormat="1" ht="13">
      <c r="A6" s="17"/>
      <c r="B6" s="18"/>
      <c r="C6" s="18"/>
      <c r="D6" s="17" t="s">
        <v>6</v>
      </c>
      <c r="E6" s="17" t="s">
        <v>7</v>
      </c>
      <c r="F6" s="17" t="s">
        <v>8</v>
      </c>
      <c r="G6" s="17" t="s">
        <v>9</v>
      </c>
      <c r="H6" s="17" t="s">
        <v>10</v>
      </c>
      <c r="I6" s="23" t="s">
        <v>11</v>
      </c>
      <c r="J6" s="17"/>
      <c r="K6" s="18"/>
      <c r="L6" s="23" t="s">
        <v>11</v>
      </c>
      <c r="M6" s="17" t="s">
        <v>12</v>
      </c>
      <c r="N6" s="17" t="s">
        <v>13</v>
      </c>
      <c r="O6" s="21"/>
      <c r="P6" s="23" t="s">
        <v>11</v>
      </c>
      <c r="Q6" s="17" t="s">
        <v>12</v>
      </c>
      <c r="S6" s="23" t="s">
        <v>11</v>
      </c>
      <c r="T6" s="16"/>
      <c r="U6" s="16"/>
      <c r="V6" s="23" t="s">
        <v>11</v>
      </c>
      <c r="W6" s="16"/>
      <c r="X6" s="18"/>
      <c r="Z6" s="23" t="s">
        <v>14</v>
      </c>
    </row>
    <row r="7" spans="1:26" s="22" customFormat="1" ht="13">
      <c r="A7" s="24" t="s">
        <v>15</v>
      </c>
      <c r="B7" s="24" t="s">
        <v>16</v>
      </c>
      <c r="C7" s="25" t="s">
        <v>17</v>
      </c>
      <c r="D7" s="24" t="s">
        <v>18</v>
      </c>
      <c r="E7" s="24" t="s">
        <v>18</v>
      </c>
      <c r="F7" s="24" t="s">
        <v>19</v>
      </c>
      <c r="G7" s="24" t="s">
        <v>8</v>
      </c>
      <c r="H7" s="24" t="s">
        <v>20</v>
      </c>
      <c r="I7" s="20" t="s">
        <v>21</v>
      </c>
      <c r="J7" s="24" t="s">
        <v>12</v>
      </c>
      <c r="K7" s="26"/>
      <c r="L7" s="20" t="s">
        <v>21</v>
      </c>
      <c r="M7" s="24" t="s">
        <v>21</v>
      </c>
      <c r="N7" s="24" t="s">
        <v>22</v>
      </c>
      <c r="O7" s="21"/>
      <c r="P7" s="20" t="s">
        <v>21</v>
      </c>
      <c r="Q7" s="24" t="s">
        <v>21</v>
      </c>
      <c r="S7" s="20" t="s">
        <v>23</v>
      </c>
      <c r="T7" s="20" t="s">
        <v>24</v>
      </c>
      <c r="U7" s="16"/>
      <c r="V7" s="20" t="s">
        <v>23</v>
      </c>
      <c r="W7" s="20" t="s">
        <v>24</v>
      </c>
      <c r="X7" s="24" t="s">
        <v>25</v>
      </c>
      <c r="Z7" s="20" t="s">
        <v>26</v>
      </c>
    </row>
    <row r="8" spans="1:26">
      <c r="A8" s="4" t="s">
        <v>27</v>
      </c>
      <c r="B8" s="4">
        <v>17</v>
      </c>
      <c r="C8" s="27" t="s">
        <v>28</v>
      </c>
      <c r="D8" s="28">
        <v>31726</v>
      </c>
      <c r="E8" s="4"/>
      <c r="F8" s="4"/>
      <c r="G8" s="4"/>
      <c r="H8" s="6">
        <f t="shared" ref="H8:H23" si="0">+J8/I8</f>
        <v>45.007138512579488</v>
      </c>
      <c r="I8" s="29">
        <v>1808.5</v>
      </c>
      <c r="J8" s="29">
        <v>81395.41</v>
      </c>
      <c r="K8" s="30"/>
      <c r="N8" s="29">
        <v>4853.71</v>
      </c>
      <c r="O8" s="31"/>
      <c r="P8" s="6">
        <f t="shared" ref="P8:P39" si="1">+I8+L8</f>
        <v>1808.5</v>
      </c>
      <c r="Q8" s="6">
        <f t="shared" ref="Q8:Q39" si="2">+J8+M8+N8</f>
        <v>86249.12000000001</v>
      </c>
      <c r="R8" s="31"/>
      <c r="S8" s="6">
        <v>348.5</v>
      </c>
      <c r="T8" s="6">
        <v>16730.639999999985</v>
      </c>
      <c r="U8" s="8"/>
      <c r="V8" s="6">
        <f t="shared" ref="V8:V39" si="3">+P8+S8</f>
        <v>2157</v>
      </c>
      <c r="W8" s="6">
        <f t="shared" ref="W8:W39" si="4">+Q8+T8</f>
        <v>102979.76</v>
      </c>
      <c r="X8" s="6">
        <v>7584.5499999999993</v>
      </c>
      <c r="Z8" s="4" t="s">
        <v>29</v>
      </c>
    </row>
    <row r="9" spans="1:26" ht="12.75" customHeight="1">
      <c r="A9" s="4" t="s">
        <v>30</v>
      </c>
      <c r="B9" s="4">
        <v>26</v>
      </c>
      <c r="C9" s="32" t="s">
        <v>31</v>
      </c>
      <c r="D9" s="28">
        <v>33766</v>
      </c>
      <c r="E9" s="28">
        <v>44835</v>
      </c>
      <c r="F9" s="33" t="s">
        <v>32</v>
      </c>
      <c r="G9" s="33" t="s">
        <v>33</v>
      </c>
      <c r="H9" s="6">
        <f t="shared" si="0"/>
        <v>38.477487091222031</v>
      </c>
      <c r="I9" s="29">
        <v>871.5</v>
      </c>
      <c r="J9" s="29">
        <v>33533.129999999997</v>
      </c>
      <c r="K9" s="30"/>
      <c r="L9" s="29">
        <v>87</v>
      </c>
      <c r="M9" s="29">
        <v>5021.43</v>
      </c>
      <c r="N9" s="29">
        <v>0</v>
      </c>
      <c r="O9" s="31"/>
      <c r="P9" s="6">
        <f t="shared" si="1"/>
        <v>958.5</v>
      </c>
      <c r="Q9" s="6">
        <f t="shared" si="2"/>
        <v>38554.559999999998</v>
      </c>
      <c r="R9" s="31"/>
      <c r="S9" s="6">
        <v>954.02</v>
      </c>
      <c r="T9" s="6">
        <v>37314.070000000007</v>
      </c>
      <c r="U9" s="8"/>
      <c r="V9" s="6">
        <f t="shared" si="3"/>
        <v>1912.52</v>
      </c>
      <c r="W9" s="6">
        <f t="shared" si="4"/>
        <v>75868.63</v>
      </c>
      <c r="X9" s="6">
        <v>5566.01</v>
      </c>
      <c r="Z9" s="4" t="s">
        <v>34</v>
      </c>
    </row>
    <row r="10" spans="1:26" ht="12.75" customHeight="1">
      <c r="A10" s="4" t="s">
        <v>30</v>
      </c>
      <c r="B10" s="4">
        <v>28</v>
      </c>
      <c r="C10" s="32" t="s">
        <v>35</v>
      </c>
      <c r="D10" s="28">
        <v>40826</v>
      </c>
      <c r="E10" s="4"/>
      <c r="F10" s="4"/>
      <c r="G10" s="4"/>
      <c r="H10" s="6">
        <f t="shared" si="0"/>
        <v>88.210989624900236</v>
      </c>
      <c r="I10" s="29">
        <v>1253</v>
      </c>
      <c r="J10" s="29">
        <v>110528.37</v>
      </c>
      <c r="K10" s="30"/>
      <c r="L10" s="29"/>
      <c r="M10" s="29"/>
      <c r="N10" s="29">
        <v>6104.2</v>
      </c>
      <c r="O10" s="31"/>
      <c r="P10" s="6">
        <f t="shared" si="1"/>
        <v>1253</v>
      </c>
      <c r="Q10" s="6">
        <f t="shared" si="2"/>
        <v>116632.56999999999</v>
      </c>
      <c r="R10" s="31"/>
      <c r="S10" s="6">
        <v>134</v>
      </c>
      <c r="T10" s="6">
        <v>14164.600000000006</v>
      </c>
      <c r="U10" s="8"/>
      <c r="V10" s="6">
        <f t="shared" si="3"/>
        <v>1387</v>
      </c>
      <c r="W10" s="6">
        <f t="shared" si="4"/>
        <v>130797.17</v>
      </c>
      <c r="X10" s="6">
        <v>9262.880000000001</v>
      </c>
      <c r="Z10" s="4" t="s">
        <v>34</v>
      </c>
    </row>
    <row r="11" spans="1:26" ht="12.75" customHeight="1">
      <c r="A11" s="4" t="s">
        <v>27</v>
      </c>
      <c r="B11" s="4">
        <v>30</v>
      </c>
      <c r="C11" s="32" t="s">
        <v>36</v>
      </c>
      <c r="D11" s="28">
        <v>34806</v>
      </c>
      <c r="E11" s="4"/>
      <c r="F11" s="4"/>
      <c r="G11" s="4"/>
      <c r="H11" s="6">
        <f t="shared" si="0"/>
        <v>27.63605397148676</v>
      </c>
      <c r="I11" s="29">
        <v>1964</v>
      </c>
      <c r="J11" s="29">
        <v>54277.21</v>
      </c>
      <c r="K11" s="30"/>
      <c r="N11" s="29">
        <v>2881.16</v>
      </c>
      <c r="O11" s="31"/>
      <c r="P11" s="6">
        <f t="shared" si="1"/>
        <v>1964</v>
      </c>
      <c r="Q11" s="6">
        <f t="shared" si="2"/>
        <v>57158.369999999995</v>
      </c>
      <c r="R11" s="31"/>
      <c r="S11" s="6">
        <v>116</v>
      </c>
      <c r="T11" s="6">
        <v>3669.760000000002</v>
      </c>
      <c r="U11" s="8"/>
      <c r="V11" s="6">
        <f t="shared" si="3"/>
        <v>2080</v>
      </c>
      <c r="W11" s="6">
        <f t="shared" si="4"/>
        <v>60828.13</v>
      </c>
      <c r="X11" s="6">
        <v>4505.13</v>
      </c>
      <c r="Z11" s="4" t="s">
        <v>29</v>
      </c>
    </row>
    <row r="12" spans="1:26" ht="12.75" customHeight="1">
      <c r="A12" s="4" t="s">
        <v>37</v>
      </c>
      <c r="B12" s="4">
        <v>32</v>
      </c>
      <c r="C12" s="32" t="s">
        <v>38</v>
      </c>
      <c r="D12" s="28">
        <v>34960</v>
      </c>
      <c r="E12" s="4"/>
      <c r="F12" s="4"/>
      <c r="G12" s="4"/>
      <c r="H12" s="6">
        <f t="shared" si="0"/>
        <v>33.286716460787126</v>
      </c>
      <c r="I12" s="29">
        <v>1740.5</v>
      </c>
      <c r="J12" s="29">
        <v>57935.53</v>
      </c>
      <c r="K12" s="30"/>
      <c r="L12" s="29">
        <v>241.5</v>
      </c>
      <c r="M12" s="29">
        <v>12057.38</v>
      </c>
      <c r="N12" s="29">
        <v>4039.96</v>
      </c>
      <c r="O12" s="31"/>
      <c r="P12" s="6">
        <f t="shared" si="1"/>
        <v>1982</v>
      </c>
      <c r="Q12" s="6">
        <f t="shared" si="2"/>
        <v>74032.87000000001</v>
      </c>
      <c r="R12" s="31"/>
      <c r="S12" s="6">
        <v>339.5</v>
      </c>
      <c r="T12" s="6">
        <v>12121.479999999996</v>
      </c>
      <c r="U12" s="8"/>
      <c r="V12" s="6">
        <f t="shared" si="3"/>
        <v>2321.5</v>
      </c>
      <c r="W12" s="6">
        <f t="shared" si="4"/>
        <v>86154.35</v>
      </c>
      <c r="X12" s="6">
        <v>6428.02</v>
      </c>
      <c r="Z12" s="4" t="s">
        <v>29</v>
      </c>
    </row>
    <row r="13" spans="1:26" ht="12.75" customHeight="1">
      <c r="A13" s="4" t="s">
        <v>39</v>
      </c>
      <c r="B13" s="4">
        <v>34</v>
      </c>
      <c r="C13" s="32" t="s">
        <v>40</v>
      </c>
      <c r="D13" s="28">
        <v>35296</v>
      </c>
      <c r="E13" s="4"/>
      <c r="F13" s="4"/>
      <c r="G13" s="4"/>
      <c r="H13" s="6">
        <f t="shared" si="0"/>
        <v>34.545277224907593</v>
      </c>
      <c r="I13" s="29">
        <v>1758.5</v>
      </c>
      <c r="J13" s="29">
        <v>60747.87</v>
      </c>
      <c r="K13" s="30"/>
      <c r="L13" s="29">
        <v>120.5</v>
      </c>
      <c r="M13" s="29">
        <v>6239.39</v>
      </c>
      <c r="N13" s="29">
        <v>3891.93</v>
      </c>
      <c r="O13" s="31"/>
      <c r="P13" s="6">
        <f t="shared" si="1"/>
        <v>1879</v>
      </c>
      <c r="Q13" s="6">
        <f t="shared" si="2"/>
        <v>70879.19</v>
      </c>
      <c r="R13" s="31"/>
      <c r="S13" s="6">
        <v>321.5</v>
      </c>
      <c r="T13" s="6">
        <v>11351.220000000001</v>
      </c>
      <c r="U13" s="8"/>
      <c r="V13" s="6">
        <f t="shared" si="3"/>
        <v>2200.5</v>
      </c>
      <c r="W13" s="6">
        <f t="shared" si="4"/>
        <v>82230.41</v>
      </c>
      <c r="X13" s="6">
        <v>6127.76</v>
      </c>
      <c r="Z13" s="4" t="s">
        <v>41</v>
      </c>
    </row>
    <row r="14" spans="1:26" ht="12.75" customHeight="1">
      <c r="A14" s="4" t="s">
        <v>30</v>
      </c>
      <c r="B14" s="4">
        <v>35</v>
      </c>
      <c r="C14" s="32" t="s">
        <v>42</v>
      </c>
      <c r="D14" s="28">
        <v>35766</v>
      </c>
      <c r="E14" s="4"/>
      <c r="F14" s="4"/>
      <c r="G14" s="4"/>
      <c r="H14" s="6">
        <f t="shared" si="0"/>
        <v>31.203591549295773</v>
      </c>
      <c r="I14" s="29">
        <v>1704</v>
      </c>
      <c r="J14" s="29">
        <v>53170.92</v>
      </c>
      <c r="K14" s="30"/>
      <c r="L14" s="29">
        <v>136</v>
      </c>
      <c r="M14" s="29">
        <v>6080.36</v>
      </c>
      <c r="N14" s="29">
        <v>3606.15</v>
      </c>
      <c r="O14" s="31"/>
      <c r="P14" s="6">
        <f t="shared" si="1"/>
        <v>1840</v>
      </c>
      <c r="Q14" s="6">
        <f t="shared" si="2"/>
        <v>62857.43</v>
      </c>
      <c r="R14" s="31"/>
      <c r="S14" s="6">
        <v>376</v>
      </c>
      <c r="T14" s="6">
        <v>12033.299999999996</v>
      </c>
      <c r="U14" s="8"/>
      <c r="V14" s="6">
        <f t="shared" si="3"/>
        <v>2216</v>
      </c>
      <c r="W14" s="6">
        <f t="shared" si="4"/>
        <v>74890.73</v>
      </c>
      <c r="X14" s="6">
        <v>5497.98</v>
      </c>
      <c r="Z14" s="4" t="s">
        <v>34</v>
      </c>
    </row>
    <row r="15" spans="1:26" ht="12.75" customHeight="1">
      <c r="A15" s="4" t="s">
        <v>30</v>
      </c>
      <c r="B15" s="4">
        <v>41</v>
      </c>
      <c r="C15" s="32" t="s">
        <v>43</v>
      </c>
      <c r="D15" s="28">
        <v>36234</v>
      </c>
      <c r="E15" s="4"/>
      <c r="F15" s="4"/>
      <c r="G15" s="4"/>
      <c r="H15" s="6">
        <f t="shared" si="0"/>
        <v>24.624590651979755</v>
      </c>
      <c r="I15" s="29">
        <v>1679.5</v>
      </c>
      <c r="J15" s="29">
        <v>41357</v>
      </c>
      <c r="K15" s="30"/>
      <c r="L15" s="29">
        <v>329</v>
      </c>
      <c r="M15" s="29">
        <v>12398.19</v>
      </c>
      <c r="N15" s="29">
        <v>3138.02</v>
      </c>
      <c r="O15" s="31"/>
      <c r="P15" s="6">
        <f t="shared" si="1"/>
        <v>2008.5</v>
      </c>
      <c r="Q15" s="6">
        <f t="shared" si="2"/>
        <v>56893.21</v>
      </c>
      <c r="R15" s="31"/>
      <c r="S15" s="6">
        <v>400.5</v>
      </c>
      <c r="T15" s="6">
        <v>10346.760000000002</v>
      </c>
      <c r="U15" s="8"/>
      <c r="V15" s="6">
        <f t="shared" si="3"/>
        <v>2409</v>
      </c>
      <c r="W15" s="6">
        <f t="shared" si="4"/>
        <v>67239.97</v>
      </c>
      <c r="X15" s="6">
        <v>4872.04</v>
      </c>
      <c r="Z15" s="4" t="s">
        <v>34</v>
      </c>
    </row>
    <row r="16" spans="1:26" ht="12.75" customHeight="1">
      <c r="A16" s="4" t="s">
        <v>30</v>
      </c>
      <c r="B16" s="4">
        <v>42</v>
      </c>
      <c r="C16" s="32" t="s">
        <v>44</v>
      </c>
      <c r="D16" s="28">
        <v>36276</v>
      </c>
      <c r="E16" s="4"/>
      <c r="F16" s="4"/>
      <c r="G16" s="4"/>
      <c r="H16" s="6">
        <f t="shared" si="0"/>
        <v>68.05107332624867</v>
      </c>
      <c r="I16" s="29">
        <v>1882</v>
      </c>
      <c r="J16" s="29">
        <v>128072.12</v>
      </c>
      <c r="K16" s="30"/>
      <c r="L16" s="29"/>
      <c r="M16" s="29"/>
      <c r="N16" s="29">
        <v>7078.65</v>
      </c>
      <c r="O16" s="31"/>
      <c r="P16" s="6">
        <f t="shared" si="1"/>
        <v>1882</v>
      </c>
      <c r="Q16" s="6">
        <f t="shared" si="2"/>
        <v>135150.76999999999</v>
      </c>
      <c r="R16" s="31"/>
      <c r="S16" s="6">
        <v>198</v>
      </c>
      <c r="T16" s="6">
        <v>15197.440000000002</v>
      </c>
      <c r="U16" s="8"/>
      <c r="V16" s="6">
        <f t="shared" si="3"/>
        <v>2080</v>
      </c>
      <c r="W16" s="6">
        <f t="shared" si="4"/>
        <v>150348.21</v>
      </c>
      <c r="X16" s="6">
        <v>11018.67</v>
      </c>
      <c r="Z16" s="4" t="s">
        <v>34</v>
      </c>
    </row>
    <row r="17" spans="1:26" ht="12.75" customHeight="1">
      <c r="A17" s="4" t="s">
        <v>45</v>
      </c>
      <c r="B17" s="4">
        <v>49</v>
      </c>
      <c r="C17" s="32" t="s">
        <v>46</v>
      </c>
      <c r="D17" s="28">
        <v>36391</v>
      </c>
      <c r="E17" s="4"/>
      <c r="F17" s="4"/>
      <c r="G17" s="4"/>
      <c r="H17" s="6">
        <f t="shared" si="0"/>
        <v>18.481676300578034</v>
      </c>
      <c r="I17" s="29">
        <v>1557</v>
      </c>
      <c r="J17" s="29">
        <v>28775.97</v>
      </c>
      <c r="K17" s="30"/>
      <c r="L17" s="29">
        <v>155</v>
      </c>
      <c r="M17" s="29">
        <v>4305.22</v>
      </c>
      <c r="N17" s="29">
        <v>2128.96</v>
      </c>
      <c r="O17" s="31"/>
      <c r="P17" s="6">
        <f t="shared" si="1"/>
        <v>1712</v>
      </c>
      <c r="Q17" s="6">
        <f t="shared" si="2"/>
        <v>35210.15</v>
      </c>
      <c r="R17" s="31"/>
      <c r="S17" s="6">
        <v>523</v>
      </c>
      <c r="T17" s="6">
        <v>9924.9700000000012</v>
      </c>
      <c r="U17" s="8"/>
      <c r="V17" s="6">
        <f t="shared" si="3"/>
        <v>2235</v>
      </c>
      <c r="W17" s="6">
        <f t="shared" si="4"/>
        <v>45135.12</v>
      </c>
      <c r="X17" s="6">
        <v>2757.2799999999997</v>
      </c>
      <c r="Z17" s="4" t="s">
        <v>47</v>
      </c>
    </row>
    <row r="18" spans="1:26" ht="12.75" customHeight="1">
      <c r="A18" s="4" t="s">
        <v>48</v>
      </c>
      <c r="B18" s="4">
        <v>50</v>
      </c>
      <c r="C18" s="32" t="s">
        <v>49</v>
      </c>
      <c r="D18" s="28">
        <v>36423</v>
      </c>
      <c r="E18" s="4"/>
      <c r="F18" s="4"/>
      <c r="G18" s="4"/>
      <c r="H18" s="6">
        <f t="shared" si="0"/>
        <v>32.546341736694679</v>
      </c>
      <c r="I18" s="29">
        <v>1785</v>
      </c>
      <c r="J18" s="29">
        <v>58095.22</v>
      </c>
      <c r="K18" s="30"/>
      <c r="L18" s="29">
        <v>142.5</v>
      </c>
      <c r="M18" s="29">
        <v>6942.55</v>
      </c>
      <c r="N18" s="29">
        <v>3752.23</v>
      </c>
      <c r="O18" s="31"/>
      <c r="P18" s="6">
        <f t="shared" si="1"/>
        <v>1927.5</v>
      </c>
      <c r="Q18" s="6">
        <f t="shared" si="2"/>
        <v>68790</v>
      </c>
      <c r="R18" s="31"/>
      <c r="S18" s="6">
        <v>295</v>
      </c>
      <c r="T18" s="6">
        <v>10929.929999999993</v>
      </c>
      <c r="U18" s="8"/>
      <c r="V18" s="6">
        <f t="shared" si="3"/>
        <v>2222.5</v>
      </c>
      <c r="W18" s="6">
        <f t="shared" si="4"/>
        <v>79719.929999999993</v>
      </c>
      <c r="X18" s="6">
        <v>6098.58</v>
      </c>
      <c r="Z18" s="4" t="s">
        <v>29</v>
      </c>
    </row>
    <row r="19" spans="1:26" ht="12.75" customHeight="1">
      <c r="A19" s="4" t="s">
        <v>30</v>
      </c>
      <c r="B19" s="4">
        <v>56</v>
      </c>
      <c r="C19" s="32" t="s">
        <v>50</v>
      </c>
      <c r="D19" s="28">
        <v>36609</v>
      </c>
      <c r="E19" s="4"/>
      <c r="F19" s="4"/>
      <c r="G19" s="4"/>
      <c r="H19" s="6">
        <f t="shared" si="0"/>
        <v>28.648741721854304</v>
      </c>
      <c r="I19" s="29">
        <v>1812</v>
      </c>
      <c r="J19" s="29">
        <v>51911.519999999997</v>
      </c>
      <c r="K19" s="30"/>
      <c r="L19" s="29">
        <v>132</v>
      </c>
      <c r="M19" s="29">
        <v>5678.66</v>
      </c>
      <c r="N19" s="29">
        <v>3275.88</v>
      </c>
      <c r="O19" s="31"/>
      <c r="P19" s="6">
        <f t="shared" si="1"/>
        <v>1944</v>
      </c>
      <c r="Q19" s="6">
        <f t="shared" si="2"/>
        <v>60866.05999999999</v>
      </c>
      <c r="R19" s="31"/>
      <c r="S19" s="6">
        <v>268</v>
      </c>
      <c r="T19" s="6">
        <v>7884.3100000000049</v>
      </c>
      <c r="U19" s="8"/>
      <c r="V19" s="6">
        <f t="shared" si="3"/>
        <v>2212</v>
      </c>
      <c r="W19" s="6">
        <f t="shared" si="4"/>
        <v>68750.37</v>
      </c>
      <c r="X19" s="6">
        <v>5074.6899999999996</v>
      </c>
      <c r="Z19" s="4" t="s">
        <v>34</v>
      </c>
    </row>
    <row r="20" spans="1:26" ht="12.75" customHeight="1">
      <c r="A20" s="4" t="s">
        <v>45</v>
      </c>
      <c r="B20" s="4">
        <v>60</v>
      </c>
      <c r="C20" s="5" t="s">
        <v>51</v>
      </c>
      <c r="D20" s="34">
        <v>36731</v>
      </c>
      <c r="E20" s="4"/>
      <c r="F20" s="4"/>
      <c r="G20" s="4"/>
      <c r="H20" s="6">
        <f t="shared" si="0"/>
        <v>19.973147135041753</v>
      </c>
      <c r="I20" s="29">
        <v>1736.5</v>
      </c>
      <c r="J20" s="29">
        <v>34683.370000000003</v>
      </c>
      <c r="K20" s="30"/>
      <c r="L20" s="29">
        <v>104</v>
      </c>
      <c r="M20" s="29">
        <v>3123.21</v>
      </c>
      <c r="N20" s="29">
        <v>2236.73</v>
      </c>
      <c r="O20" s="31"/>
      <c r="P20" s="6">
        <f t="shared" si="1"/>
        <v>1840.5</v>
      </c>
      <c r="Q20" s="6">
        <f t="shared" si="2"/>
        <v>40043.310000000005</v>
      </c>
      <c r="R20" s="31"/>
      <c r="S20" s="6">
        <v>343.5</v>
      </c>
      <c r="T20" s="6">
        <v>6987.1699999999983</v>
      </c>
      <c r="U20" s="8"/>
      <c r="V20" s="6">
        <f t="shared" si="3"/>
        <v>2184</v>
      </c>
      <c r="W20" s="6">
        <f t="shared" si="4"/>
        <v>47030.48</v>
      </c>
      <c r="X20" s="6">
        <v>3330.75</v>
      </c>
      <c r="Z20" s="4" t="s">
        <v>47</v>
      </c>
    </row>
    <row r="21" spans="1:26" ht="12.75" customHeight="1">
      <c r="A21" s="4" t="s">
        <v>52</v>
      </c>
      <c r="B21" s="4">
        <v>64</v>
      </c>
      <c r="C21" s="5" t="s">
        <v>53</v>
      </c>
      <c r="D21" s="34">
        <v>36815</v>
      </c>
      <c r="E21" s="34">
        <v>44590</v>
      </c>
      <c r="F21" s="4" t="s">
        <v>32</v>
      </c>
      <c r="G21" s="33" t="s">
        <v>33</v>
      </c>
      <c r="H21" s="6">
        <f t="shared" si="0"/>
        <v>28.243409090909093</v>
      </c>
      <c r="I21" s="29">
        <v>176</v>
      </c>
      <c r="J21" s="29">
        <v>4970.84</v>
      </c>
      <c r="K21" s="30"/>
      <c r="L21" s="29">
        <v>19</v>
      </c>
      <c r="M21" s="29">
        <v>805</v>
      </c>
      <c r="N21" s="29">
        <v>0</v>
      </c>
      <c r="O21" s="31"/>
      <c r="P21" s="6">
        <f t="shared" si="1"/>
        <v>195</v>
      </c>
      <c r="Q21" s="6">
        <f t="shared" si="2"/>
        <v>5775.84</v>
      </c>
      <c r="R21" s="31"/>
      <c r="S21" s="6">
        <v>203.05</v>
      </c>
      <c r="T21" s="6">
        <v>5734.9400000000005</v>
      </c>
      <c r="U21" s="8"/>
      <c r="V21" s="6">
        <f t="shared" si="3"/>
        <v>398.05</v>
      </c>
      <c r="W21" s="6">
        <f t="shared" si="4"/>
        <v>11510.78</v>
      </c>
      <c r="X21" s="6">
        <v>849.1099999999999</v>
      </c>
      <c r="Z21" s="4" t="s">
        <v>29</v>
      </c>
    </row>
    <row r="22" spans="1:26" ht="12.75" customHeight="1">
      <c r="A22" s="4" t="s">
        <v>27</v>
      </c>
      <c r="B22" s="4">
        <v>68</v>
      </c>
      <c r="C22" s="32" t="s">
        <v>54</v>
      </c>
      <c r="D22" s="28">
        <v>36976</v>
      </c>
      <c r="E22" s="4"/>
      <c r="F22" s="4"/>
      <c r="G22" s="4"/>
      <c r="H22" s="6">
        <f t="shared" si="0"/>
        <v>37.187816775728734</v>
      </c>
      <c r="I22" s="29">
        <v>1681</v>
      </c>
      <c r="J22" s="29">
        <f>54227.3+8285.42</f>
        <v>62512.72</v>
      </c>
      <c r="K22" s="30"/>
      <c r="L22" s="29">
        <v>199</v>
      </c>
      <c r="M22" s="29">
        <v>9635.01</v>
      </c>
      <c r="N22" s="29">
        <v>4258.3</v>
      </c>
      <c r="O22" s="31"/>
      <c r="P22" s="6">
        <f t="shared" si="1"/>
        <v>1880</v>
      </c>
      <c r="Q22" s="6">
        <f t="shared" si="2"/>
        <v>76406.03</v>
      </c>
      <c r="R22" s="31"/>
      <c r="S22" s="6">
        <v>399</v>
      </c>
      <c r="T22" s="6">
        <v>12995.520000000004</v>
      </c>
      <c r="U22" s="8"/>
      <c r="V22" s="6">
        <f t="shared" si="3"/>
        <v>2279</v>
      </c>
      <c r="W22" s="6">
        <f t="shared" si="4"/>
        <v>89401.55</v>
      </c>
      <c r="X22" s="6">
        <v>6809.07</v>
      </c>
      <c r="Z22" s="4" t="s">
        <v>29</v>
      </c>
    </row>
    <row r="23" spans="1:26" ht="12.75" customHeight="1">
      <c r="A23" s="4" t="s">
        <v>39</v>
      </c>
      <c r="B23" s="4">
        <v>70</v>
      </c>
      <c r="C23" s="32" t="s">
        <v>55</v>
      </c>
      <c r="D23" s="28">
        <v>37074</v>
      </c>
      <c r="E23" s="4"/>
      <c r="F23" s="4"/>
      <c r="G23" s="4"/>
      <c r="H23" s="6">
        <f t="shared" si="0"/>
        <v>30.065040378724589</v>
      </c>
      <c r="I23" s="29">
        <v>1795.5</v>
      </c>
      <c r="J23" s="29">
        <v>53981.78</v>
      </c>
      <c r="K23" s="30"/>
      <c r="L23" s="29">
        <v>103</v>
      </c>
      <c r="M23" s="29">
        <v>4652.6400000000003</v>
      </c>
      <c r="N23" s="29">
        <v>3436.15</v>
      </c>
      <c r="O23" s="31"/>
      <c r="P23" s="6">
        <f t="shared" si="1"/>
        <v>1898.5</v>
      </c>
      <c r="Q23" s="6">
        <f t="shared" si="2"/>
        <v>62070.57</v>
      </c>
      <c r="R23" s="31"/>
      <c r="S23" s="6">
        <v>339.5</v>
      </c>
      <c r="T23" s="6">
        <v>10365.510000000002</v>
      </c>
      <c r="U23" s="8"/>
      <c r="V23" s="6">
        <f t="shared" si="3"/>
        <v>2238</v>
      </c>
      <c r="W23" s="6">
        <f t="shared" si="4"/>
        <v>72436.08</v>
      </c>
      <c r="X23" s="6">
        <v>5013.43</v>
      </c>
      <c r="Z23" s="4" t="s">
        <v>41</v>
      </c>
    </row>
    <row r="24" spans="1:26" ht="12.75" customHeight="1">
      <c r="A24" s="4" t="s">
        <v>52</v>
      </c>
      <c r="B24" s="4">
        <v>74</v>
      </c>
      <c r="C24" s="32" t="s">
        <v>56</v>
      </c>
      <c r="D24" s="34">
        <v>37179</v>
      </c>
      <c r="E24" s="34">
        <v>44554</v>
      </c>
      <c r="F24" s="4" t="s">
        <v>32</v>
      </c>
      <c r="G24" s="33" t="s">
        <v>33</v>
      </c>
      <c r="H24" s="35">
        <f>+T24/S24</f>
        <v>28.280012978585333</v>
      </c>
      <c r="I24" s="35">
        <v>0</v>
      </c>
      <c r="J24" s="35">
        <v>0</v>
      </c>
      <c r="K24" s="36"/>
      <c r="L24" s="35">
        <v>0</v>
      </c>
      <c r="M24" s="35">
        <v>0</v>
      </c>
      <c r="N24" s="35">
        <v>0</v>
      </c>
      <c r="O24" s="37"/>
      <c r="P24" s="36">
        <f t="shared" si="1"/>
        <v>0</v>
      </c>
      <c r="Q24" s="36">
        <f t="shared" si="2"/>
        <v>0</v>
      </c>
      <c r="R24" s="37"/>
      <c r="S24" s="35">
        <v>154.1</v>
      </c>
      <c r="T24" s="35">
        <v>4357.95</v>
      </c>
      <c r="U24" s="37"/>
      <c r="V24" s="35">
        <f t="shared" si="3"/>
        <v>154.1</v>
      </c>
      <c r="W24" s="35">
        <f t="shared" si="4"/>
        <v>4357.95</v>
      </c>
      <c r="X24" s="35">
        <v>333.38</v>
      </c>
      <c r="Z24" s="4" t="s">
        <v>29</v>
      </c>
    </row>
    <row r="25" spans="1:26" ht="12.75" customHeight="1">
      <c r="A25" s="4" t="s">
        <v>37</v>
      </c>
      <c r="B25" s="4">
        <v>80</v>
      </c>
      <c r="C25" s="32" t="s">
        <v>57</v>
      </c>
      <c r="D25" s="28">
        <v>37573</v>
      </c>
      <c r="E25" s="4"/>
      <c r="F25" s="4"/>
      <c r="G25" s="4"/>
      <c r="H25" s="6">
        <f t="shared" ref="H25:H56" si="5">+J25/I25</f>
        <v>32.174708994708993</v>
      </c>
      <c r="I25" s="29">
        <v>1795.5</v>
      </c>
      <c r="J25" s="29">
        <v>57769.69</v>
      </c>
      <c r="K25" s="30"/>
      <c r="L25" s="29">
        <v>409</v>
      </c>
      <c r="M25" s="29">
        <v>19764.849999999999</v>
      </c>
      <c r="N25" s="29">
        <v>4359.7700000000004</v>
      </c>
      <c r="O25" s="31"/>
      <c r="P25" s="6">
        <f t="shared" si="1"/>
        <v>2204.5</v>
      </c>
      <c r="Q25" s="6">
        <f t="shared" si="2"/>
        <v>81894.310000000012</v>
      </c>
      <c r="R25" s="31"/>
      <c r="S25" s="6">
        <v>284.5</v>
      </c>
      <c r="T25" s="6">
        <v>9588.7099999999919</v>
      </c>
      <c r="U25" s="8"/>
      <c r="V25" s="6">
        <f t="shared" si="3"/>
        <v>2489</v>
      </c>
      <c r="W25" s="6">
        <f t="shared" si="4"/>
        <v>91483.02</v>
      </c>
      <c r="X25" s="6">
        <v>6578.32</v>
      </c>
      <c r="Z25" s="4" t="s">
        <v>29</v>
      </c>
    </row>
    <row r="26" spans="1:26" ht="12.75" customHeight="1">
      <c r="A26" s="4" t="s">
        <v>27</v>
      </c>
      <c r="B26" s="4">
        <v>83</v>
      </c>
      <c r="C26" s="32" t="s">
        <v>58</v>
      </c>
      <c r="D26" s="28">
        <v>37739</v>
      </c>
      <c r="E26" s="4"/>
      <c r="F26" s="4"/>
      <c r="G26" s="4"/>
      <c r="H26" s="6">
        <f t="shared" si="5"/>
        <v>26.070455894254113</v>
      </c>
      <c r="I26" s="29">
        <v>1853.5</v>
      </c>
      <c r="J26" s="29">
        <v>48321.59</v>
      </c>
      <c r="K26" s="30"/>
      <c r="L26" s="29">
        <v>2</v>
      </c>
      <c r="M26" s="29">
        <v>78.25</v>
      </c>
      <c r="N26" s="29">
        <v>2721.83</v>
      </c>
      <c r="O26" s="31"/>
      <c r="P26" s="6">
        <f t="shared" si="1"/>
        <v>1855.5</v>
      </c>
      <c r="Q26" s="6">
        <f t="shared" si="2"/>
        <v>51121.67</v>
      </c>
      <c r="R26" s="31"/>
      <c r="S26" s="6">
        <v>226.5</v>
      </c>
      <c r="T26" s="6">
        <v>6110.2400000000052</v>
      </c>
      <c r="U26" s="8"/>
      <c r="V26" s="6">
        <f t="shared" si="3"/>
        <v>2082</v>
      </c>
      <c r="W26" s="6">
        <f t="shared" si="4"/>
        <v>57231.91</v>
      </c>
      <c r="X26" s="6">
        <v>4200.03</v>
      </c>
      <c r="Z26" s="4" t="s">
        <v>29</v>
      </c>
    </row>
    <row r="27" spans="1:26" ht="12.75" customHeight="1">
      <c r="A27" s="4" t="s">
        <v>39</v>
      </c>
      <c r="B27" s="4">
        <v>85</v>
      </c>
      <c r="C27" s="32" t="s">
        <v>105</v>
      </c>
      <c r="D27" s="28">
        <v>37768</v>
      </c>
      <c r="E27" s="28">
        <v>44653</v>
      </c>
      <c r="F27" s="33" t="s">
        <v>32</v>
      </c>
      <c r="G27" s="33" t="s">
        <v>33</v>
      </c>
      <c r="H27" s="6">
        <f t="shared" si="5"/>
        <v>25.227813765182187</v>
      </c>
      <c r="I27" s="29">
        <v>247</v>
      </c>
      <c r="J27" s="29">
        <v>6231.27</v>
      </c>
      <c r="K27" s="30"/>
      <c r="L27" s="29">
        <v>1</v>
      </c>
      <c r="M27" s="29">
        <v>37.840000000000003</v>
      </c>
      <c r="N27" s="29">
        <v>0</v>
      </c>
      <c r="O27" s="31"/>
      <c r="P27" s="6">
        <f t="shared" si="1"/>
        <v>248</v>
      </c>
      <c r="Q27" s="6">
        <f t="shared" si="2"/>
        <v>6269.1100000000006</v>
      </c>
      <c r="R27" s="31"/>
      <c r="S27" s="6">
        <v>236.31</v>
      </c>
      <c r="T27" s="6">
        <v>6203.1999999999989</v>
      </c>
      <c r="U27" s="8"/>
      <c r="V27" s="6">
        <f t="shared" si="3"/>
        <v>484.31</v>
      </c>
      <c r="W27" s="6">
        <f t="shared" si="4"/>
        <v>12472.31</v>
      </c>
      <c r="X27" s="6">
        <v>918.3</v>
      </c>
      <c r="Z27" s="4" t="s">
        <v>41</v>
      </c>
    </row>
    <row r="28" spans="1:26" ht="12.75" customHeight="1">
      <c r="A28" s="4" t="s">
        <v>37</v>
      </c>
      <c r="B28" s="4">
        <v>91</v>
      </c>
      <c r="C28" s="32" t="s">
        <v>53</v>
      </c>
      <c r="D28" s="28">
        <v>38483</v>
      </c>
      <c r="E28" s="4"/>
      <c r="F28" s="4"/>
      <c r="G28" s="4"/>
      <c r="H28" s="6">
        <f t="shared" si="5"/>
        <v>28.24</v>
      </c>
      <c r="I28" s="29">
        <v>1819.5</v>
      </c>
      <c r="J28" s="29">
        <v>51382.68</v>
      </c>
      <c r="K28" s="30"/>
      <c r="L28" s="29">
        <v>236.5</v>
      </c>
      <c r="M28" s="29">
        <v>10018.14</v>
      </c>
      <c r="N28" s="29">
        <v>3497.1</v>
      </c>
      <c r="O28" s="31"/>
      <c r="P28" s="6">
        <f t="shared" si="1"/>
        <v>2056</v>
      </c>
      <c r="Q28" s="6">
        <f t="shared" si="2"/>
        <v>64897.919999999998</v>
      </c>
      <c r="R28" s="31"/>
      <c r="S28" s="6">
        <v>260.5</v>
      </c>
      <c r="T28" s="6">
        <v>7488.6399999999994</v>
      </c>
      <c r="U28" s="8"/>
      <c r="V28" s="6">
        <f t="shared" si="3"/>
        <v>2316.5</v>
      </c>
      <c r="W28" s="6">
        <f t="shared" si="4"/>
        <v>72386.559999999998</v>
      </c>
      <c r="X28" s="6">
        <v>5273.2</v>
      </c>
      <c r="Z28" s="4" t="s">
        <v>29</v>
      </c>
    </row>
    <row r="29" spans="1:26" ht="12.75" customHeight="1">
      <c r="A29" s="4" t="s">
        <v>30</v>
      </c>
      <c r="B29" s="4">
        <v>94</v>
      </c>
      <c r="C29" s="32" t="s">
        <v>101</v>
      </c>
      <c r="D29" s="28">
        <v>38516</v>
      </c>
      <c r="E29" s="4"/>
      <c r="F29" s="4"/>
      <c r="G29" s="4"/>
      <c r="H29" s="6">
        <f t="shared" si="5"/>
        <v>58.954227861771059</v>
      </c>
      <c r="I29" s="29">
        <v>1852</v>
      </c>
      <c r="J29" s="29">
        <v>109183.23</v>
      </c>
      <c r="K29" s="30"/>
      <c r="L29" s="29"/>
      <c r="M29" s="29"/>
      <c r="N29" s="29">
        <v>6130.78</v>
      </c>
      <c r="O29" s="31"/>
      <c r="P29" s="6">
        <f t="shared" si="1"/>
        <v>1852</v>
      </c>
      <c r="Q29" s="6">
        <f t="shared" si="2"/>
        <v>115314.01</v>
      </c>
      <c r="R29" s="31"/>
      <c r="S29" s="6">
        <v>228</v>
      </c>
      <c r="T29" s="6">
        <v>13766.919999999998</v>
      </c>
      <c r="U29" s="8"/>
      <c r="V29" s="6">
        <f t="shared" si="3"/>
        <v>2080</v>
      </c>
      <c r="W29" s="6">
        <f t="shared" si="4"/>
        <v>129080.93</v>
      </c>
      <c r="X29" s="6">
        <v>9454.49</v>
      </c>
      <c r="Z29" s="4" t="s">
        <v>34</v>
      </c>
    </row>
    <row r="30" spans="1:26" ht="12.75" customHeight="1">
      <c r="A30" s="4" t="s">
        <v>59</v>
      </c>
      <c r="B30" s="4">
        <v>95</v>
      </c>
      <c r="C30" s="5" t="s">
        <v>60</v>
      </c>
      <c r="D30" s="34">
        <v>38565</v>
      </c>
      <c r="E30" s="4"/>
      <c r="F30" s="4"/>
      <c r="G30" s="4"/>
      <c r="H30" s="6">
        <f t="shared" si="5"/>
        <v>32.97555187637969</v>
      </c>
      <c r="I30" s="29">
        <v>1812</v>
      </c>
      <c r="J30" s="29">
        <v>59751.7</v>
      </c>
      <c r="K30" s="30"/>
      <c r="L30" s="29">
        <v>298</v>
      </c>
      <c r="M30" s="29">
        <v>14740.98</v>
      </c>
      <c r="N30" s="29">
        <v>4166.3500000000004</v>
      </c>
      <c r="O30" s="31"/>
      <c r="P30" s="6">
        <f t="shared" si="1"/>
        <v>2110</v>
      </c>
      <c r="Q30" s="6">
        <f t="shared" si="2"/>
        <v>78659.03</v>
      </c>
      <c r="R30" s="31"/>
      <c r="S30" s="6">
        <v>268</v>
      </c>
      <c r="T30" s="6">
        <v>8935.0500000000029</v>
      </c>
      <c r="U30" s="8"/>
      <c r="V30" s="6">
        <f t="shared" si="3"/>
        <v>2378</v>
      </c>
      <c r="W30" s="6">
        <f t="shared" si="4"/>
        <v>87594.08</v>
      </c>
      <c r="X30" s="6">
        <v>6544.0499999999993</v>
      </c>
      <c r="Z30" s="4" t="s">
        <v>29</v>
      </c>
    </row>
    <row r="31" spans="1:26" ht="12.75" customHeight="1">
      <c r="A31" s="4" t="s">
        <v>61</v>
      </c>
      <c r="B31" s="4">
        <v>102</v>
      </c>
      <c r="C31" s="5" t="s">
        <v>102</v>
      </c>
      <c r="D31" s="34">
        <v>38789</v>
      </c>
      <c r="E31" s="4"/>
      <c r="F31" s="4"/>
      <c r="G31" s="4"/>
      <c r="H31" s="6">
        <f t="shared" si="5"/>
        <v>55.246909394107838</v>
      </c>
      <c r="I31" s="29">
        <v>1799</v>
      </c>
      <c r="J31" s="29">
        <v>99389.19</v>
      </c>
      <c r="K31" s="30"/>
      <c r="N31" s="29">
        <v>5747.23</v>
      </c>
      <c r="O31" s="31"/>
      <c r="P31" s="6">
        <f t="shared" si="1"/>
        <v>1799</v>
      </c>
      <c r="Q31" s="6">
        <f t="shared" si="2"/>
        <v>105136.42</v>
      </c>
      <c r="R31" s="31"/>
      <c r="S31" s="6">
        <v>281</v>
      </c>
      <c r="T31" s="6">
        <v>16255.960000000006</v>
      </c>
      <c r="U31" s="8"/>
      <c r="V31" s="6">
        <f t="shared" si="3"/>
        <v>2080</v>
      </c>
      <c r="W31" s="6">
        <f t="shared" si="4"/>
        <v>121392.38</v>
      </c>
      <c r="X31" s="6">
        <v>8871.91</v>
      </c>
      <c r="Z31" s="4" t="s">
        <v>29</v>
      </c>
    </row>
    <row r="32" spans="1:26" ht="12.75" customHeight="1">
      <c r="A32" s="4" t="s">
        <v>37</v>
      </c>
      <c r="B32" s="4">
        <v>109</v>
      </c>
      <c r="C32" s="32" t="s">
        <v>62</v>
      </c>
      <c r="D32" s="28">
        <v>39111</v>
      </c>
      <c r="E32" s="4"/>
      <c r="F32" s="4"/>
      <c r="G32" s="4"/>
      <c r="H32" s="6">
        <f t="shared" si="5"/>
        <v>36.629180868609126</v>
      </c>
      <c r="I32" s="29">
        <v>1819</v>
      </c>
      <c r="J32" s="29">
        <v>66628.479999999996</v>
      </c>
      <c r="K32" s="30"/>
      <c r="L32" s="29">
        <v>422.5</v>
      </c>
      <c r="M32" s="29">
        <v>23218.22</v>
      </c>
      <c r="N32" s="29">
        <v>5041.46</v>
      </c>
      <c r="O32" s="31"/>
      <c r="P32" s="6">
        <f t="shared" si="1"/>
        <v>2241.5</v>
      </c>
      <c r="Q32" s="6">
        <f t="shared" si="2"/>
        <v>94888.16</v>
      </c>
      <c r="R32" s="31"/>
      <c r="S32" s="6">
        <v>261</v>
      </c>
      <c r="T32" s="6">
        <v>10223.059999999998</v>
      </c>
      <c r="U32" s="8"/>
      <c r="V32" s="6">
        <f t="shared" si="3"/>
        <v>2502.5</v>
      </c>
      <c r="W32" s="6">
        <f t="shared" si="4"/>
        <v>105111.22</v>
      </c>
      <c r="X32" s="6">
        <v>7878.11</v>
      </c>
      <c r="Z32" s="4" t="s">
        <v>29</v>
      </c>
    </row>
    <row r="33" spans="1:26" ht="12.75" customHeight="1">
      <c r="A33" s="4" t="s">
        <v>63</v>
      </c>
      <c r="B33" s="4">
        <v>113</v>
      </c>
      <c r="C33" s="32" t="s">
        <v>64</v>
      </c>
      <c r="D33" s="28">
        <v>43290</v>
      </c>
      <c r="E33" s="4"/>
      <c r="F33" s="4"/>
      <c r="G33" s="4"/>
      <c r="H33" s="6">
        <f t="shared" si="5"/>
        <v>25.390283787580781</v>
      </c>
      <c r="I33" s="29">
        <v>1779.5</v>
      </c>
      <c r="J33" s="29">
        <v>45182.01</v>
      </c>
      <c r="K33" s="30"/>
      <c r="L33" s="29">
        <v>253</v>
      </c>
      <c r="M33" s="29">
        <v>9610.2999999999993</v>
      </c>
      <c r="N33" s="29">
        <v>3093.86</v>
      </c>
      <c r="O33" s="31"/>
      <c r="P33" s="6">
        <f t="shared" si="1"/>
        <v>2032.5</v>
      </c>
      <c r="Q33" s="6">
        <f t="shared" si="2"/>
        <v>57886.17</v>
      </c>
      <c r="R33" s="31"/>
      <c r="S33" s="6">
        <v>300.5</v>
      </c>
      <c r="T33" s="6">
        <v>7693.3600000000006</v>
      </c>
      <c r="U33" s="8"/>
      <c r="V33" s="6">
        <f t="shared" si="3"/>
        <v>2333</v>
      </c>
      <c r="W33" s="6">
        <f t="shared" si="4"/>
        <v>65579.53</v>
      </c>
      <c r="X33" s="6">
        <v>4643.09</v>
      </c>
      <c r="Z33" s="4" t="s">
        <v>29</v>
      </c>
    </row>
    <row r="34" spans="1:26" ht="12.75" customHeight="1">
      <c r="A34" s="4" t="s">
        <v>37</v>
      </c>
      <c r="B34" s="4">
        <v>115</v>
      </c>
      <c r="C34" s="32" t="s">
        <v>38</v>
      </c>
      <c r="D34" s="28">
        <v>39329</v>
      </c>
      <c r="E34" s="4"/>
      <c r="F34" s="4"/>
      <c r="G34" s="4"/>
      <c r="H34" s="6">
        <f t="shared" si="5"/>
        <v>32.925102153506351</v>
      </c>
      <c r="I34" s="29">
        <v>1811</v>
      </c>
      <c r="J34" s="29">
        <v>59627.360000000001</v>
      </c>
      <c r="K34" s="30"/>
      <c r="L34" s="29">
        <v>280.5</v>
      </c>
      <c r="M34" s="29">
        <v>13851.6</v>
      </c>
      <c r="N34" s="29">
        <v>4149.83</v>
      </c>
      <c r="O34" s="31"/>
      <c r="P34" s="6">
        <f t="shared" si="1"/>
        <v>2091.5</v>
      </c>
      <c r="Q34" s="6">
        <f t="shared" si="2"/>
        <v>77628.790000000008</v>
      </c>
      <c r="R34" s="31"/>
      <c r="S34" s="6">
        <v>269</v>
      </c>
      <c r="T34" s="6">
        <v>8988.6399999999849</v>
      </c>
      <c r="U34" s="8"/>
      <c r="V34" s="6">
        <f t="shared" si="3"/>
        <v>2360.5</v>
      </c>
      <c r="W34" s="6">
        <f t="shared" si="4"/>
        <v>86617.43</v>
      </c>
      <c r="X34" s="6">
        <v>6447.9800000000005</v>
      </c>
      <c r="Z34" s="4" t="s">
        <v>29</v>
      </c>
    </row>
    <row r="35" spans="1:26" ht="12.75" customHeight="1">
      <c r="A35" s="4" t="s">
        <v>63</v>
      </c>
      <c r="B35" s="4">
        <v>116</v>
      </c>
      <c r="C35" s="32" t="s">
        <v>65</v>
      </c>
      <c r="D35" s="28">
        <v>39363</v>
      </c>
      <c r="E35" s="4"/>
      <c r="F35" s="4"/>
      <c r="G35" s="4"/>
      <c r="H35" s="6">
        <f t="shared" si="5"/>
        <v>33.838289136013685</v>
      </c>
      <c r="I35" s="29">
        <v>1753.5</v>
      </c>
      <c r="J35" s="29">
        <v>59335.44</v>
      </c>
      <c r="K35" s="30"/>
      <c r="L35" s="29">
        <v>302.5</v>
      </c>
      <c r="M35" s="29">
        <v>15288.84</v>
      </c>
      <c r="N35" s="29">
        <v>4333.43</v>
      </c>
      <c r="O35" s="31"/>
      <c r="P35" s="6">
        <f t="shared" si="1"/>
        <v>2056</v>
      </c>
      <c r="Q35" s="6">
        <f t="shared" si="2"/>
        <v>78957.709999999992</v>
      </c>
      <c r="R35" s="31"/>
      <c r="S35" s="6">
        <v>326.5</v>
      </c>
      <c r="T35" s="6">
        <v>11860.460000000006</v>
      </c>
      <c r="U35" s="8"/>
      <c r="V35" s="6">
        <f t="shared" si="3"/>
        <v>2382.5</v>
      </c>
      <c r="W35" s="6">
        <f t="shared" si="4"/>
        <v>90818.17</v>
      </c>
      <c r="X35" s="6">
        <v>6947.55</v>
      </c>
      <c r="Z35" s="4" t="s">
        <v>29</v>
      </c>
    </row>
    <row r="36" spans="1:26" ht="12.75" customHeight="1">
      <c r="A36" s="4" t="s">
        <v>37</v>
      </c>
      <c r="B36" s="4">
        <v>121</v>
      </c>
      <c r="C36" s="32" t="s">
        <v>53</v>
      </c>
      <c r="D36" s="28">
        <v>39699</v>
      </c>
      <c r="E36" s="4"/>
      <c r="F36" s="4"/>
      <c r="G36" s="4"/>
      <c r="H36" s="6">
        <f t="shared" si="5"/>
        <v>27.109039087947881</v>
      </c>
      <c r="I36" s="29">
        <v>1842</v>
      </c>
      <c r="J36" s="29">
        <v>49934.85</v>
      </c>
      <c r="K36" s="30"/>
      <c r="L36" s="29">
        <v>355</v>
      </c>
      <c r="M36" s="29">
        <v>14426.53</v>
      </c>
      <c r="N36" s="29">
        <v>3588.02</v>
      </c>
      <c r="O36" s="31"/>
      <c r="P36" s="6">
        <f t="shared" si="1"/>
        <v>2197</v>
      </c>
      <c r="Q36" s="6">
        <f t="shared" si="2"/>
        <v>67949.399999999994</v>
      </c>
      <c r="R36" s="31"/>
      <c r="S36" s="6">
        <v>238</v>
      </c>
      <c r="T36" s="6">
        <v>6874.8000000000029</v>
      </c>
      <c r="U36" s="8"/>
      <c r="V36" s="6">
        <f t="shared" si="3"/>
        <v>2435</v>
      </c>
      <c r="W36" s="6">
        <f t="shared" si="4"/>
        <v>74824.2</v>
      </c>
      <c r="X36" s="6">
        <v>5551.76</v>
      </c>
      <c r="Z36" s="4" t="s">
        <v>29</v>
      </c>
    </row>
    <row r="37" spans="1:26" ht="12.75" customHeight="1">
      <c r="A37" s="4" t="s">
        <v>39</v>
      </c>
      <c r="B37" s="4">
        <v>131</v>
      </c>
      <c r="C37" s="32" t="s">
        <v>66</v>
      </c>
      <c r="D37" s="28">
        <v>40434</v>
      </c>
      <c r="E37" s="4"/>
      <c r="F37" s="4"/>
      <c r="G37" s="4"/>
      <c r="H37" s="6">
        <f t="shared" si="5"/>
        <v>34.33571231744282</v>
      </c>
      <c r="I37" s="29">
        <v>1814.5</v>
      </c>
      <c r="J37" s="29">
        <v>62302.15</v>
      </c>
      <c r="K37" s="30"/>
      <c r="L37" s="29">
        <v>102.5</v>
      </c>
      <c r="M37" s="29">
        <v>5280.41</v>
      </c>
      <c r="N37" s="29">
        <v>3826.8</v>
      </c>
      <c r="O37" s="31"/>
      <c r="P37" s="6">
        <f t="shared" si="1"/>
        <v>1917</v>
      </c>
      <c r="Q37" s="6">
        <f t="shared" si="2"/>
        <v>71409.36</v>
      </c>
      <c r="R37" s="31"/>
      <c r="S37" s="6">
        <v>265.5</v>
      </c>
      <c r="T37" s="6">
        <v>9541.1199999999953</v>
      </c>
      <c r="U37" s="8"/>
      <c r="V37" s="6">
        <f t="shared" si="3"/>
        <v>2182.5</v>
      </c>
      <c r="W37" s="6">
        <f t="shared" si="4"/>
        <v>80950.48</v>
      </c>
      <c r="X37" s="6">
        <v>6192.7199999999993</v>
      </c>
      <c r="Z37" s="4" t="s">
        <v>41</v>
      </c>
    </row>
    <row r="38" spans="1:26" ht="12.75" customHeight="1">
      <c r="A38" s="4" t="s">
        <v>30</v>
      </c>
      <c r="B38" s="4">
        <v>140</v>
      </c>
      <c r="C38" s="32" t="s">
        <v>67</v>
      </c>
      <c r="D38" s="28">
        <v>41260</v>
      </c>
      <c r="E38" s="4"/>
      <c r="F38" s="4"/>
      <c r="G38" s="4"/>
      <c r="H38" s="6">
        <f t="shared" si="5"/>
        <v>22.139999999999997</v>
      </c>
      <c r="I38" s="29">
        <v>1742.5</v>
      </c>
      <c r="J38" s="29">
        <v>38578.949999999997</v>
      </c>
      <c r="K38" s="30"/>
      <c r="L38" s="29">
        <v>5</v>
      </c>
      <c r="M38" s="29">
        <v>166.05</v>
      </c>
      <c r="N38" s="29">
        <v>2310.86</v>
      </c>
      <c r="O38" s="31"/>
      <c r="P38" s="6">
        <f t="shared" si="1"/>
        <v>1747.5</v>
      </c>
      <c r="Q38" s="6">
        <f t="shared" si="2"/>
        <v>41055.86</v>
      </c>
      <c r="R38" s="31"/>
      <c r="S38" s="6">
        <v>337.5</v>
      </c>
      <c r="T38" s="6">
        <v>7851.57</v>
      </c>
      <c r="U38" s="8"/>
      <c r="V38" s="6">
        <f t="shared" si="3"/>
        <v>2085</v>
      </c>
      <c r="W38" s="6">
        <f t="shared" si="4"/>
        <v>48907.43</v>
      </c>
      <c r="X38" s="6">
        <v>3321.2700000000004</v>
      </c>
      <c r="Z38" s="4" t="s">
        <v>34</v>
      </c>
    </row>
    <row r="39" spans="1:26" ht="12.75" customHeight="1">
      <c r="A39" s="4" t="s">
        <v>27</v>
      </c>
      <c r="B39" s="4">
        <v>146</v>
      </c>
      <c r="C39" s="32" t="s">
        <v>68</v>
      </c>
      <c r="D39" s="28">
        <v>41505</v>
      </c>
      <c r="E39" s="4"/>
      <c r="F39" s="4"/>
      <c r="G39" s="4"/>
      <c r="H39" s="6">
        <f t="shared" si="5"/>
        <v>71.707062955957852</v>
      </c>
      <c r="I39" s="29">
        <v>1850.5</v>
      </c>
      <c r="J39" s="29">
        <v>132693.92000000001</v>
      </c>
      <c r="K39" s="30"/>
      <c r="L39" s="29"/>
      <c r="M39" s="29"/>
      <c r="N39" s="29">
        <v>7457.51</v>
      </c>
      <c r="O39" s="31"/>
      <c r="P39" s="6">
        <f t="shared" si="1"/>
        <v>1850.5</v>
      </c>
      <c r="Q39" s="6">
        <f t="shared" si="2"/>
        <v>140151.43000000002</v>
      </c>
      <c r="R39" s="31"/>
      <c r="S39" s="6">
        <v>229.5</v>
      </c>
      <c r="T39" s="6">
        <v>16873.959999999992</v>
      </c>
      <c r="U39" s="8"/>
      <c r="V39" s="6">
        <f t="shared" si="3"/>
        <v>2080</v>
      </c>
      <c r="W39" s="6">
        <f t="shared" si="4"/>
        <v>157025.39000000001</v>
      </c>
      <c r="X39" s="6">
        <v>11341.9</v>
      </c>
      <c r="Z39" s="4" t="s">
        <v>29</v>
      </c>
    </row>
    <row r="40" spans="1:26" ht="12.75" customHeight="1">
      <c r="A40" s="4" t="s">
        <v>63</v>
      </c>
      <c r="B40" s="4">
        <v>147</v>
      </c>
      <c r="C40" s="32" t="s">
        <v>69</v>
      </c>
      <c r="D40" s="28">
        <v>41708</v>
      </c>
      <c r="E40" s="4"/>
      <c r="F40" s="4"/>
      <c r="G40" s="4"/>
      <c r="H40" s="6">
        <f t="shared" si="5"/>
        <v>28.156173615077098</v>
      </c>
      <c r="I40" s="29">
        <v>1751</v>
      </c>
      <c r="J40" s="29">
        <v>49301.46</v>
      </c>
      <c r="K40" s="30"/>
      <c r="L40" s="29">
        <v>178.5</v>
      </c>
      <c r="M40" s="29">
        <v>7563.75</v>
      </c>
      <c r="N40" s="29">
        <v>3266.97</v>
      </c>
      <c r="O40" s="31"/>
      <c r="P40" s="6">
        <f t="shared" ref="P40:P71" si="6">+I40+L40</f>
        <v>1929.5</v>
      </c>
      <c r="Q40" s="6">
        <f t="shared" ref="Q40:Q71" si="7">+J40+M40+N40</f>
        <v>60132.18</v>
      </c>
      <c r="R40" s="31"/>
      <c r="S40" s="6">
        <v>329</v>
      </c>
      <c r="T40" s="6">
        <v>9331.18</v>
      </c>
      <c r="U40" s="8"/>
      <c r="V40" s="6">
        <f t="shared" ref="V40:V71" si="8">+P40+S40</f>
        <v>2258.5</v>
      </c>
      <c r="W40" s="6">
        <f t="shared" ref="W40:W71" si="9">+Q40+T40</f>
        <v>69463.360000000001</v>
      </c>
      <c r="X40" s="6">
        <v>5120.1500000000005</v>
      </c>
      <c r="Z40" s="4" t="s">
        <v>29</v>
      </c>
    </row>
    <row r="41" spans="1:26" ht="12.75" customHeight="1">
      <c r="A41" s="4" t="s">
        <v>37</v>
      </c>
      <c r="B41" s="4">
        <v>149</v>
      </c>
      <c r="C41" s="32" t="s">
        <v>38</v>
      </c>
      <c r="D41" s="28">
        <v>44158</v>
      </c>
      <c r="E41" s="4"/>
      <c r="F41" s="4"/>
      <c r="G41" s="4"/>
      <c r="H41" s="6">
        <f t="shared" si="5"/>
        <v>25.594540229885059</v>
      </c>
      <c r="I41" s="29">
        <v>1566</v>
      </c>
      <c r="J41" s="29">
        <v>40081.050000000003</v>
      </c>
      <c r="K41" s="30"/>
      <c r="L41" s="29">
        <v>270.5</v>
      </c>
      <c r="M41" s="29">
        <v>10400.16</v>
      </c>
      <c r="N41" s="29">
        <v>3091.77</v>
      </c>
      <c r="O41" s="31"/>
      <c r="P41" s="6">
        <f t="shared" si="6"/>
        <v>1836.5</v>
      </c>
      <c r="Q41" s="6">
        <f t="shared" si="7"/>
        <v>53572.98</v>
      </c>
      <c r="R41" s="31"/>
      <c r="S41" s="6">
        <v>514</v>
      </c>
      <c r="T41" s="6">
        <v>13180.30999999999</v>
      </c>
      <c r="U41" s="8"/>
      <c r="V41" s="6">
        <f t="shared" si="8"/>
        <v>2350.5</v>
      </c>
      <c r="W41" s="6">
        <f t="shared" si="9"/>
        <v>66753.289999999994</v>
      </c>
      <c r="X41" s="6">
        <v>4958.54</v>
      </c>
      <c r="Z41" s="4" t="s">
        <v>29</v>
      </c>
    </row>
    <row r="42" spans="1:26" ht="12.75" customHeight="1">
      <c r="A42" s="4" t="s">
        <v>63</v>
      </c>
      <c r="B42" s="4">
        <v>152</v>
      </c>
      <c r="C42" s="32" t="s">
        <v>56</v>
      </c>
      <c r="D42" s="28">
        <v>41829</v>
      </c>
      <c r="E42" s="4"/>
      <c r="F42" s="4"/>
      <c r="G42" s="4"/>
      <c r="H42" s="6">
        <f t="shared" si="5"/>
        <v>29.690387168141594</v>
      </c>
      <c r="I42" s="29">
        <v>1808</v>
      </c>
      <c r="J42" s="29">
        <v>53680.22</v>
      </c>
      <c r="K42" s="30"/>
      <c r="L42" s="29">
        <v>246</v>
      </c>
      <c r="M42" s="29">
        <v>10958.74</v>
      </c>
      <c r="N42" s="29">
        <v>3735.17</v>
      </c>
      <c r="O42" s="31"/>
      <c r="P42" s="6">
        <f t="shared" si="6"/>
        <v>2054</v>
      </c>
      <c r="Q42" s="6">
        <f t="shared" si="7"/>
        <v>68374.13</v>
      </c>
      <c r="R42" s="31"/>
      <c r="S42" s="6">
        <v>272</v>
      </c>
      <c r="T42" s="6">
        <v>8157.6299999999901</v>
      </c>
      <c r="U42" s="8"/>
      <c r="V42" s="6">
        <f t="shared" si="8"/>
        <v>2326</v>
      </c>
      <c r="W42" s="6">
        <f t="shared" si="9"/>
        <v>76531.759999999995</v>
      </c>
      <c r="X42" s="6">
        <v>5854.69</v>
      </c>
      <c r="Z42" s="4" t="s">
        <v>29</v>
      </c>
    </row>
    <row r="43" spans="1:26" ht="12.75" customHeight="1">
      <c r="A43" s="4" t="s">
        <v>70</v>
      </c>
      <c r="B43" s="4">
        <v>153</v>
      </c>
      <c r="C43" s="5" t="s">
        <v>103</v>
      </c>
      <c r="D43" s="34">
        <v>41850</v>
      </c>
      <c r="E43" s="4"/>
      <c r="F43" s="4"/>
      <c r="G43" s="4"/>
      <c r="H43" s="6">
        <f t="shared" si="5"/>
        <v>19.779786396852163</v>
      </c>
      <c r="I43" s="29">
        <v>1779</v>
      </c>
      <c r="J43" s="29">
        <v>35188.239999999998</v>
      </c>
      <c r="K43" s="30"/>
      <c r="L43" s="29">
        <v>117</v>
      </c>
      <c r="M43" s="29">
        <v>3470.48</v>
      </c>
      <c r="N43" s="29">
        <v>2232.2399999999998</v>
      </c>
      <c r="O43" s="31"/>
      <c r="P43" s="6">
        <f t="shared" si="6"/>
        <v>1896</v>
      </c>
      <c r="Q43" s="6">
        <f t="shared" si="7"/>
        <v>40890.959999999999</v>
      </c>
      <c r="R43" s="31"/>
      <c r="S43" s="6">
        <v>301</v>
      </c>
      <c r="T43" s="6">
        <v>5995.3899999999994</v>
      </c>
      <c r="U43" s="8"/>
      <c r="V43" s="6">
        <f t="shared" si="8"/>
        <v>2197</v>
      </c>
      <c r="W43" s="6">
        <f t="shared" si="9"/>
        <v>46886.35</v>
      </c>
      <c r="X43" s="6">
        <v>3438.73</v>
      </c>
      <c r="Z43" s="4" t="s">
        <v>71</v>
      </c>
    </row>
    <row r="44" spans="1:26" ht="12.75" customHeight="1">
      <c r="A44" s="4" t="s">
        <v>30</v>
      </c>
      <c r="B44" s="4">
        <v>154</v>
      </c>
      <c r="C44" s="32" t="s">
        <v>72</v>
      </c>
      <c r="D44" s="28">
        <v>41884</v>
      </c>
      <c r="E44" s="4"/>
      <c r="F44" s="4"/>
      <c r="G44" s="4"/>
      <c r="H44" s="6">
        <f t="shared" si="5"/>
        <v>44.891094527363187</v>
      </c>
      <c r="I44" s="29">
        <v>1809</v>
      </c>
      <c r="J44" s="29">
        <v>81207.990000000005</v>
      </c>
      <c r="K44" s="30"/>
      <c r="L44" s="29"/>
      <c r="M44" s="29"/>
      <c r="N44" s="29">
        <v>4669.3999999999996</v>
      </c>
      <c r="O44" s="31"/>
      <c r="P44" s="6">
        <f t="shared" si="6"/>
        <v>1809</v>
      </c>
      <c r="Q44" s="6">
        <f t="shared" si="7"/>
        <v>85877.39</v>
      </c>
      <c r="R44" s="31"/>
      <c r="S44" s="6">
        <v>271</v>
      </c>
      <c r="T44" s="6">
        <v>12628.070000000007</v>
      </c>
      <c r="U44" s="8"/>
      <c r="V44" s="6">
        <f t="shared" si="8"/>
        <v>2080</v>
      </c>
      <c r="W44" s="6">
        <f t="shared" si="9"/>
        <v>98505.46</v>
      </c>
      <c r="X44" s="6">
        <v>7505.68</v>
      </c>
      <c r="Z44" s="4" t="s">
        <v>34</v>
      </c>
    </row>
    <row r="45" spans="1:26" ht="12.75" customHeight="1">
      <c r="A45" s="4" t="s">
        <v>27</v>
      </c>
      <c r="B45" s="4">
        <v>161</v>
      </c>
      <c r="C45" s="5" t="s">
        <v>58</v>
      </c>
      <c r="D45" s="34">
        <v>42289</v>
      </c>
      <c r="E45" s="4"/>
      <c r="F45" s="4"/>
      <c r="G45" s="4"/>
      <c r="H45" s="6">
        <f t="shared" si="5"/>
        <v>25.609767441860463</v>
      </c>
      <c r="I45" s="29">
        <v>1784.5</v>
      </c>
      <c r="J45" s="29">
        <v>45700.63</v>
      </c>
      <c r="K45" s="30"/>
      <c r="L45" s="29">
        <v>22</v>
      </c>
      <c r="M45" s="29">
        <v>844.32</v>
      </c>
      <c r="N45" s="29">
        <v>2720</v>
      </c>
      <c r="O45" s="31"/>
      <c r="P45" s="6">
        <f t="shared" si="6"/>
        <v>1806.5</v>
      </c>
      <c r="Q45" s="6">
        <f t="shared" si="7"/>
        <v>49264.95</v>
      </c>
      <c r="R45" s="31"/>
      <c r="S45" s="6">
        <v>295.5</v>
      </c>
      <c r="T45" s="6">
        <v>7770.18</v>
      </c>
      <c r="U45" s="8"/>
      <c r="V45" s="6">
        <f t="shared" si="8"/>
        <v>2102</v>
      </c>
      <c r="W45" s="6">
        <f t="shared" si="9"/>
        <v>57035.13</v>
      </c>
      <c r="X45" s="6">
        <v>4315.62</v>
      </c>
      <c r="Z45" s="4" t="s">
        <v>29</v>
      </c>
    </row>
    <row r="46" spans="1:26" ht="12.75" customHeight="1">
      <c r="A46" s="4" t="s">
        <v>73</v>
      </c>
      <c r="B46" s="4">
        <v>163</v>
      </c>
      <c r="C46" s="32" t="s">
        <v>74</v>
      </c>
      <c r="D46" s="28">
        <v>42621</v>
      </c>
      <c r="E46" s="23"/>
      <c r="F46" s="23"/>
      <c r="G46" s="23"/>
      <c r="H46" s="6">
        <f t="shared" si="5"/>
        <v>18.476202598780162</v>
      </c>
      <c r="I46" s="29">
        <v>1885.5</v>
      </c>
      <c r="J46" s="29">
        <v>34836.879999999997</v>
      </c>
      <c r="K46" s="30"/>
      <c r="L46" s="29">
        <v>123</v>
      </c>
      <c r="M46" s="29">
        <v>3593.11</v>
      </c>
      <c r="N46" s="29">
        <v>2080.66</v>
      </c>
      <c r="O46" s="31"/>
      <c r="P46" s="6">
        <f t="shared" si="6"/>
        <v>2008.5</v>
      </c>
      <c r="Q46" s="6">
        <f t="shared" si="7"/>
        <v>40510.649999999994</v>
      </c>
      <c r="R46" s="31"/>
      <c r="S46" s="6">
        <v>194.5</v>
      </c>
      <c r="T46" s="6">
        <v>3671.5900000000038</v>
      </c>
      <c r="U46" s="8"/>
      <c r="V46" s="6">
        <f t="shared" si="8"/>
        <v>2203</v>
      </c>
      <c r="W46" s="6">
        <f t="shared" si="9"/>
        <v>44182.239999999998</v>
      </c>
      <c r="X46" s="6">
        <v>3109.0099999999998</v>
      </c>
      <c r="Z46" s="4" t="s">
        <v>75</v>
      </c>
    </row>
    <row r="47" spans="1:26" ht="12.75" customHeight="1">
      <c r="A47" s="4" t="s">
        <v>63</v>
      </c>
      <c r="B47" s="4">
        <v>164</v>
      </c>
      <c r="C47" s="32" t="s">
        <v>76</v>
      </c>
      <c r="D47" s="28">
        <v>42654</v>
      </c>
      <c r="E47" s="4"/>
      <c r="F47" s="4"/>
      <c r="G47" s="4"/>
      <c r="H47" s="6">
        <f t="shared" si="5"/>
        <v>22.610347533632286</v>
      </c>
      <c r="I47" s="29">
        <v>1784</v>
      </c>
      <c r="J47" s="29">
        <v>40336.86</v>
      </c>
      <c r="K47" s="30"/>
      <c r="L47" s="29">
        <v>188</v>
      </c>
      <c r="M47" s="29">
        <v>6363.68</v>
      </c>
      <c r="N47" s="29">
        <v>2716.7</v>
      </c>
      <c r="O47" s="31"/>
      <c r="P47" s="6">
        <f t="shared" si="6"/>
        <v>1972</v>
      </c>
      <c r="Q47" s="6">
        <f t="shared" si="7"/>
        <v>49417.24</v>
      </c>
      <c r="R47" s="31"/>
      <c r="S47" s="6">
        <v>296</v>
      </c>
      <c r="T47" s="6">
        <v>6744.32</v>
      </c>
      <c r="U47" s="8"/>
      <c r="V47" s="6">
        <f t="shared" si="8"/>
        <v>2268</v>
      </c>
      <c r="W47" s="6">
        <f t="shared" si="9"/>
        <v>56161.56</v>
      </c>
      <c r="X47" s="6">
        <v>4139.45</v>
      </c>
      <c r="Z47" s="4" t="s">
        <v>29</v>
      </c>
    </row>
    <row r="48" spans="1:26" ht="12.75" customHeight="1">
      <c r="A48" s="4" t="s">
        <v>48</v>
      </c>
      <c r="B48" s="4">
        <v>166</v>
      </c>
      <c r="C48" s="32" t="s">
        <v>77</v>
      </c>
      <c r="D48" s="28">
        <v>42765</v>
      </c>
      <c r="E48" s="4"/>
      <c r="F48" s="4"/>
      <c r="G48" s="4"/>
      <c r="H48" s="6">
        <f t="shared" si="5"/>
        <v>24.012435118718937</v>
      </c>
      <c r="I48" s="29">
        <v>1811</v>
      </c>
      <c r="J48" s="29">
        <v>43486.52</v>
      </c>
      <c r="K48" s="30"/>
      <c r="L48" s="29">
        <v>187</v>
      </c>
      <c r="M48" s="29">
        <v>6735.66</v>
      </c>
      <c r="N48" s="29">
        <v>2835.43</v>
      </c>
      <c r="O48" s="31"/>
      <c r="P48" s="6">
        <f t="shared" si="6"/>
        <v>1998</v>
      </c>
      <c r="Q48" s="6">
        <f t="shared" si="7"/>
        <v>53057.609999999993</v>
      </c>
      <c r="R48" s="31"/>
      <c r="S48" s="6">
        <v>269</v>
      </c>
      <c r="T48" s="6">
        <v>6477.6200000000099</v>
      </c>
      <c r="U48" s="8"/>
      <c r="V48" s="6">
        <f t="shared" si="8"/>
        <v>2267</v>
      </c>
      <c r="W48" s="6">
        <f t="shared" si="9"/>
        <v>59535.23</v>
      </c>
      <c r="X48" s="6">
        <v>4351.6399999999994</v>
      </c>
      <c r="Z48" s="4" t="s">
        <v>29</v>
      </c>
    </row>
    <row r="49" spans="1:26" ht="12.75" customHeight="1">
      <c r="A49" s="4" t="s">
        <v>37</v>
      </c>
      <c r="B49" s="4">
        <v>167</v>
      </c>
      <c r="C49" s="32" t="s">
        <v>78</v>
      </c>
      <c r="D49" s="28">
        <v>42921</v>
      </c>
      <c r="E49" s="28">
        <v>44779</v>
      </c>
      <c r="F49" s="33" t="s">
        <v>79</v>
      </c>
      <c r="G49" s="33" t="s">
        <v>80</v>
      </c>
      <c r="H49" s="6">
        <f t="shared" si="5"/>
        <v>22.040160786065208</v>
      </c>
      <c r="I49" s="29">
        <v>1119.5</v>
      </c>
      <c r="J49" s="29">
        <v>24673.96</v>
      </c>
      <c r="K49" s="30"/>
      <c r="L49" s="29">
        <v>105</v>
      </c>
      <c r="M49" s="29">
        <v>3471.36</v>
      </c>
      <c r="N49" s="29">
        <v>0</v>
      </c>
      <c r="O49" s="31"/>
      <c r="P49" s="6">
        <f t="shared" si="6"/>
        <v>1224.5</v>
      </c>
      <c r="Q49" s="6">
        <f t="shared" si="7"/>
        <v>28145.32</v>
      </c>
      <c r="R49" s="31"/>
      <c r="S49" s="6">
        <v>258.44000000000005</v>
      </c>
      <c r="T49" s="6">
        <v>5696.3000000000029</v>
      </c>
      <c r="U49" s="8"/>
      <c r="V49" s="6">
        <f t="shared" si="8"/>
        <v>1482.94</v>
      </c>
      <c r="W49" s="6">
        <f t="shared" si="9"/>
        <v>33841.620000000003</v>
      </c>
      <c r="X49" s="6">
        <v>2403.56</v>
      </c>
      <c r="Z49" s="4" t="s">
        <v>29</v>
      </c>
    </row>
    <row r="50" spans="1:26" ht="12.75" customHeight="1">
      <c r="A50" s="4" t="s">
        <v>63</v>
      </c>
      <c r="B50" s="4">
        <v>168</v>
      </c>
      <c r="C50" s="32" t="s">
        <v>69</v>
      </c>
      <c r="D50" s="28">
        <v>42933</v>
      </c>
      <c r="E50" s="4"/>
      <c r="F50" s="4"/>
      <c r="G50" s="4"/>
      <c r="H50" s="6">
        <f t="shared" si="5"/>
        <v>23.910503681885125</v>
      </c>
      <c r="I50" s="29">
        <v>1697.5</v>
      </c>
      <c r="J50" s="29">
        <v>40588.080000000002</v>
      </c>
      <c r="K50" s="30"/>
      <c r="L50" s="29">
        <v>308.5</v>
      </c>
      <c r="M50" s="29">
        <v>11021.56</v>
      </c>
      <c r="N50" s="29">
        <v>3089.82</v>
      </c>
      <c r="O50" s="31"/>
      <c r="P50" s="6">
        <f t="shared" si="6"/>
        <v>2006</v>
      </c>
      <c r="Q50" s="6">
        <f t="shared" si="7"/>
        <v>54699.46</v>
      </c>
      <c r="R50" s="31"/>
      <c r="S50" s="6">
        <v>382.5</v>
      </c>
      <c r="T50" s="6">
        <v>9145.2099999999991</v>
      </c>
      <c r="U50" s="8"/>
      <c r="V50" s="6">
        <f t="shared" si="8"/>
        <v>2388.5</v>
      </c>
      <c r="W50" s="6">
        <f t="shared" si="9"/>
        <v>63844.67</v>
      </c>
      <c r="X50" s="6">
        <v>4721.26</v>
      </c>
      <c r="Z50" s="4" t="s">
        <v>29</v>
      </c>
    </row>
    <row r="51" spans="1:26" ht="12.75" customHeight="1">
      <c r="A51" s="4" t="s">
        <v>27</v>
      </c>
      <c r="B51" s="4">
        <v>170</v>
      </c>
      <c r="C51" s="32" t="s">
        <v>58</v>
      </c>
      <c r="D51" s="28">
        <v>43073</v>
      </c>
      <c r="E51" s="4"/>
      <c r="F51" s="4"/>
      <c r="G51" s="4"/>
      <c r="H51" s="6">
        <f t="shared" si="5"/>
        <v>22.230452316076292</v>
      </c>
      <c r="I51" s="29">
        <v>1835</v>
      </c>
      <c r="J51" s="29">
        <v>40792.879999999997</v>
      </c>
      <c r="K51" s="30"/>
      <c r="L51" s="29">
        <v>137</v>
      </c>
      <c r="M51" s="29">
        <v>4569.91</v>
      </c>
      <c r="N51" s="29">
        <v>2551.19</v>
      </c>
      <c r="O51" s="31"/>
      <c r="P51" s="6">
        <f t="shared" si="6"/>
        <v>1972</v>
      </c>
      <c r="Q51" s="6">
        <f t="shared" si="7"/>
        <v>47913.979999999996</v>
      </c>
      <c r="R51" s="31"/>
      <c r="S51" s="6">
        <v>245</v>
      </c>
      <c r="T51" s="6">
        <v>5470.4200000000055</v>
      </c>
      <c r="U51" s="8"/>
      <c r="V51" s="6">
        <f t="shared" si="8"/>
        <v>2217</v>
      </c>
      <c r="W51" s="6">
        <f t="shared" si="9"/>
        <v>53384.4</v>
      </c>
      <c r="X51" s="6">
        <v>3927.06</v>
      </c>
      <c r="Z51" s="4" t="s">
        <v>29</v>
      </c>
    </row>
    <row r="52" spans="1:26" ht="12.75" customHeight="1">
      <c r="A52" s="4" t="s">
        <v>63</v>
      </c>
      <c r="B52" s="4">
        <v>171</v>
      </c>
      <c r="C52" s="32" t="s">
        <v>76</v>
      </c>
      <c r="D52" s="28">
        <v>43102</v>
      </c>
      <c r="E52" s="4"/>
      <c r="F52" s="4"/>
      <c r="G52" s="4"/>
      <c r="H52" s="6">
        <f t="shared" si="5"/>
        <v>20.878297751209793</v>
      </c>
      <c r="I52" s="29">
        <v>1756.5</v>
      </c>
      <c r="J52" s="29">
        <v>36672.730000000003</v>
      </c>
      <c r="K52" s="30"/>
      <c r="L52" s="29">
        <v>216.5</v>
      </c>
      <c r="M52" s="29">
        <v>6790.64</v>
      </c>
      <c r="N52" s="29">
        <v>2499.0100000000002</v>
      </c>
      <c r="O52" s="31"/>
      <c r="P52" s="6">
        <f t="shared" si="6"/>
        <v>1973</v>
      </c>
      <c r="Q52" s="6">
        <f t="shared" si="7"/>
        <v>45962.380000000005</v>
      </c>
      <c r="R52" s="31"/>
      <c r="S52" s="6">
        <v>323.5</v>
      </c>
      <c r="T52" s="6">
        <v>6791.5799999999945</v>
      </c>
      <c r="U52" s="8"/>
      <c r="V52" s="6">
        <f t="shared" si="8"/>
        <v>2296.5</v>
      </c>
      <c r="W52" s="6">
        <f t="shared" si="9"/>
        <v>52753.96</v>
      </c>
      <c r="X52" s="6">
        <v>3872.84</v>
      </c>
      <c r="Z52" s="4" t="s">
        <v>29</v>
      </c>
    </row>
    <row r="53" spans="1:26" ht="12.75" customHeight="1">
      <c r="A53" s="4" t="s">
        <v>63</v>
      </c>
      <c r="B53" s="4">
        <v>175</v>
      </c>
      <c r="C53" s="32" t="s">
        <v>76</v>
      </c>
      <c r="D53" s="28">
        <v>43283</v>
      </c>
      <c r="E53" s="28">
        <v>44744</v>
      </c>
      <c r="F53" s="33" t="s">
        <v>79</v>
      </c>
      <c r="G53" s="33" t="s">
        <v>81</v>
      </c>
      <c r="H53" s="6">
        <f t="shared" si="5"/>
        <v>21.243709411117226</v>
      </c>
      <c r="I53" s="29">
        <v>908.5</v>
      </c>
      <c r="J53" s="29">
        <v>19299.91</v>
      </c>
      <c r="K53" s="30"/>
      <c r="L53" s="29">
        <v>74</v>
      </c>
      <c r="M53" s="29">
        <v>2358.2199999999998</v>
      </c>
      <c r="N53" s="29">
        <v>0</v>
      </c>
      <c r="O53" s="31"/>
      <c r="P53" s="6">
        <f t="shared" si="6"/>
        <v>982.5</v>
      </c>
      <c r="Q53" s="6">
        <f t="shared" si="7"/>
        <v>21658.13</v>
      </c>
      <c r="R53" s="31"/>
      <c r="S53" s="6">
        <v>309.19000000000005</v>
      </c>
      <c r="T53" s="6">
        <v>6568.3799999999974</v>
      </c>
      <c r="U53" s="8"/>
      <c r="V53" s="6">
        <f t="shared" si="8"/>
        <v>1291.69</v>
      </c>
      <c r="W53" s="6">
        <f t="shared" si="9"/>
        <v>28226.51</v>
      </c>
      <c r="X53" s="6">
        <v>1941.16</v>
      </c>
      <c r="Z53" s="4" t="s">
        <v>29</v>
      </c>
    </row>
    <row r="54" spans="1:26" ht="12.75" customHeight="1">
      <c r="A54" s="4" t="s">
        <v>30</v>
      </c>
      <c r="B54" s="4">
        <v>181</v>
      </c>
      <c r="C54" s="32" t="s">
        <v>82</v>
      </c>
      <c r="D54" s="28">
        <v>43507</v>
      </c>
      <c r="E54" s="4"/>
      <c r="F54" s="4"/>
      <c r="G54" s="4"/>
      <c r="H54" s="6">
        <f t="shared" si="5"/>
        <v>28.204491725768321</v>
      </c>
      <c r="I54" s="29">
        <v>1692</v>
      </c>
      <c r="J54" s="29">
        <v>47722</v>
      </c>
      <c r="K54" s="30"/>
      <c r="L54" s="29"/>
      <c r="M54" s="29"/>
      <c r="N54" s="29">
        <v>2932.53</v>
      </c>
      <c r="O54" s="31"/>
      <c r="P54" s="6">
        <f t="shared" si="6"/>
        <v>1692</v>
      </c>
      <c r="Q54" s="6">
        <f t="shared" si="7"/>
        <v>50654.53</v>
      </c>
      <c r="R54" s="31"/>
      <c r="S54" s="6">
        <v>388</v>
      </c>
      <c r="T54" s="6">
        <v>10993.260000000002</v>
      </c>
      <c r="U54" s="8"/>
      <c r="V54" s="6">
        <f t="shared" si="8"/>
        <v>2080</v>
      </c>
      <c r="W54" s="6">
        <f t="shared" si="9"/>
        <v>61647.79</v>
      </c>
      <c r="X54" s="6">
        <v>4295.88</v>
      </c>
      <c r="Z54" s="4" t="s">
        <v>34</v>
      </c>
    </row>
    <row r="55" spans="1:26" ht="12.75" customHeight="1">
      <c r="A55" s="4" t="s">
        <v>48</v>
      </c>
      <c r="B55" s="4">
        <v>182</v>
      </c>
      <c r="C55" s="32" t="s">
        <v>77</v>
      </c>
      <c r="D55" s="28">
        <v>43584</v>
      </c>
      <c r="E55" s="4"/>
      <c r="F55" s="4"/>
      <c r="G55" s="4"/>
      <c r="H55" s="6">
        <f t="shared" si="5"/>
        <v>21.019860022396418</v>
      </c>
      <c r="I55" s="29">
        <v>1786</v>
      </c>
      <c r="J55" s="29">
        <v>37541.47</v>
      </c>
      <c r="K55" s="30"/>
      <c r="L55" s="29">
        <v>165</v>
      </c>
      <c r="M55" s="29">
        <v>5210.75</v>
      </c>
      <c r="N55" s="29">
        <v>2458.13</v>
      </c>
      <c r="O55" s="31"/>
      <c r="P55" s="6">
        <f t="shared" si="6"/>
        <v>1951</v>
      </c>
      <c r="Q55" s="6">
        <f t="shared" si="7"/>
        <v>45210.35</v>
      </c>
      <c r="R55" s="31"/>
      <c r="S55" s="6">
        <v>294</v>
      </c>
      <c r="T55" s="6">
        <v>6530.3100000000049</v>
      </c>
      <c r="U55" s="8"/>
      <c r="V55" s="6">
        <f t="shared" si="8"/>
        <v>2245</v>
      </c>
      <c r="W55" s="6">
        <f t="shared" si="9"/>
        <v>51740.66</v>
      </c>
      <c r="X55" s="6">
        <v>3749.3399999999997</v>
      </c>
      <c r="Z55" s="4" t="s">
        <v>29</v>
      </c>
    </row>
    <row r="56" spans="1:26" ht="12.75" customHeight="1">
      <c r="A56" s="4" t="s">
        <v>37</v>
      </c>
      <c r="B56" s="4">
        <v>183</v>
      </c>
      <c r="C56" s="32" t="s">
        <v>53</v>
      </c>
      <c r="D56" s="28">
        <v>43605</v>
      </c>
      <c r="E56" s="4"/>
      <c r="F56" s="4"/>
      <c r="G56" s="4"/>
      <c r="H56" s="6">
        <f t="shared" si="5"/>
        <v>22.258857142857142</v>
      </c>
      <c r="I56" s="29">
        <v>1855</v>
      </c>
      <c r="J56" s="29">
        <v>41290.18</v>
      </c>
      <c r="K56" s="30"/>
      <c r="L56" s="29">
        <v>290.5</v>
      </c>
      <c r="M56" s="29">
        <v>9697.36</v>
      </c>
      <c r="N56" s="29">
        <v>2854.27</v>
      </c>
      <c r="O56" s="31"/>
      <c r="P56" s="6">
        <f t="shared" si="6"/>
        <v>2145.5</v>
      </c>
      <c r="Q56" s="6">
        <f t="shared" si="7"/>
        <v>53841.81</v>
      </c>
      <c r="R56" s="31"/>
      <c r="S56" s="6">
        <v>225</v>
      </c>
      <c r="T56" s="6">
        <v>5032.4700000000012</v>
      </c>
      <c r="U56" s="8"/>
      <c r="V56" s="6">
        <f t="shared" si="8"/>
        <v>2370.5</v>
      </c>
      <c r="W56" s="6">
        <f t="shared" si="9"/>
        <v>58874.28</v>
      </c>
      <c r="X56" s="6">
        <v>4341.01</v>
      </c>
      <c r="Z56" s="4" t="s">
        <v>29</v>
      </c>
    </row>
    <row r="57" spans="1:26" ht="12.75" customHeight="1">
      <c r="A57" s="4" t="s">
        <v>63</v>
      </c>
      <c r="B57" s="4">
        <v>184</v>
      </c>
      <c r="C57" s="32" t="s">
        <v>76</v>
      </c>
      <c r="D57" s="28">
        <v>43613</v>
      </c>
      <c r="E57" s="4"/>
      <c r="F57" s="4"/>
      <c r="G57" s="4"/>
      <c r="H57" s="6">
        <f t="shared" ref="H57:H88" si="10">+J57/I57</f>
        <v>21.86077780799565</v>
      </c>
      <c r="I57" s="29">
        <v>1838.5</v>
      </c>
      <c r="J57" s="29">
        <v>40191.040000000001</v>
      </c>
      <c r="K57" s="30"/>
      <c r="L57" s="29">
        <v>179</v>
      </c>
      <c r="M57" s="29">
        <v>5877.51</v>
      </c>
      <c r="N57" s="29">
        <v>2588.4699999999998</v>
      </c>
      <c r="O57" s="31"/>
      <c r="P57" s="6">
        <f t="shared" si="6"/>
        <v>2017.5</v>
      </c>
      <c r="Q57" s="6">
        <f t="shared" si="7"/>
        <v>48657.020000000004</v>
      </c>
      <c r="R57" s="31"/>
      <c r="S57" s="6">
        <v>241.5</v>
      </c>
      <c r="T57" s="6">
        <v>5276.7499999999927</v>
      </c>
      <c r="U57" s="8"/>
      <c r="V57" s="6">
        <f t="shared" si="8"/>
        <v>2259</v>
      </c>
      <c r="W57" s="6">
        <f t="shared" si="9"/>
        <v>53933.77</v>
      </c>
      <c r="X57" s="6">
        <v>3832.4300000000003</v>
      </c>
      <c r="Z57" s="4" t="s">
        <v>29</v>
      </c>
    </row>
    <row r="58" spans="1:26" ht="12.75" customHeight="1">
      <c r="A58" s="4" t="s">
        <v>37</v>
      </c>
      <c r="B58" s="4">
        <v>185</v>
      </c>
      <c r="C58" s="32" t="s">
        <v>38</v>
      </c>
      <c r="D58" s="28">
        <v>43619</v>
      </c>
      <c r="E58" s="4"/>
      <c r="F58" s="4"/>
      <c r="G58" s="4"/>
      <c r="H58" s="6">
        <f t="shared" si="10"/>
        <v>21.068675213675213</v>
      </c>
      <c r="I58" s="29">
        <v>1872</v>
      </c>
      <c r="J58" s="29">
        <v>39440.559999999998</v>
      </c>
      <c r="K58" s="30"/>
      <c r="L58" s="29">
        <v>232.5</v>
      </c>
      <c r="M58" s="29">
        <v>7354.37</v>
      </c>
      <c r="N58" s="29">
        <v>2596.94</v>
      </c>
      <c r="O58" s="31"/>
      <c r="P58" s="6">
        <f t="shared" si="6"/>
        <v>2104.5</v>
      </c>
      <c r="Q58" s="6">
        <f t="shared" si="7"/>
        <v>49391.87</v>
      </c>
      <c r="R58" s="31"/>
      <c r="S58" s="6">
        <v>208</v>
      </c>
      <c r="T58" s="6">
        <v>4366.5499999999956</v>
      </c>
      <c r="U58" s="8"/>
      <c r="V58" s="6">
        <f t="shared" si="8"/>
        <v>2312.5</v>
      </c>
      <c r="W58" s="6">
        <f t="shared" si="9"/>
        <v>53758.42</v>
      </c>
      <c r="X58" s="6">
        <v>3955.6</v>
      </c>
      <c r="Z58" s="4" t="s">
        <v>29</v>
      </c>
    </row>
    <row r="59" spans="1:26" ht="12.75" customHeight="1">
      <c r="A59" s="4" t="s">
        <v>30</v>
      </c>
      <c r="B59" s="4">
        <v>188</v>
      </c>
      <c r="C59" s="32" t="s">
        <v>83</v>
      </c>
      <c r="D59" s="28">
        <v>44032</v>
      </c>
      <c r="E59" s="23"/>
      <c r="F59" s="23"/>
      <c r="G59" s="23"/>
      <c r="H59" s="6">
        <f t="shared" si="10"/>
        <v>43.547205215419503</v>
      </c>
      <c r="I59" s="29">
        <v>1764</v>
      </c>
      <c r="J59" s="29">
        <v>76817.27</v>
      </c>
      <c r="K59" s="30"/>
      <c r="L59" s="29"/>
      <c r="M59" s="29"/>
      <c r="N59" s="29">
        <v>4527.79</v>
      </c>
      <c r="O59" s="31"/>
      <c r="P59" s="6">
        <f t="shared" si="6"/>
        <v>1764</v>
      </c>
      <c r="Q59" s="6">
        <f t="shared" si="7"/>
        <v>81345.06</v>
      </c>
      <c r="R59" s="31"/>
      <c r="S59" s="6">
        <v>316</v>
      </c>
      <c r="T59" s="6">
        <v>13954.600000000006</v>
      </c>
      <c r="U59" s="8"/>
      <c r="V59" s="6">
        <f t="shared" si="8"/>
        <v>2080</v>
      </c>
      <c r="W59" s="6">
        <f t="shared" si="9"/>
        <v>95299.66</v>
      </c>
      <c r="X59" s="6">
        <v>7290.4400000000005</v>
      </c>
      <c r="Z59" s="4" t="s">
        <v>34</v>
      </c>
    </row>
    <row r="60" spans="1:26" ht="12.75" customHeight="1">
      <c r="A60" s="4" t="s">
        <v>37</v>
      </c>
      <c r="B60" s="4">
        <v>189</v>
      </c>
      <c r="C60" s="32" t="s">
        <v>78</v>
      </c>
      <c r="D60" s="28">
        <v>44067</v>
      </c>
      <c r="E60" s="4"/>
      <c r="F60" s="4"/>
      <c r="G60" s="4"/>
      <c r="H60" s="6">
        <f t="shared" si="10"/>
        <v>20.187649643053266</v>
      </c>
      <c r="I60" s="29">
        <v>1821</v>
      </c>
      <c r="J60" s="29">
        <v>36761.71</v>
      </c>
      <c r="K60" s="30"/>
      <c r="L60" s="29">
        <v>195</v>
      </c>
      <c r="M60" s="29">
        <v>5912</v>
      </c>
      <c r="N60" s="29">
        <v>2433.0700000000002</v>
      </c>
      <c r="O60" s="31"/>
      <c r="P60" s="6">
        <f t="shared" si="6"/>
        <v>2016</v>
      </c>
      <c r="Q60" s="6">
        <f t="shared" si="7"/>
        <v>45106.78</v>
      </c>
      <c r="R60" s="31"/>
      <c r="S60" s="6">
        <v>259</v>
      </c>
      <c r="T60" s="6">
        <v>5329.6100000000006</v>
      </c>
      <c r="U60" s="8"/>
      <c r="V60" s="6">
        <f t="shared" si="8"/>
        <v>2275</v>
      </c>
      <c r="W60" s="6">
        <f t="shared" si="9"/>
        <v>50436.39</v>
      </c>
      <c r="X60" s="6">
        <v>3858.3900000000003</v>
      </c>
      <c r="Z60" s="4" t="s">
        <v>29</v>
      </c>
    </row>
    <row r="61" spans="1:26" ht="12.75" customHeight="1">
      <c r="A61" s="4" t="s">
        <v>27</v>
      </c>
      <c r="B61" s="4">
        <v>193</v>
      </c>
      <c r="C61" s="32" t="s">
        <v>84</v>
      </c>
      <c r="D61" s="28">
        <v>44193</v>
      </c>
      <c r="E61" s="4"/>
      <c r="F61" s="4"/>
      <c r="G61" s="4"/>
      <c r="H61" s="6">
        <f t="shared" si="10"/>
        <v>51.624290393013098</v>
      </c>
      <c r="I61" s="29">
        <v>1832</v>
      </c>
      <c r="J61" s="29">
        <v>94575.7</v>
      </c>
      <c r="K61" s="30"/>
      <c r="L61" s="29"/>
      <c r="M61" s="29"/>
      <c r="N61" s="29">
        <v>5367.65</v>
      </c>
      <c r="O61" s="31"/>
      <c r="P61" s="6">
        <f t="shared" si="6"/>
        <v>1832</v>
      </c>
      <c r="Q61" s="6">
        <f t="shared" si="7"/>
        <v>99943.349999999991</v>
      </c>
      <c r="R61" s="31"/>
      <c r="S61" s="6">
        <v>248</v>
      </c>
      <c r="T61" s="6">
        <v>13047.12000000001</v>
      </c>
      <c r="U61" s="8"/>
      <c r="V61" s="6">
        <f t="shared" si="8"/>
        <v>2080</v>
      </c>
      <c r="W61" s="6">
        <f t="shared" si="9"/>
        <v>112990.47</v>
      </c>
      <c r="X61" s="6">
        <v>8229.16</v>
      </c>
      <c r="Z61" s="4" t="s">
        <v>29</v>
      </c>
    </row>
    <row r="62" spans="1:26" ht="12.75" customHeight="1">
      <c r="A62" s="4" t="s">
        <v>52</v>
      </c>
      <c r="B62" s="4">
        <v>195</v>
      </c>
      <c r="C62" s="5" t="s">
        <v>78</v>
      </c>
      <c r="D62" s="34">
        <v>44242</v>
      </c>
      <c r="E62" s="34">
        <v>44595</v>
      </c>
      <c r="F62" s="4" t="s">
        <v>79</v>
      </c>
      <c r="G62" s="4" t="s">
        <v>85</v>
      </c>
      <c r="H62" s="6">
        <f t="shared" si="10"/>
        <v>16.996132315521628</v>
      </c>
      <c r="I62" s="29">
        <v>196.5</v>
      </c>
      <c r="J62" s="29">
        <v>3339.74</v>
      </c>
      <c r="K62" s="30"/>
      <c r="L62" s="29">
        <v>26.5</v>
      </c>
      <c r="M62" s="29">
        <v>675.53</v>
      </c>
      <c r="N62" s="29">
        <v>0</v>
      </c>
      <c r="O62" s="31"/>
      <c r="P62" s="6">
        <f t="shared" si="6"/>
        <v>223</v>
      </c>
      <c r="Q62" s="6">
        <f t="shared" si="7"/>
        <v>4015.2699999999995</v>
      </c>
      <c r="R62" s="31"/>
      <c r="S62" s="6">
        <v>108.76999999999998</v>
      </c>
      <c r="T62" s="6">
        <v>1848.6600000000008</v>
      </c>
      <c r="U62" s="8"/>
      <c r="V62" s="6">
        <f t="shared" si="8"/>
        <v>331.77</v>
      </c>
      <c r="W62" s="6">
        <f t="shared" si="9"/>
        <v>5863.93</v>
      </c>
      <c r="X62" s="6">
        <v>421.45</v>
      </c>
      <c r="Z62" s="4" t="s">
        <v>29</v>
      </c>
    </row>
    <row r="63" spans="1:26" ht="12.75" customHeight="1">
      <c r="A63" s="4" t="s">
        <v>63</v>
      </c>
      <c r="B63" s="4">
        <v>196</v>
      </c>
      <c r="C63" s="32" t="s">
        <v>76</v>
      </c>
      <c r="D63" s="28">
        <v>44242</v>
      </c>
      <c r="E63" s="4"/>
      <c r="F63" s="4"/>
      <c r="G63" s="4"/>
      <c r="H63" s="6">
        <f t="shared" si="10"/>
        <v>18.98517298187809</v>
      </c>
      <c r="I63" s="29">
        <v>1821</v>
      </c>
      <c r="J63" s="29">
        <v>34572</v>
      </c>
      <c r="K63" s="30"/>
      <c r="L63" s="29">
        <v>175.5</v>
      </c>
      <c r="M63" s="29">
        <v>5078.55</v>
      </c>
      <c r="N63" s="29">
        <v>2215.83</v>
      </c>
      <c r="O63" s="31"/>
      <c r="P63" s="6">
        <f t="shared" si="6"/>
        <v>1996.5</v>
      </c>
      <c r="Q63" s="6">
        <f t="shared" si="7"/>
        <v>41866.380000000005</v>
      </c>
      <c r="R63" s="31"/>
      <c r="S63" s="6">
        <v>259</v>
      </c>
      <c r="T63" s="6">
        <v>4960.9599999999919</v>
      </c>
      <c r="U63" s="8"/>
      <c r="V63" s="6">
        <f t="shared" si="8"/>
        <v>2255.5</v>
      </c>
      <c r="W63" s="6">
        <f t="shared" si="9"/>
        <v>46827.34</v>
      </c>
      <c r="X63" s="6">
        <v>3311.4</v>
      </c>
      <c r="Z63" s="4" t="s">
        <v>29</v>
      </c>
    </row>
    <row r="64" spans="1:26" ht="12.75" customHeight="1">
      <c r="A64" s="4" t="s">
        <v>73</v>
      </c>
      <c r="B64" s="4">
        <v>197</v>
      </c>
      <c r="C64" s="32" t="s">
        <v>86</v>
      </c>
      <c r="D64" s="28">
        <v>44256</v>
      </c>
      <c r="E64" s="4"/>
      <c r="F64" s="4"/>
      <c r="G64" s="4"/>
      <c r="H64" s="6">
        <f t="shared" si="10"/>
        <v>17.271089588377723</v>
      </c>
      <c r="I64" s="29">
        <v>1445.5</v>
      </c>
      <c r="J64" s="29">
        <v>24965.360000000001</v>
      </c>
      <c r="K64" s="30"/>
      <c r="L64" s="29">
        <v>1</v>
      </c>
      <c r="M64" s="29">
        <v>25.49</v>
      </c>
      <c r="N64" s="29">
        <v>1261.68</v>
      </c>
      <c r="O64" s="31"/>
      <c r="P64" s="6">
        <f t="shared" si="6"/>
        <v>1446.5</v>
      </c>
      <c r="Q64" s="6">
        <f t="shared" si="7"/>
        <v>26252.530000000002</v>
      </c>
      <c r="R64" s="31"/>
      <c r="S64" s="6">
        <v>0</v>
      </c>
      <c r="T64" s="6">
        <v>0</v>
      </c>
      <c r="U64" s="8"/>
      <c r="V64" s="6">
        <f t="shared" si="8"/>
        <v>1446.5</v>
      </c>
      <c r="W64" s="6">
        <f t="shared" si="9"/>
        <v>26252.530000000002</v>
      </c>
      <c r="X64" s="6">
        <v>2008.3000000000002</v>
      </c>
      <c r="Z64" s="4" t="s">
        <v>75</v>
      </c>
    </row>
    <row r="65" spans="1:26" ht="12.75" customHeight="1">
      <c r="A65" s="4" t="s">
        <v>61</v>
      </c>
      <c r="B65" s="4">
        <v>198</v>
      </c>
      <c r="C65" s="32" t="s">
        <v>87</v>
      </c>
      <c r="D65" s="28">
        <v>44291</v>
      </c>
      <c r="E65" s="4"/>
      <c r="F65" s="4"/>
      <c r="G65" s="4"/>
      <c r="H65" s="6">
        <f t="shared" si="10"/>
        <v>26.208917995444192</v>
      </c>
      <c r="I65" s="29">
        <v>1756</v>
      </c>
      <c r="J65" s="29">
        <v>46022.86</v>
      </c>
      <c r="K65" s="30"/>
      <c r="L65" s="29">
        <v>14.5</v>
      </c>
      <c r="M65" s="29">
        <v>576.6</v>
      </c>
      <c r="N65" s="29">
        <v>2753.4</v>
      </c>
      <c r="O65" s="31"/>
      <c r="P65" s="6">
        <f t="shared" si="6"/>
        <v>1770.5</v>
      </c>
      <c r="Q65" s="6">
        <f t="shared" si="7"/>
        <v>49352.86</v>
      </c>
      <c r="R65" s="31"/>
      <c r="S65" s="6">
        <v>324</v>
      </c>
      <c r="T65" s="6">
        <v>8549.6900000000023</v>
      </c>
      <c r="U65" s="8"/>
      <c r="V65" s="6">
        <f t="shared" si="8"/>
        <v>2094.5</v>
      </c>
      <c r="W65" s="6">
        <f t="shared" si="9"/>
        <v>57902.55</v>
      </c>
      <c r="X65" s="6">
        <v>4288.3</v>
      </c>
      <c r="Z65" s="4" t="s">
        <v>29</v>
      </c>
    </row>
    <row r="66" spans="1:26" ht="12.75" customHeight="1">
      <c r="A66" s="4" t="s">
        <v>45</v>
      </c>
      <c r="B66" s="4">
        <v>199</v>
      </c>
      <c r="C66" s="22" t="s">
        <v>88</v>
      </c>
      <c r="D66" s="38">
        <v>44348</v>
      </c>
      <c r="E66" s="23"/>
      <c r="F66" s="23"/>
      <c r="G66" s="23"/>
      <c r="H66" s="6">
        <f t="shared" si="10"/>
        <v>17.621166116611661</v>
      </c>
      <c r="I66" s="29">
        <v>1818</v>
      </c>
      <c r="J66" s="29">
        <v>32035.279999999999</v>
      </c>
      <c r="K66" s="30"/>
      <c r="L66" s="29">
        <v>240.5</v>
      </c>
      <c r="M66" s="29">
        <v>6364.04</v>
      </c>
      <c r="N66" s="29">
        <v>2135.85</v>
      </c>
      <c r="O66" s="31"/>
      <c r="P66" s="6">
        <f t="shared" si="6"/>
        <v>2058.5</v>
      </c>
      <c r="Q66" s="6">
        <f t="shared" si="7"/>
        <v>40535.17</v>
      </c>
      <c r="R66" s="31"/>
      <c r="S66" s="6">
        <v>262</v>
      </c>
      <c r="T66" s="6">
        <v>4681.6399999999994</v>
      </c>
      <c r="U66" s="8"/>
      <c r="V66" s="6">
        <f t="shared" si="8"/>
        <v>2320.5</v>
      </c>
      <c r="W66" s="6">
        <f t="shared" si="9"/>
        <v>45216.81</v>
      </c>
      <c r="X66" s="6">
        <v>3296.23</v>
      </c>
      <c r="Z66" s="4" t="s">
        <v>47</v>
      </c>
    </row>
    <row r="67" spans="1:26" ht="12.75" customHeight="1">
      <c r="A67" s="4" t="s">
        <v>52</v>
      </c>
      <c r="B67" s="4">
        <v>200</v>
      </c>
      <c r="C67" s="22" t="s">
        <v>89</v>
      </c>
      <c r="D67" s="38">
        <v>44368</v>
      </c>
      <c r="E67" s="38">
        <v>44583</v>
      </c>
      <c r="F67" s="23" t="s">
        <v>32</v>
      </c>
      <c r="G67" s="33" t="s">
        <v>33</v>
      </c>
      <c r="H67" s="6">
        <f t="shared" si="10"/>
        <v>11.112027972027972</v>
      </c>
      <c r="I67" s="29">
        <v>71.5</v>
      </c>
      <c r="J67" s="29">
        <v>794.51</v>
      </c>
      <c r="K67" s="30"/>
      <c r="L67" s="29">
        <v>0</v>
      </c>
      <c r="M67" s="29">
        <v>0</v>
      </c>
      <c r="N67" s="29">
        <v>0</v>
      </c>
      <c r="O67" s="31"/>
      <c r="P67" s="6">
        <f t="shared" si="6"/>
        <v>71.5</v>
      </c>
      <c r="Q67" s="6">
        <f t="shared" si="7"/>
        <v>794.51</v>
      </c>
      <c r="R67" s="31"/>
      <c r="S67" s="6">
        <v>0</v>
      </c>
      <c r="T67" s="6">
        <v>0</v>
      </c>
      <c r="U67" s="8"/>
      <c r="V67" s="6">
        <f t="shared" si="8"/>
        <v>71.5</v>
      </c>
      <c r="W67" s="6">
        <f t="shared" si="9"/>
        <v>794.51</v>
      </c>
      <c r="X67" s="6">
        <v>60.78</v>
      </c>
      <c r="Z67" s="4" t="s">
        <v>47</v>
      </c>
    </row>
    <row r="68" spans="1:26" ht="12.75" customHeight="1">
      <c r="A68" s="4" t="s">
        <v>37</v>
      </c>
      <c r="B68" s="4">
        <v>201</v>
      </c>
      <c r="C68" s="32" t="s">
        <v>90</v>
      </c>
      <c r="D68" s="28">
        <v>44403</v>
      </c>
      <c r="E68" s="4"/>
      <c r="F68" s="4"/>
      <c r="G68" s="4"/>
      <c r="H68" s="6">
        <f t="shared" si="10"/>
        <v>30.780348712446351</v>
      </c>
      <c r="I68" s="29">
        <v>1864</v>
      </c>
      <c r="J68" s="29">
        <v>57374.57</v>
      </c>
      <c r="K68" s="30"/>
      <c r="L68" s="29">
        <v>26.5</v>
      </c>
      <c r="M68" s="29">
        <v>1264.5899999999999</v>
      </c>
      <c r="N68" s="29">
        <v>3271.95</v>
      </c>
      <c r="O68" s="31"/>
      <c r="P68" s="6">
        <f t="shared" si="6"/>
        <v>1890.5</v>
      </c>
      <c r="Q68" s="6">
        <f t="shared" si="7"/>
        <v>61911.109999999993</v>
      </c>
      <c r="R68" s="31"/>
      <c r="S68" s="6">
        <v>216</v>
      </c>
      <c r="T68" s="6">
        <v>6912.5300000000061</v>
      </c>
      <c r="U68" s="8"/>
      <c r="V68" s="6">
        <f t="shared" si="8"/>
        <v>2106.5</v>
      </c>
      <c r="W68" s="6">
        <f t="shared" si="9"/>
        <v>68823.64</v>
      </c>
      <c r="X68" s="6">
        <v>5108.13</v>
      </c>
      <c r="Z68" s="4" t="s">
        <v>29</v>
      </c>
    </row>
    <row r="69" spans="1:26" ht="12.75" customHeight="1">
      <c r="A69" s="4" t="s">
        <v>37</v>
      </c>
      <c r="B69" s="4">
        <v>202</v>
      </c>
      <c r="C69" s="32" t="s">
        <v>91</v>
      </c>
      <c r="D69" s="28">
        <v>44427</v>
      </c>
      <c r="E69" s="4"/>
      <c r="F69" s="4"/>
      <c r="G69" s="4"/>
      <c r="H69" s="6">
        <f t="shared" si="10"/>
        <v>17.590851788756389</v>
      </c>
      <c r="I69" s="29">
        <v>1761</v>
      </c>
      <c r="J69" s="29">
        <v>30977.49</v>
      </c>
      <c r="K69" s="30"/>
      <c r="L69" s="29">
        <v>201</v>
      </c>
      <c r="M69" s="29">
        <v>5279.24</v>
      </c>
      <c r="N69" s="29">
        <v>2050.71</v>
      </c>
      <c r="O69" s="31"/>
      <c r="P69" s="6">
        <f t="shared" si="6"/>
        <v>1962</v>
      </c>
      <c r="Q69" s="6">
        <f t="shared" si="7"/>
        <v>38307.440000000002</v>
      </c>
      <c r="R69" s="31"/>
      <c r="S69" s="6">
        <v>296</v>
      </c>
      <c r="T69" s="6">
        <v>5203</v>
      </c>
      <c r="U69" s="8"/>
      <c r="V69" s="6">
        <f t="shared" si="8"/>
        <v>2258</v>
      </c>
      <c r="W69" s="6">
        <f t="shared" si="9"/>
        <v>43510.44</v>
      </c>
      <c r="X69" s="6">
        <v>3165.6899999999996</v>
      </c>
      <c r="Z69" s="4" t="s">
        <v>29</v>
      </c>
    </row>
    <row r="70" spans="1:26" ht="12.75" customHeight="1">
      <c r="A70" s="4" t="s">
        <v>39</v>
      </c>
      <c r="B70" s="4">
        <v>203</v>
      </c>
      <c r="C70" s="32" t="s">
        <v>104</v>
      </c>
      <c r="D70" s="28">
        <v>44427</v>
      </c>
      <c r="E70" s="4"/>
      <c r="F70" s="4"/>
      <c r="G70" s="4"/>
      <c r="H70" s="6">
        <f t="shared" si="10"/>
        <v>23.605915795119337</v>
      </c>
      <c r="I70" s="29">
        <v>1864.5</v>
      </c>
      <c r="J70" s="29">
        <v>44013.23</v>
      </c>
      <c r="K70" s="30"/>
      <c r="L70" s="29">
        <v>80</v>
      </c>
      <c r="M70" s="29">
        <v>2815.38</v>
      </c>
      <c r="N70" s="29">
        <v>2608.58</v>
      </c>
      <c r="O70" s="31"/>
      <c r="P70" s="6">
        <f t="shared" si="6"/>
        <v>1944.5</v>
      </c>
      <c r="Q70" s="6">
        <f t="shared" si="7"/>
        <v>49437.19</v>
      </c>
      <c r="R70" s="31"/>
      <c r="S70" s="6">
        <v>215.5</v>
      </c>
      <c r="T70" s="6">
        <v>5431.3999999999942</v>
      </c>
      <c r="U70" s="8"/>
      <c r="V70" s="6">
        <f t="shared" si="8"/>
        <v>2160</v>
      </c>
      <c r="W70" s="6">
        <f t="shared" si="9"/>
        <v>54868.59</v>
      </c>
      <c r="X70" s="6">
        <v>4197.46</v>
      </c>
      <c r="Z70" s="4" t="s">
        <v>41</v>
      </c>
    </row>
    <row r="71" spans="1:26" ht="12.75" customHeight="1">
      <c r="A71" s="4" t="s">
        <v>63</v>
      </c>
      <c r="B71" s="4">
        <v>204</v>
      </c>
      <c r="C71" s="32" t="s">
        <v>92</v>
      </c>
      <c r="D71" s="28">
        <v>44452</v>
      </c>
      <c r="E71" s="4"/>
      <c r="F71" s="4"/>
      <c r="G71" s="4"/>
      <c r="H71" s="6">
        <f t="shared" si="10"/>
        <v>18.773412784398701</v>
      </c>
      <c r="I71" s="29">
        <v>1846</v>
      </c>
      <c r="J71" s="29">
        <v>34655.72</v>
      </c>
      <c r="K71" s="30"/>
      <c r="L71" s="29">
        <v>290.5</v>
      </c>
      <c r="M71" s="29">
        <v>8182.92</v>
      </c>
      <c r="N71" s="29">
        <v>2377.08</v>
      </c>
      <c r="O71" s="31"/>
      <c r="P71" s="6">
        <f t="shared" si="6"/>
        <v>2136.5</v>
      </c>
      <c r="Q71" s="6">
        <f t="shared" si="7"/>
        <v>45215.72</v>
      </c>
      <c r="R71" s="31"/>
      <c r="S71" s="6">
        <v>234</v>
      </c>
      <c r="T71" s="6">
        <v>4410.68</v>
      </c>
      <c r="U71" s="8"/>
      <c r="V71" s="6">
        <f t="shared" si="8"/>
        <v>2370.5</v>
      </c>
      <c r="W71" s="6">
        <f t="shared" si="9"/>
        <v>49626.400000000001</v>
      </c>
      <c r="X71" s="6">
        <v>3633.58</v>
      </c>
      <c r="Z71" s="4" t="s">
        <v>29</v>
      </c>
    </row>
    <row r="72" spans="1:26" ht="12.75" customHeight="1">
      <c r="A72" s="4" t="s">
        <v>63</v>
      </c>
      <c r="B72" s="4">
        <v>205</v>
      </c>
      <c r="C72" s="32" t="s">
        <v>92</v>
      </c>
      <c r="D72" s="28">
        <v>44470</v>
      </c>
      <c r="E72" s="4"/>
      <c r="F72" s="4"/>
      <c r="G72" s="4"/>
      <c r="H72" s="6">
        <f t="shared" si="10"/>
        <v>17.063945655250496</v>
      </c>
      <c r="I72" s="29">
        <v>1766.5</v>
      </c>
      <c r="J72" s="29">
        <v>30143.46</v>
      </c>
      <c r="K72" s="30"/>
      <c r="L72" s="29">
        <v>189.5</v>
      </c>
      <c r="M72" s="29">
        <v>4846.87</v>
      </c>
      <c r="N72" s="29">
        <v>2051.62</v>
      </c>
      <c r="O72" s="31"/>
      <c r="P72" s="6">
        <f t="shared" ref="P72:P91" si="11">+I72+L72</f>
        <v>1956</v>
      </c>
      <c r="Q72" s="6">
        <f t="shared" ref="Q72:Q91" si="12">+J72+M72+N72</f>
        <v>37041.950000000004</v>
      </c>
      <c r="R72" s="31"/>
      <c r="S72" s="6">
        <v>313.5</v>
      </c>
      <c r="T72" s="6">
        <v>5367.7999999999956</v>
      </c>
      <c r="U72" s="8"/>
      <c r="V72" s="6">
        <f t="shared" ref="V72:V91" si="13">+P72+S72</f>
        <v>2269.5</v>
      </c>
      <c r="W72" s="6">
        <f t="shared" ref="W72:W91" si="14">+Q72+T72</f>
        <v>42409.75</v>
      </c>
      <c r="X72" s="6">
        <v>3074.89</v>
      </c>
      <c r="Z72" s="4" t="s">
        <v>29</v>
      </c>
    </row>
    <row r="73" spans="1:26" ht="12.75" customHeight="1">
      <c r="A73" s="4" t="s">
        <v>63</v>
      </c>
      <c r="B73" s="4">
        <v>206</v>
      </c>
      <c r="C73" s="32" t="s">
        <v>93</v>
      </c>
      <c r="D73" s="28">
        <v>44475</v>
      </c>
      <c r="E73" s="4"/>
      <c r="F73" s="4"/>
      <c r="G73" s="4"/>
      <c r="H73" s="6">
        <f t="shared" si="10"/>
        <v>17.046587191571945</v>
      </c>
      <c r="I73" s="29">
        <v>1803.5</v>
      </c>
      <c r="J73" s="29">
        <v>30743.52</v>
      </c>
      <c r="K73" s="30"/>
      <c r="L73" s="29">
        <v>178.5</v>
      </c>
      <c r="M73" s="29">
        <v>4563.09</v>
      </c>
      <c r="N73" s="29">
        <v>2009.05</v>
      </c>
      <c r="O73" s="31"/>
      <c r="P73" s="6">
        <f t="shared" si="11"/>
        <v>1982</v>
      </c>
      <c r="Q73" s="6">
        <f t="shared" si="12"/>
        <v>37315.660000000003</v>
      </c>
      <c r="R73" s="31"/>
      <c r="S73" s="6">
        <v>276.5</v>
      </c>
      <c r="T73" s="6">
        <v>4727.1999999999971</v>
      </c>
      <c r="U73" s="8"/>
      <c r="V73" s="6">
        <f t="shared" si="13"/>
        <v>2258.5</v>
      </c>
      <c r="W73" s="6">
        <f t="shared" si="14"/>
        <v>42042.86</v>
      </c>
      <c r="X73" s="6">
        <v>3053.38</v>
      </c>
      <c r="Z73" s="4" t="s">
        <v>29</v>
      </c>
    </row>
    <row r="74" spans="1:26" ht="12.75" customHeight="1">
      <c r="A74" s="4" t="s">
        <v>52</v>
      </c>
      <c r="B74" s="4">
        <v>207</v>
      </c>
      <c r="C74" s="22" t="s">
        <v>88</v>
      </c>
      <c r="D74" s="38">
        <v>44508</v>
      </c>
      <c r="E74" s="38">
        <v>44716</v>
      </c>
      <c r="F74" s="23" t="s">
        <v>32</v>
      </c>
      <c r="G74" s="33" t="s">
        <v>33</v>
      </c>
      <c r="H74" s="6">
        <f t="shared" si="10"/>
        <v>15.933735239279056</v>
      </c>
      <c r="I74" s="29">
        <v>804.5</v>
      </c>
      <c r="J74" s="29">
        <v>12818.69</v>
      </c>
      <c r="K74" s="30"/>
      <c r="L74" s="29">
        <v>51.5</v>
      </c>
      <c r="M74" s="29">
        <v>1230.8499999999999</v>
      </c>
      <c r="N74" s="29">
        <v>0</v>
      </c>
      <c r="O74" s="31"/>
      <c r="P74" s="6">
        <f t="shared" si="11"/>
        <v>856</v>
      </c>
      <c r="Q74" s="6">
        <f t="shared" si="12"/>
        <v>14049.54</v>
      </c>
      <c r="R74" s="31"/>
      <c r="S74" s="6">
        <v>152.17999999999995</v>
      </c>
      <c r="T74" s="6">
        <v>2424.66</v>
      </c>
      <c r="U74" s="8"/>
      <c r="V74" s="6">
        <f t="shared" si="13"/>
        <v>1008.18</v>
      </c>
      <c r="W74" s="6">
        <f t="shared" si="14"/>
        <v>16474.2</v>
      </c>
      <c r="X74" s="6">
        <v>1260.29</v>
      </c>
      <c r="Z74" s="4" t="s">
        <v>47</v>
      </c>
    </row>
    <row r="75" spans="1:26" ht="12.75" customHeight="1">
      <c r="A75" s="4" t="s">
        <v>27</v>
      </c>
      <c r="B75" s="4">
        <v>208</v>
      </c>
      <c r="C75" s="32" t="s">
        <v>94</v>
      </c>
      <c r="D75" s="28">
        <v>44508</v>
      </c>
      <c r="E75" s="4"/>
      <c r="F75" s="4"/>
      <c r="G75" s="4"/>
      <c r="H75" s="6">
        <f t="shared" si="10"/>
        <v>25.637457135320499</v>
      </c>
      <c r="I75" s="29">
        <v>1895.5</v>
      </c>
      <c r="J75" s="29">
        <v>48595.8</v>
      </c>
      <c r="K75" s="30"/>
      <c r="L75" s="29"/>
      <c r="M75" s="29"/>
      <c r="N75" s="29">
        <v>2667.79</v>
      </c>
      <c r="O75" s="31"/>
      <c r="P75" s="6">
        <f t="shared" si="11"/>
        <v>1895.5</v>
      </c>
      <c r="Q75" s="6">
        <f t="shared" si="12"/>
        <v>51263.590000000004</v>
      </c>
      <c r="R75" s="31"/>
      <c r="S75" s="6">
        <v>184.5</v>
      </c>
      <c r="T75" s="6">
        <v>4790.0299999999988</v>
      </c>
      <c r="U75" s="8"/>
      <c r="V75" s="6">
        <f t="shared" si="13"/>
        <v>2080</v>
      </c>
      <c r="W75" s="6">
        <f t="shared" si="14"/>
        <v>56053.62</v>
      </c>
      <c r="X75" s="6">
        <v>4288.1400000000003</v>
      </c>
      <c r="Z75" s="4" t="s">
        <v>29</v>
      </c>
    </row>
    <row r="76" spans="1:26" ht="12.75" customHeight="1">
      <c r="A76" s="4" t="s">
        <v>63</v>
      </c>
      <c r="B76" s="4">
        <v>209</v>
      </c>
      <c r="C76" s="32" t="s">
        <v>93</v>
      </c>
      <c r="D76" s="28">
        <v>44557</v>
      </c>
      <c r="E76" s="4"/>
      <c r="F76" s="4"/>
      <c r="G76" s="4"/>
      <c r="H76" s="6">
        <f t="shared" si="10"/>
        <v>17</v>
      </c>
      <c r="I76" s="29">
        <v>1880</v>
      </c>
      <c r="J76" s="29">
        <v>31960</v>
      </c>
      <c r="K76" s="30"/>
      <c r="L76" s="29">
        <v>225</v>
      </c>
      <c r="M76" s="29">
        <v>5737.5</v>
      </c>
      <c r="N76" s="29">
        <v>2034.48</v>
      </c>
      <c r="O76" s="31"/>
      <c r="P76" s="6">
        <f t="shared" si="11"/>
        <v>2105</v>
      </c>
      <c r="Q76" s="6">
        <f t="shared" si="12"/>
        <v>39731.980000000003</v>
      </c>
      <c r="R76" s="31"/>
      <c r="S76" s="6">
        <v>200</v>
      </c>
      <c r="T76" s="6">
        <v>3413.1999999999971</v>
      </c>
      <c r="U76" s="8"/>
      <c r="V76" s="6">
        <f t="shared" si="13"/>
        <v>2305</v>
      </c>
      <c r="W76" s="6">
        <f t="shared" si="14"/>
        <v>43145.18</v>
      </c>
      <c r="X76" s="6">
        <v>3137.7</v>
      </c>
      <c r="Z76" s="4" t="s">
        <v>29</v>
      </c>
    </row>
    <row r="77" spans="1:26" ht="12.75" customHeight="1">
      <c r="A77" s="4" t="s">
        <v>63</v>
      </c>
      <c r="B77" s="4">
        <v>210</v>
      </c>
      <c r="C77" s="32" t="s">
        <v>93</v>
      </c>
      <c r="D77" s="28">
        <v>44620</v>
      </c>
      <c r="E77" s="4"/>
      <c r="F77" s="4"/>
      <c r="G77" s="4"/>
      <c r="H77" s="6">
        <f t="shared" si="10"/>
        <v>17.5</v>
      </c>
      <c r="I77" s="29">
        <v>1562</v>
      </c>
      <c r="J77" s="29">
        <v>27335</v>
      </c>
      <c r="K77" s="30"/>
      <c r="L77" s="29">
        <v>117.5</v>
      </c>
      <c r="M77" s="29">
        <v>3084.44</v>
      </c>
      <c r="N77" s="29">
        <v>1651.35</v>
      </c>
      <c r="O77" s="31"/>
      <c r="P77" s="6">
        <f t="shared" si="11"/>
        <v>1679.5</v>
      </c>
      <c r="Q77" s="6">
        <f t="shared" si="12"/>
        <v>32070.789999999997</v>
      </c>
      <c r="R77" s="31"/>
      <c r="S77" s="6">
        <v>158</v>
      </c>
      <c r="T77" s="6">
        <v>2784.2000000000007</v>
      </c>
      <c r="U77" s="8"/>
      <c r="V77" s="6">
        <f t="shared" si="13"/>
        <v>1837.5</v>
      </c>
      <c r="W77" s="6">
        <f t="shared" si="14"/>
        <v>34854.99</v>
      </c>
      <c r="X77" s="6">
        <v>2530.6400000000003</v>
      </c>
      <c r="Z77" s="4" t="s">
        <v>29</v>
      </c>
    </row>
    <row r="78" spans="1:26" ht="12.75" customHeight="1">
      <c r="A78" s="4" t="s">
        <v>63</v>
      </c>
      <c r="B78" s="4">
        <v>211</v>
      </c>
      <c r="C78" s="32" t="s">
        <v>93</v>
      </c>
      <c r="D78" s="28">
        <v>44620</v>
      </c>
      <c r="E78" s="4"/>
      <c r="F78" s="4"/>
      <c r="G78" s="4"/>
      <c r="H78" s="6">
        <f t="shared" si="10"/>
        <v>17.5</v>
      </c>
      <c r="I78" s="29">
        <v>1574.5</v>
      </c>
      <c r="J78" s="29">
        <v>27553.75</v>
      </c>
      <c r="K78" s="30"/>
      <c r="L78" s="29">
        <v>133.5</v>
      </c>
      <c r="M78" s="29">
        <v>3504.46</v>
      </c>
      <c r="N78" s="29">
        <v>1669.07</v>
      </c>
      <c r="O78" s="31"/>
      <c r="P78" s="6">
        <f t="shared" si="11"/>
        <v>1708</v>
      </c>
      <c r="Q78" s="6">
        <f t="shared" si="12"/>
        <v>32727.279999999999</v>
      </c>
      <c r="R78" s="31"/>
      <c r="S78" s="6">
        <v>145.5</v>
      </c>
      <c r="T78" s="6">
        <v>2565.4500000000044</v>
      </c>
      <c r="U78" s="8"/>
      <c r="V78" s="6">
        <f t="shared" si="13"/>
        <v>1853.5</v>
      </c>
      <c r="W78" s="6">
        <f t="shared" si="14"/>
        <v>35292.730000000003</v>
      </c>
      <c r="X78" s="6">
        <v>2569.13</v>
      </c>
      <c r="Z78" s="4" t="s">
        <v>29</v>
      </c>
    </row>
    <row r="79" spans="1:26" ht="12.75" customHeight="1">
      <c r="A79" s="4" t="s">
        <v>52</v>
      </c>
      <c r="B79" s="4">
        <v>212</v>
      </c>
      <c r="C79" s="22" t="s">
        <v>88</v>
      </c>
      <c r="D79" s="38">
        <v>44627</v>
      </c>
      <c r="E79" s="38">
        <v>44898</v>
      </c>
      <c r="F79" s="23" t="s">
        <v>79</v>
      </c>
      <c r="G79" s="23" t="s">
        <v>95</v>
      </c>
      <c r="H79" s="6">
        <f t="shared" si="10"/>
        <v>16.753264604810997</v>
      </c>
      <c r="I79" s="29">
        <v>1309.5</v>
      </c>
      <c r="J79" s="29">
        <v>21938.400000000001</v>
      </c>
      <c r="K79" s="30"/>
      <c r="L79" s="29">
        <v>106.5</v>
      </c>
      <c r="M79" s="29">
        <v>2685.11</v>
      </c>
      <c r="N79" s="29">
        <v>1496.89</v>
      </c>
      <c r="O79" s="31"/>
      <c r="P79" s="6">
        <f t="shared" si="11"/>
        <v>1416</v>
      </c>
      <c r="Q79" s="6">
        <f t="shared" si="12"/>
        <v>26120.400000000001</v>
      </c>
      <c r="R79" s="31"/>
      <c r="S79" s="6">
        <v>211.44000000000005</v>
      </c>
      <c r="T79" s="6">
        <v>3596.3299999999981</v>
      </c>
      <c r="U79" s="8"/>
      <c r="V79" s="6">
        <f t="shared" si="13"/>
        <v>1627.44</v>
      </c>
      <c r="W79" s="6">
        <f t="shared" si="14"/>
        <v>29716.73</v>
      </c>
      <c r="X79" s="6">
        <v>2151.1800000000003</v>
      </c>
      <c r="Z79" s="4" t="s">
        <v>47</v>
      </c>
    </row>
    <row r="80" spans="1:26" ht="12.75" customHeight="1">
      <c r="A80" s="4" t="s">
        <v>37</v>
      </c>
      <c r="B80" s="4">
        <v>213</v>
      </c>
      <c r="C80" s="32" t="s">
        <v>78</v>
      </c>
      <c r="D80" s="28">
        <v>44634</v>
      </c>
      <c r="E80" s="4"/>
      <c r="F80" s="4"/>
      <c r="G80" s="4"/>
      <c r="H80" s="6">
        <f t="shared" si="10"/>
        <v>20.346774193548388</v>
      </c>
      <c r="I80" s="29">
        <v>1488</v>
      </c>
      <c r="J80" s="29">
        <v>30276</v>
      </c>
      <c r="K80" s="30"/>
      <c r="L80" s="29">
        <v>225.5</v>
      </c>
      <c r="M80" s="29">
        <v>6865.99</v>
      </c>
      <c r="N80" s="29">
        <v>1981.77</v>
      </c>
      <c r="O80" s="31"/>
      <c r="P80" s="6">
        <f t="shared" si="11"/>
        <v>1713.5</v>
      </c>
      <c r="Q80" s="6">
        <f t="shared" si="12"/>
        <v>39123.759999999995</v>
      </c>
      <c r="R80" s="31"/>
      <c r="S80" s="6">
        <v>152</v>
      </c>
      <c r="T80" s="6">
        <v>3121.2800000000061</v>
      </c>
      <c r="U80" s="8"/>
      <c r="V80" s="6">
        <f t="shared" si="13"/>
        <v>1865.5</v>
      </c>
      <c r="W80" s="6">
        <f t="shared" si="14"/>
        <v>42245.04</v>
      </c>
      <c r="X80" s="6">
        <v>3231.73</v>
      </c>
      <c r="Z80" s="4" t="s">
        <v>29</v>
      </c>
    </row>
    <row r="81" spans="1:26" ht="12.75" customHeight="1">
      <c r="A81" s="4" t="s">
        <v>30</v>
      </c>
      <c r="B81" s="4">
        <v>214</v>
      </c>
      <c r="C81" s="32" t="s">
        <v>96</v>
      </c>
      <c r="D81" s="28">
        <v>44655</v>
      </c>
      <c r="E81" s="23"/>
      <c r="F81" s="23"/>
      <c r="G81" s="23"/>
      <c r="H81" s="6">
        <f t="shared" si="10"/>
        <v>76.922585604472403</v>
      </c>
      <c r="I81" s="29">
        <v>1431</v>
      </c>
      <c r="J81" s="29">
        <v>110076.22</v>
      </c>
      <c r="K81" s="30"/>
      <c r="L81" s="29"/>
      <c r="M81" s="29"/>
      <c r="N81" s="29">
        <v>5846.12</v>
      </c>
      <c r="O81" s="31"/>
      <c r="P81" s="6">
        <f t="shared" si="11"/>
        <v>1431</v>
      </c>
      <c r="Q81" s="6">
        <f t="shared" si="12"/>
        <v>115922.34</v>
      </c>
      <c r="R81" s="31"/>
      <c r="S81" s="6">
        <v>89</v>
      </c>
      <c r="T81" s="6">
        <v>7167.0800000000017</v>
      </c>
      <c r="U81" s="8"/>
      <c r="V81" s="6">
        <f t="shared" si="13"/>
        <v>1520</v>
      </c>
      <c r="W81" s="6">
        <f t="shared" si="14"/>
        <v>123089.42</v>
      </c>
      <c r="X81" s="6">
        <v>9147.93</v>
      </c>
      <c r="Z81" s="4" t="s">
        <v>34</v>
      </c>
    </row>
    <row r="82" spans="1:26" ht="12.75" customHeight="1">
      <c r="A82" s="4" t="s">
        <v>63</v>
      </c>
      <c r="B82" s="4">
        <v>215</v>
      </c>
      <c r="C82" s="32" t="s">
        <v>97</v>
      </c>
      <c r="D82" s="28">
        <v>44669</v>
      </c>
      <c r="E82" s="4"/>
      <c r="F82" s="4"/>
      <c r="G82" s="4"/>
      <c r="H82" s="6">
        <f t="shared" si="10"/>
        <v>18.5</v>
      </c>
      <c r="I82" s="29">
        <v>1317.5</v>
      </c>
      <c r="J82" s="29">
        <v>24373.75</v>
      </c>
      <c r="K82" s="30"/>
      <c r="L82" s="29">
        <v>118</v>
      </c>
      <c r="M82" s="29">
        <v>3274.55</v>
      </c>
      <c r="N82" s="29">
        <v>1476.3</v>
      </c>
      <c r="O82" s="31"/>
      <c r="P82" s="6">
        <f t="shared" si="11"/>
        <v>1435.5</v>
      </c>
      <c r="Q82" s="6">
        <f t="shared" si="12"/>
        <v>29124.6</v>
      </c>
      <c r="R82" s="31"/>
      <c r="S82" s="6">
        <v>122.5</v>
      </c>
      <c r="T82" s="6">
        <v>2284.1700000000019</v>
      </c>
      <c r="U82" s="8"/>
      <c r="V82" s="6">
        <f t="shared" si="13"/>
        <v>1558</v>
      </c>
      <c r="W82" s="6">
        <f t="shared" si="14"/>
        <v>31408.77</v>
      </c>
      <c r="X82" s="6">
        <v>2294.19</v>
      </c>
      <c r="Z82" s="4" t="s">
        <v>29</v>
      </c>
    </row>
    <row r="83" spans="1:26" ht="12.75" customHeight="1">
      <c r="A83" s="4" t="s">
        <v>39</v>
      </c>
      <c r="B83" s="4">
        <v>216</v>
      </c>
      <c r="C83" s="32" t="s">
        <v>105</v>
      </c>
      <c r="D83" s="28">
        <v>44676</v>
      </c>
      <c r="E83" s="4"/>
      <c r="F83" s="4"/>
      <c r="G83" s="4"/>
      <c r="H83" s="6">
        <f t="shared" si="10"/>
        <v>22.750055732484075</v>
      </c>
      <c r="I83" s="29">
        <v>1256</v>
      </c>
      <c r="J83" s="29">
        <v>28574.07</v>
      </c>
      <c r="K83" s="30"/>
      <c r="L83" s="29">
        <v>8</v>
      </c>
      <c r="M83" s="29">
        <v>273.02</v>
      </c>
      <c r="N83" s="29">
        <v>1603.59</v>
      </c>
      <c r="O83" s="31"/>
      <c r="P83" s="6">
        <f t="shared" si="11"/>
        <v>1264</v>
      </c>
      <c r="Q83" s="6">
        <f t="shared" si="12"/>
        <v>30450.68</v>
      </c>
      <c r="R83" s="31"/>
      <c r="S83" s="6">
        <v>144</v>
      </c>
      <c r="T83" s="6">
        <v>3305.4499999999971</v>
      </c>
      <c r="U83" s="8"/>
      <c r="V83" s="6">
        <f t="shared" si="13"/>
        <v>1408</v>
      </c>
      <c r="W83" s="6">
        <f t="shared" si="14"/>
        <v>33756.129999999997</v>
      </c>
      <c r="X83" s="6">
        <v>2473.7200000000003</v>
      </c>
      <c r="Z83" s="4" t="s">
        <v>41</v>
      </c>
    </row>
    <row r="84" spans="1:26" ht="12.75" customHeight="1">
      <c r="A84" s="4" t="s">
        <v>45</v>
      </c>
      <c r="B84" s="4">
        <v>217</v>
      </c>
      <c r="C84" s="22" t="s">
        <v>88</v>
      </c>
      <c r="D84" s="38">
        <v>44690</v>
      </c>
      <c r="E84" s="23"/>
      <c r="F84" s="23"/>
      <c r="G84" s="23"/>
      <c r="H84" s="6">
        <f t="shared" si="10"/>
        <v>15</v>
      </c>
      <c r="I84" s="29">
        <v>1165.5</v>
      </c>
      <c r="J84" s="29">
        <v>17482.5</v>
      </c>
      <c r="K84" s="30"/>
      <c r="L84" s="29">
        <v>89</v>
      </c>
      <c r="M84" s="29">
        <v>2002.5</v>
      </c>
      <c r="N84" s="29">
        <v>1069.69</v>
      </c>
      <c r="O84" s="31"/>
      <c r="P84" s="6">
        <f t="shared" si="11"/>
        <v>1254.5</v>
      </c>
      <c r="Q84" s="6">
        <f t="shared" si="12"/>
        <v>20554.689999999999</v>
      </c>
      <c r="R84" s="31"/>
      <c r="S84" s="6">
        <v>138.5</v>
      </c>
      <c r="T84" s="6">
        <v>2085.34</v>
      </c>
      <c r="U84" s="8"/>
      <c r="V84" s="6">
        <f t="shared" si="13"/>
        <v>1393</v>
      </c>
      <c r="W84" s="6">
        <f t="shared" si="14"/>
        <v>22640.03</v>
      </c>
      <c r="X84" s="6">
        <v>1636.98</v>
      </c>
      <c r="Z84" s="4" t="s">
        <v>47</v>
      </c>
    </row>
    <row r="85" spans="1:26" ht="12.75" customHeight="1">
      <c r="A85" s="4" t="s">
        <v>27</v>
      </c>
      <c r="B85" s="4">
        <v>218</v>
      </c>
      <c r="C85" s="32" t="s">
        <v>58</v>
      </c>
      <c r="D85" s="28">
        <v>44743</v>
      </c>
      <c r="E85" s="4"/>
      <c r="F85" s="4"/>
      <c r="G85" s="4"/>
      <c r="H85" s="6">
        <f t="shared" si="10"/>
        <v>23</v>
      </c>
      <c r="I85" s="29">
        <v>867.5</v>
      </c>
      <c r="J85" s="29">
        <v>19952.5</v>
      </c>
      <c r="K85" s="30"/>
      <c r="L85" s="29">
        <v>17.5</v>
      </c>
      <c r="M85" s="29">
        <v>603.75</v>
      </c>
      <c r="N85" s="29">
        <v>1112.3399999999999</v>
      </c>
      <c r="O85" s="31"/>
      <c r="P85" s="6">
        <f t="shared" si="11"/>
        <v>885</v>
      </c>
      <c r="Q85" s="6">
        <f t="shared" si="12"/>
        <v>21668.59</v>
      </c>
      <c r="R85" s="31"/>
      <c r="S85" s="6">
        <v>76.5</v>
      </c>
      <c r="T85" s="6">
        <v>1773.2999999999993</v>
      </c>
      <c r="U85" s="8"/>
      <c r="V85" s="6">
        <f t="shared" si="13"/>
        <v>961.5</v>
      </c>
      <c r="W85" s="6">
        <f t="shared" si="14"/>
        <v>23441.89</v>
      </c>
      <c r="X85" s="6">
        <v>1725.44</v>
      </c>
      <c r="Z85" s="4" t="s">
        <v>29</v>
      </c>
    </row>
    <row r="86" spans="1:26" ht="12.75" customHeight="1">
      <c r="A86" s="4" t="s">
        <v>37</v>
      </c>
      <c r="B86" s="4">
        <v>219</v>
      </c>
      <c r="C86" s="32" t="s">
        <v>78</v>
      </c>
      <c r="D86" s="28">
        <v>44743</v>
      </c>
      <c r="E86" s="4"/>
      <c r="F86" s="4"/>
      <c r="G86" s="4"/>
      <c r="H86" s="6">
        <f t="shared" si="10"/>
        <v>18.48</v>
      </c>
      <c r="I86" s="29">
        <v>944</v>
      </c>
      <c r="J86" s="29">
        <v>17445.12</v>
      </c>
      <c r="K86" s="30"/>
      <c r="L86" s="29">
        <v>91</v>
      </c>
      <c r="M86" s="29">
        <v>2522.52</v>
      </c>
      <c r="N86" s="29">
        <v>1047.1199999999999</v>
      </c>
      <c r="O86" s="31"/>
      <c r="P86" s="6">
        <f t="shared" si="11"/>
        <v>1035</v>
      </c>
      <c r="Q86" s="6">
        <f t="shared" si="12"/>
        <v>21014.76</v>
      </c>
      <c r="R86" s="31"/>
      <c r="S86" s="6">
        <v>64</v>
      </c>
      <c r="T86" s="6">
        <v>1189.7200000000012</v>
      </c>
      <c r="U86" s="8"/>
      <c r="V86" s="6">
        <f t="shared" si="13"/>
        <v>1099</v>
      </c>
      <c r="W86" s="6">
        <f t="shared" si="14"/>
        <v>22204.48</v>
      </c>
      <c r="X86" s="6">
        <v>1630.7800000000002</v>
      </c>
      <c r="Z86" s="4" t="s">
        <v>29</v>
      </c>
    </row>
    <row r="87" spans="1:26" ht="12.75" customHeight="1">
      <c r="A87" s="4" t="s">
        <v>52</v>
      </c>
      <c r="B87" s="4">
        <v>220</v>
      </c>
      <c r="C87" s="22" t="s">
        <v>98</v>
      </c>
      <c r="D87" s="34">
        <v>44743</v>
      </c>
      <c r="E87" s="34">
        <v>44755</v>
      </c>
      <c r="F87" s="4" t="s">
        <v>79</v>
      </c>
      <c r="G87" s="4" t="s">
        <v>99</v>
      </c>
      <c r="H87" s="6">
        <f t="shared" si="10"/>
        <v>19</v>
      </c>
      <c r="I87" s="29">
        <v>56</v>
      </c>
      <c r="J87" s="29">
        <v>1064</v>
      </c>
      <c r="K87" s="30"/>
      <c r="L87" s="29">
        <v>0</v>
      </c>
      <c r="M87" s="29">
        <v>0</v>
      </c>
      <c r="N87" s="29">
        <v>0</v>
      </c>
      <c r="O87" s="31"/>
      <c r="P87" s="6">
        <f t="shared" si="11"/>
        <v>56</v>
      </c>
      <c r="Q87" s="6">
        <f t="shared" si="12"/>
        <v>1064</v>
      </c>
      <c r="R87" s="31"/>
      <c r="S87" s="6">
        <v>11.709999999999994</v>
      </c>
      <c r="T87" s="6">
        <v>222.49</v>
      </c>
      <c r="U87" s="8"/>
      <c r="V87" s="6">
        <f t="shared" si="13"/>
        <v>67.709999999999994</v>
      </c>
      <c r="W87" s="6">
        <f t="shared" si="14"/>
        <v>1286.49</v>
      </c>
      <c r="X87" s="6">
        <v>98.41</v>
      </c>
      <c r="Z87" s="4" t="s">
        <v>47</v>
      </c>
    </row>
    <row r="88" spans="1:26" ht="12.75" customHeight="1">
      <c r="A88" s="4" t="s">
        <v>63</v>
      </c>
      <c r="B88" s="4">
        <v>221</v>
      </c>
      <c r="C88" s="32" t="s">
        <v>93</v>
      </c>
      <c r="D88" s="28">
        <v>44767</v>
      </c>
      <c r="E88" s="4"/>
      <c r="F88" s="4"/>
      <c r="G88" s="4"/>
      <c r="H88" s="6">
        <f t="shared" si="10"/>
        <v>17</v>
      </c>
      <c r="I88" s="29">
        <v>824</v>
      </c>
      <c r="J88" s="29">
        <v>14008</v>
      </c>
      <c r="K88" s="30"/>
      <c r="L88" s="29">
        <v>91</v>
      </c>
      <c r="M88" s="29">
        <v>2320.5</v>
      </c>
      <c r="N88" s="29">
        <v>844.26</v>
      </c>
      <c r="O88" s="31"/>
      <c r="P88" s="6">
        <f t="shared" si="11"/>
        <v>915</v>
      </c>
      <c r="Q88" s="6">
        <f t="shared" si="12"/>
        <v>17172.759999999998</v>
      </c>
      <c r="R88" s="31"/>
      <c r="S88" s="6">
        <v>56</v>
      </c>
      <c r="T88" s="6">
        <v>957.5</v>
      </c>
      <c r="U88" s="8"/>
      <c r="V88" s="6">
        <f t="shared" si="13"/>
        <v>971</v>
      </c>
      <c r="W88" s="6">
        <f t="shared" si="14"/>
        <v>18130.259999999998</v>
      </c>
      <c r="X88" s="6">
        <v>1319.08</v>
      </c>
      <c r="Z88" s="4" t="s">
        <v>29</v>
      </c>
    </row>
    <row r="89" spans="1:26" ht="12.75" customHeight="1">
      <c r="A89" s="4" t="s">
        <v>45</v>
      </c>
      <c r="B89" s="4">
        <v>222</v>
      </c>
      <c r="C89" s="22" t="s">
        <v>98</v>
      </c>
      <c r="D89" s="38">
        <v>44792</v>
      </c>
      <c r="E89" s="23"/>
      <c r="F89" s="23"/>
      <c r="G89" s="23"/>
      <c r="H89" s="6">
        <f t="shared" ref="H89:H91" si="15">+J89/I89</f>
        <v>17</v>
      </c>
      <c r="I89" s="29">
        <v>676.5</v>
      </c>
      <c r="J89" s="29">
        <v>11500.5</v>
      </c>
      <c r="K89" s="30"/>
      <c r="L89" s="29">
        <v>15.5</v>
      </c>
      <c r="M89" s="29">
        <v>395.25</v>
      </c>
      <c r="N89" s="29">
        <v>629.64</v>
      </c>
      <c r="O89" s="31"/>
      <c r="P89" s="6">
        <f t="shared" si="11"/>
        <v>692</v>
      </c>
      <c r="Q89" s="6">
        <f t="shared" si="12"/>
        <v>12525.39</v>
      </c>
      <c r="R89" s="31"/>
      <c r="S89" s="6">
        <v>51.5</v>
      </c>
      <c r="T89" s="6">
        <v>879.90000000000146</v>
      </c>
      <c r="U89" s="8"/>
      <c r="V89" s="6">
        <f t="shared" si="13"/>
        <v>743.5</v>
      </c>
      <c r="W89" s="6">
        <f t="shared" si="14"/>
        <v>13405.29</v>
      </c>
      <c r="X89" s="6">
        <v>1020.56</v>
      </c>
      <c r="Z89" s="4" t="s">
        <v>47</v>
      </c>
    </row>
    <row r="90" spans="1:26" ht="12.75" customHeight="1">
      <c r="A90" s="4" t="s">
        <v>37</v>
      </c>
      <c r="B90" s="4">
        <v>223</v>
      </c>
      <c r="C90" s="32" t="s">
        <v>78</v>
      </c>
      <c r="D90" s="28">
        <v>44823</v>
      </c>
      <c r="E90" s="4"/>
      <c r="F90" s="4"/>
      <c r="G90" s="4"/>
      <c r="H90" s="6">
        <f t="shared" si="15"/>
        <v>18.48</v>
      </c>
      <c r="I90" s="29">
        <v>526.5</v>
      </c>
      <c r="J90" s="29">
        <v>9729.7199999999993</v>
      </c>
      <c r="K90" s="30"/>
      <c r="L90" s="29">
        <v>92.5</v>
      </c>
      <c r="M90" s="29">
        <v>2564.1</v>
      </c>
      <c r="N90" s="29">
        <v>604.76</v>
      </c>
      <c r="O90" s="31"/>
      <c r="P90" s="6">
        <f t="shared" si="11"/>
        <v>619</v>
      </c>
      <c r="Q90" s="6">
        <f t="shared" si="12"/>
        <v>12898.58</v>
      </c>
      <c r="R90" s="31"/>
      <c r="S90" s="6">
        <v>33.5</v>
      </c>
      <c r="T90" s="6">
        <v>623.28000000000065</v>
      </c>
      <c r="U90" s="8"/>
      <c r="V90" s="6">
        <f t="shared" si="13"/>
        <v>652.5</v>
      </c>
      <c r="W90" s="6">
        <f t="shared" si="14"/>
        <v>13521.86</v>
      </c>
      <c r="X90" s="6">
        <v>993.7</v>
      </c>
      <c r="Z90" s="4" t="s">
        <v>29</v>
      </c>
    </row>
    <row r="91" spans="1:26" ht="15" customHeight="1">
      <c r="A91" s="4" t="s">
        <v>45</v>
      </c>
      <c r="B91" s="4">
        <v>224</v>
      </c>
      <c r="C91" s="22" t="s">
        <v>88</v>
      </c>
      <c r="D91" s="38">
        <v>44900</v>
      </c>
      <c r="E91" s="23"/>
      <c r="F91" s="23"/>
      <c r="G91" s="23"/>
      <c r="H91" s="6">
        <f t="shared" si="15"/>
        <v>16</v>
      </c>
      <c r="I91" s="39">
        <v>112</v>
      </c>
      <c r="J91" s="39">
        <v>1792</v>
      </c>
      <c r="K91" s="40"/>
      <c r="L91" s="39">
        <v>5.5</v>
      </c>
      <c r="M91" s="39">
        <v>132</v>
      </c>
      <c r="N91" s="39">
        <v>0</v>
      </c>
      <c r="O91" s="41"/>
      <c r="P91" s="42">
        <f t="shared" si="11"/>
        <v>117.5</v>
      </c>
      <c r="Q91" s="42">
        <f t="shared" si="12"/>
        <v>1924</v>
      </c>
      <c r="R91" s="41"/>
      <c r="S91" s="42">
        <v>8</v>
      </c>
      <c r="T91" s="42">
        <v>128</v>
      </c>
      <c r="U91" s="43"/>
      <c r="V91" s="42">
        <f t="shared" si="13"/>
        <v>125.5</v>
      </c>
      <c r="W91" s="42">
        <f t="shared" si="14"/>
        <v>2052</v>
      </c>
      <c r="X91" s="42">
        <v>156.97</v>
      </c>
      <c r="Z91" s="4" t="s">
        <v>47</v>
      </c>
    </row>
    <row r="92" spans="1:26" ht="14.25" customHeight="1" thickBot="1">
      <c r="C92" s="44"/>
      <c r="G92" s="4" t="s">
        <v>100</v>
      </c>
      <c r="I92" s="45">
        <f t="shared" ref="I92:N92" si="16">SUM(I8:I91)</f>
        <v>126255.5</v>
      </c>
      <c r="J92" s="46">
        <f t="shared" si="16"/>
        <v>3688562.59</v>
      </c>
      <c r="K92" s="47"/>
      <c r="L92" s="45">
        <f t="shared" si="16"/>
        <v>10482.5</v>
      </c>
      <c r="M92" s="46">
        <f t="shared" si="16"/>
        <v>392483.46999999991</v>
      </c>
      <c r="N92" s="46">
        <f t="shared" si="16"/>
        <v>224824.99000000005</v>
      </c>
      <c r="O92" s="43"/>
      <c r="P92" s="45">
        <f>SUM(P8:P91)</f>
        <v>136738</v>
      </c>
      <c r="Q92" s="46">
        <f>SUM(Q8:Q91)</f>
        <v>4305871.049999998</v>
      </c>
      <c r="R92" s="43"/>
      <c r="S92" s="45">
        <f t="shared" ref="S92:X92" si="17">SUM(S8:S91)</f>
        <v>20669.710000000003</v>
      </c>
      <c r="T92" s="46">
        <f t="shared" si="17"/>
        <v>617929.05000000016</v>
      </c>
      <c r="U92" s="43"/>
      <c r="V92" s="45">
        <f t="shared" si="17"/>
        <v>157407.71</v>
      </c>
      <c r="W92" s="46">
        <f t="shared" si="17"/>
        <v>4923800.1000000024</v>
      </c>
      <c r="X92" s="46">
        <f t="shared" si="17"/>
        <v>361791.81000000006</v>
      </c>
    </row>
    <row r="93" spans="1:26" ht="12.75" customHeight="1" thickTop="1">
      <c r="I93" s="39"/>
      <c r="J93" s="39"/>
      <c r="K93" s="40"/>
      <c r="L93" s="42"/>
      <c r="M93" s="42"/>
      <c r="N93" s="42"/>
      <c r="O93" s="43"/>
      <c r="P93" s="22"/>
      <c r="Q93" s="22"/>
      <c r="R93" s="22"/>
      <c r="S93" s="22"/>
      <c r="T93" s="22"/>
      <c r="U93" s="22"/>
      <c r="V93" s="22"/>
      <c r="W93" s="22"/>
      <c r="X93" s="42"/>
    </row>
    <row r="94" spans="1:26" ht="12.75" customHeight="1">
      <c r="I94" s="29"/>
      <c r="J94" s="29"/>
      <c r="K94" s="30"/>
    </row>
    <row r="95" spans="1:26" ht="12.75" customHeight="1">
      <c r="I95" s="29"/>
      <c r="J95" s="29"/>
      <c r="K95" s="30"/>
    </row>
    <row r="96" spans="1:26" ht="12.75" customHeight="1">
      <c r="I96" s="29"/>
      <c r="J96" s="29"/>
      <c r="K96" s="30"/>
    </row>
    <row r="97" spans="9:11" ht="12.75" customHeight="1">
      <c r="I97" s="29"/>
      <c r="J97" s="29"/>
      <c r="K97" s="30"/>
    </row>
    <row r="98" spans="9:11" ht="12.75" customHeight="1">
      <c r="I98" s="29"/>
      <c r="J98" s="29"/>
      <c r="K98" s="30"/>
    </row>
    <row r="99" spans="9:11" ht="12.75" customHeight="1">
      <c r="I99" s="29"/>
      <c r="J99" s="29"/>
      <c r="K99" s="30"/>
    </row>
    <row r="100" spans="9:11" ht="12.75" customHeight="1">
      <c r="I100" s="29"/>
      <c r="J100" s="29"/>
      <c r="K100" s="30"/>
    </row>
    <row r="101" spans="9:11" ht="12.75" customHeight="1">
      <c r="I101" s="29"/>
      <c r="J101" s="29"/>
      <c r="K101" s="30"/>
    </row>
    <row r="102" spans="9:11" ht="12.75" customHeight="1">
      <c r="I102" s="29"/>
      <c r="J102" s="29"/>
      <c r="K102" s="30"/>
    </row>
    <row r="103" spans="9:11" ht="12.75" customHeight="1"/>
  </sheetData>
  <sortState xmlns:xlrd2="http://schemas.microsoft.com/office/spreadsheetml/2017/richdata2" ref="A8:X91">
    <sortCondition ref="B8:B91"/>
  </sortState>
  <mergeCells count="5">
    <mergeCell ref="I5:J5"/>
    <mergeCell ref="L5:M5"/>
    <mergeCell ref="P5:Q5"/>
    <mergeCell ref="S5:T5"/>
    <mergeCell ref="V5:W5"/>
  </mergeCells>
  <pageMargins left="0" right="0" top="0" bottom="0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73653-D86F-42F9-AA64-264123E74F51}">
  <dimension ref="A1:AM105"/>
  <sheetViews>
    <sheetView workbookViewId="0">
      <pane xSplit="3" ySplit="9" topLeftCell="D22" activePane="bottomRight" state="frozen"/>
      <selection pane="topRight" activeCell="D1" sqref="D1"/>
      <selection pane="bottomLeft" activeCell="A9" sqref="A9"/>
      <selection pane="bottomRight" activeCell="B7" sqref="B7"/>
    </sheetView>
  </sheetViews>
  <sheetFormatPr defaultColWidth="9.1796875" defaultRowHeight="12.5"/>
  <cols>
    <col min="1" max="1" width="7.453125" style="52" customWidth="1"/>
    <col min="2" max="2" width="6.54296875" style="52" bestFit="1" customWidth="1"/>
    <col min="3" max="3" width="50" style="49" bestFit="1" customWidth="1"/>
    <col min="4" max="4" width="9.1796875" style="49" customWidth="1"/>
    <col min="5" max="5" width="10.453125" style="50" bestFit="1" customWidth="1"/>
    <col min="6" max="6" width="14.1796875" style="49" bestFit="1" customWidth="1"/>
    <col min="7" max="7" width="2.453125" style="49" customWidth="1"/>
    <col min="8" max="8" width="9.453125" style="50" bestFit="1" customWidth="1"/>
    <col min="9" max="9" width="12.453125" style="50" bestFit="1" customWidth="1"/>
    <col min="10" max="10" width="2" style="49" customWidth="1"/>
    <col min="11" max="11" width="10.453125" style="50" bestFit="1" customWidth="1"/>
    <col min="12" max="12" width="14.1796875" style="50" bestFit="1" customWidth="1"/>
    <col min="13" max="13" width="1.453125" style="49" customWidth="1"/>
    <col min="14" max="14" width="11.453125" style="51" bestFit="1" customWidth="1"/>
    <col min="15" max="15" width="14.1796875" style="49" bestFit="1" customWidth="1"/>
    <col min="16" max="16" width="3" style="49" customWidth="1"/>
    <col min="17" max="17" width="10.453125" style="50" bestFit="1" customWidth="1"/>
    <col min="18" max="18" width="14.1796875" style="49" bestFit="1" customWidth="1"/>
    <col min="19" max="19" width="2.453125" style="49" customWidth="1"/>
    <col min="20" max="20" width="9.453125" style="50" bestFit="1" customWidth="1"/>
    <col min="21" max="21" width="11.453125" style="49" bestFit="1" customWidth="1"/>
    <col min="22" max="22" width="2" style="49" customWidth="1"/>
    <col min="23" max="23" width="10.453125" style="50" bestFit="1" customWidth="1"/>
    <col min="24" max="24" width="14.1796875" style="50" bestFit="1" customWidth="1"/>
    <col min="25" max="25" width="1.453125" style="50" customWidth="1"/>
    <col min="26" max="26" width="11.453125" style="50" bestFit="1" customWidth="1"/>
    <col min="27" max="27" width="14.1796875" style="50" bestFit="1" customWidth="1"/>
    <col min="28" max="28" width="2.453125" style="49" customWidth="1"/>
    <col min="29" max="29" width="10.453125" style="50" bestFit="1" customWidth="1"/>
    <col min="30" max="30" width="14.1796875" style="50" bestFit="1" customWidth="1"/>
    <col min="31" max="31" width="1" style="50" customWidth="1"/>
    <col min="32" max="32" width="9.453125" style="50" bestFit="1" customWidth="1"/>
    <col min="33" max="33" width="12.453125" style="50" bestFit="1" customWidth="1"/>
    <col min="34" max="34" width="1.54296875" style="50" customWidth="1"/>
    <col min="35" max="35" width="10.453125" style="50" bestFit="1" customWidth="1"/>
    <col min="36" max="36" width="14.1796875" style="50" bestFit="1" customWidth="1"/>
    <col min="37" max="37" width="1.453125" style="50" customWidth="1"/>
    <col min="38" max="38" width="12.453125" style="50" bestFit="1" customWidth="1"/>
    <col min="39" max="39" width="14.1796875" style="50" bestFit="1" customWidth="1"/>
    <col min="40" max="16384" width="9.1796875" style="49"/>
  </cols>
  <sheetData>
    <row r="1" spans="1:39">
      <c r="A1" s="68" t="s">
        <v>0</v>
      </c>
    </row>
    <row r="2" spans="1:39" ht="13">
      <c r="A2" s="81" t="s">
        <v>122</v>
      </c>
    </row>
    <row r="3" spans="1:39">
      <c r="A3" s="80" t="s">
        <v>121</v>
      </c>
    </row>
    <row r="4" spans="1:39">
      <c r="A4" s="80" t="s">
        <v>107</v>
      </c>
    </row>
    <row r="5" spans="1:39">
      <c r="A5" s="80"/>
    </row>
    <row r="6" spans="1:39" ht="13" thickBot="1">
      <c r="C6" s="52"/>
      <c r="D6" s="52"/>
      <c r="E6" s="152" t="s">
        <v>120</v>
      </c>
      <c r="F6" s="152"/>
      <c r="G6" s="152"/>
      <c r="H6" s="152"/>
      <c r="I6" s="152"/>
      <c r="J6" s="152"/>
      <c r="K6" s="152"/>
      <c r="L6" s="152"/>
      <c r="M6" s="152"/>
      <c r="N6" s="152"/>
      <c r="O6" s="152"/>
      <c r="Q6" s="152" t="s">
        <v>119</v>
      </c>
      <c r="R6" s="152"/>
      <c r="S6" s="152"/>
      <c r="T6" s="152"/>
      <c r="U6" s="152"/>
      <c r="V6" s="152"/>
      <c r="W6" s="152"/>
      <c r="X6" s="152"/>
      <c r="Y6" s="152"/>
      <c r="Z6" s="152"/>
      <c r="AA6" s="152"/>
      <c r="AC6" s="152" t="s">
        <v>118</v>
      </c>
      <c r="AD6" s="152"/>
      <c r="AE6" s="152"/>
      <c r="AF6" s="152"/>
      <c r="AG6" s="152"/>
      <c r="AH6" s="152"/>
      <c r="AI6" s="152"/>
      <c r="AJ6" s="152"/>
      <c r="AK6" s="152"/>
      <c r="AL6" s="152"/>
      <c r="AM6" s="152"/>
    </row>
    <row r="7" spans="1:39" ht="13">
      <c r="C7" s="79"/>
      <c r="D7" s="52"/>
      <c r="E7" s="151" t="s">
        <v>117</v>
      </c>
      <c r="F7" s="151"/>
      <c r="G7" s="52"/>
      <c r="H7" s="151" t="s">
        <v>116</v>
      </c>
      <c r="I7" s="151"/>
      <c r="J7" s="52"/>
      <c r="K7" s="151" t="s">
        <v>115</v>
      </c>
      <c r="L7" s="151"/>
      <c r="M7" s="78"/>
      <c r="N7" s="151" t="s">
        <v>114</v>
      </c>
      <c r="O7" s="151"/>
      <c r="Q7" s="151" t="s">
        <v>117</v>
      </c>
      <c r="R7" s="151"/>
      <c r="S7" s="52"/>
      <c r="T7" s="151" t="s">
        <v>116</v>
      </c>
      <c r="U7" s="151"/>
      <c r="V7" s="52"/>
      <c r="W7" s="151" t="s">
        <v>115</v>
      </c>
      <c r="X7" s="151"/>
      <c r="Y7" s="71"/>
      <c r="Z7" s="150" t="s">
        <v>114</v>
      </c>
      <c r="AA7" s="150"/>
      <c r="AC7" s="150" t="s">
        <v>117</v>
      </c>
      <c r="AD7" s="150"/>
      <c r="AE7" s="71"/>
      <c r="AF7" s="150" t="s">
        <v>116</v>
      </c>
      <c r="AG7" s="150"/>
      <c r="AH7" s="71"/>
      <c r="AI7" s="151" t="s">
        <v>115</v>
      </c>
      <c r="AJ7" s="151"/>
      <c r="AK7" s="71"/>
      <c r="AL7" s="150" t="s">
        <v>114</v>
      </c>
      <c r="AM7" s="150"/>
    </row>
    <row r="8" spans="1:39" ht="13">
      <c r="C8" s="52"/>
      <c r="D8" s="52" t="s">
        <v>10</v>
      </c>
      <c r="E8" s="71" t="s">
        <v>11</v>
      </c>
      <c r="F8" s="78"/>
      <c r="G8" s="78"/>
      <c r="H8" s="71" t="s">
        <v>11</v>
      </c>
      <c r="I8" s="71"/>
      <c r="J8" s="52"/>
      <c r="K8" s="71" t="s">
        <v>11</v>
      </c>
      <c r="L8" s="71"/>
      <c r="M8" s="78"/>
      <c r="N8" s="77" t="s">
        <v>13</v>
      </c>
      <c r="O8" s="52"/>
      <c r="Q8" s="71" t="s">
        <v>11</v>
      </c>
      <c r="R8" s="52"/>
      <c r="S8" s="52"/>
      <c r="T8" s="71" t="s">
        <v>11</v>
      </c>
      <c r="U8" s="52"/>
      <c r="V8" s="52"/>
      <c r="W8" s="71" t="s">
        <v>11</v>
      </c>
      <c r="X8" s="71"/>
      <c r="Y8" s="71"/>
      <c r="Z8" s="71" t="s">
        <v>13</v>
      </c>
      <c r="AA8" s="71"/>
      <c r="AC8" s="71" t="s">
        <v>11</v>
      </c>
      <c r="AD8" s="71"/>
      <c r="AE8" s="71"/>
      <c r="AF8" s="71" t="s">
        <v>11</v>
      </c>
      <c r="AG8" s="71"/>
      <c r="AH8" s="71"/>
      <c r="AI8" s="71" t="s">
        <v>11</v>
      </c>
      <c r="AJ8" s="71"/>
      <c r="AK8" s="71"/>
      <c r="AL8" s="71" t="s">
        <v>13</v>
      </c>
      <c r="AM8" s="71"/>
    </row>
    <row r="9" spans="1:39" ht="13">
      <c r="A9" s="76" t="s">
        <v>15</v>
      </c>
      <c r="B9" s="76" t="s">
        <v>16</v>
      </c>
      <c r="C9" s="75" t="s">
        <v>17</v>
      </c>
      <c r="D9" s="72" t="s">
        <v>20</v>
      </c>
      <c r="E9" s="70" t="s">
        <v>21</v>
      </c>
      <c r="F9" s="72" t="s">
        <v>12</v>
      </c>
      <c r="G9" s="74"/>
      <c r="H9" s="70" t="s">
        <v>21</v>
      </c>
      <c r="I9" s="70" t="s">
        <v>12</v>
      </c>
      <c r="J9" s="72"/>
      <c r="K9" s="70" t="s">
        <v>21</v>
      </c>
      <c r="L9" s="70" t="s">
        <v>12</v>
      </c>
      <c r="M9" s="74"/>
      <c r="N9" s="73" t="s">
        <v>22</v>
      </c>
      <c r="O9" s="70" t="s">
        <v>24</v>
      </c>
      <c r="Q9" s="70" t="s">
        <v>21</v>
      </c>
      <c r="R9" s="72" t="s">
        <v>12</v>
      </c>
      <c r="S9" s="52"/>
      <c r="T9" s="70" t="s">
        <v>21</v>
      </c>
      <c r="U9" s="72" t="s">
        <v>12</v>
      </c>
      <c r="V9" s="52"/>
      <c r="W9" s="70" t="s">
        <v>21</v>
      </c>
      <c r="X9" s="70" t="s">
        <v>12</v>
      </c>
      <c r="Y9" s="71"/>
      <c r="Z9" s="70" t="s">
        <v>22</v>
      </c>
      <c r="AA9" s="70" t="s">
        <v>24</v>
      </c>
      <c r="AC9" s="70" t="s">
        <v>21</v>
      </c>
      <c r="AD9" s="70" t="s">
        <v>12</v>
      </c>
      <c r="AE9" s="71"/>
      <c r="AF9" s="70" t="s">
        <v>21</v>
      </c>
      <c r="AG9" s="70" t="s">
        <v>12</v>
      </c>
      <c r="AH9" s="71"/>
      <c r="AI9" s="70" t="s">
        <v>21</v>
      </c>
      <c r="AJ9" s="70" t="s">
        <v>12</v>
      </c>
      <c r="AK9" s="71"/>
      <c r="AL9" s="70" t="s">
        <v>22</v>
      </c>
      <c r="AM9" s="70" t="s">
        <v>24</v>
      </c>
    </row>
    <row r="10" spans="1:39">
      <c r="A10" s="52" t="s">
        <v>27</v>
      </c>
      <c r="B10" s="52">
        <v>17</v>
      </c>
      <c r="C10" s="62" t="s">
        <v>28</v>
      </c>
      <c r="D10" s="50">
        <f t="shared" ref="D10:D19" si="0">+AD10/AC10</f>
        <v>45.114414634146343</v>
      </c>
      <c r="E10" s="50">
        <v>73.5</v>
      </c>
      <c r="F10" s="50">
        <v>3500.88</v>
      </c>
      <c r="K10" s="50">
        <f t="shared" ref="K10:K41" si="1">+E10+H10</f>
        <v>73.5</v>
      </c>
      <c r="L10" s="57">
        <f t="shared" ref="L10:L41" si="2">+F10+I10</f>
        <v>3500.88</v>
      </c>
      <c r="N10" s="50">
        <f t="shared" ref="N10:N41" si="3">+L10*0.05</f>
        <v>175.04400000000001</v>
      </c>
      <c r="O10" s="50">
        <f t="shared" ref="O10:O41" si="4">+L10+N10</f>
        <v>3675.924</v>
      </c>
      <c r="Q10" s="50">
        <v>1566.5</v>
      </c>
      <c r="R10" s="50">
        <v>70486.759999999995</v>
      </c>
      <c r="U10" s="50"/>
      <c r="W10" s="50">
        <f t="shared" ref="W10:W41" si="5">+Q10+T10</f>
        <v>1566.5</v>
      </c>
      <c r="X10" s="50">
        <f t="shared" ref="X10:X41" si="6">+R10+U10</f>
        <v>70486.759999999995</v>
      </c>
      <c r="Z10" s="50">
        <f t="shared" ref="Z10:Z41" si="7">+X10*0.05</f>
        <v>3524.3379999999997</v>
      </c>
      <c r="AA10" s="50">
        <f t="shared" ref="AA10:AA41" si="8">+X10+Z10</f>
        <v>74011.097999999998</v>
      </c>
      <c r="AC10" s="50">
        <f t="shared" ref="AC10:AC41" si="9">+E10+Q10</f>
        <v>1640</v>
      </c>
      <c r="AD10" s="50">
        <f t="shared" ref="AD10:AD41" si="10">+F10+R10</f>
        <v>73987.64</v>
      </c>
      <c r="AF10" s="50">
        <f t="shared" ref="AF10:AF41" si="11">+H10+T10</f>
        <v>0</v>
      </c>
      <c r="AG10" s="50">
        <f t="shared" ref="AG10:AG41" si="12">+I10+U10</f>
        <v>0</v>
      </c>
      <c r="AI10" s="50">
        <f t="shared" ref="AI10:AI41" si="13">+AC10+AF10</f>
        <v>1640</v>
      </c>
      <c r="AJ10" s="57">
        <f t="shared" ref="AJ10:AJ41" si="14">+AD10+AG10</f>
        <v>73987.64</v>
      </c>
      <c r="AL10" s="57">
        <f t="shared" ref="AL10:AL41" si="15">+AJ10*0.05</f>
        <v>3699.3820000000001</v>
      </c>
      <c r="AM10" s="57">
        <f t="shared" ref="AM10:AM41" si="16">+AJ10+AL10</f>
        <v>77687.021999999997</v>
      </c>
    </row>
    <row r="11" spans="1:39">
      <c r="A11" s="52" t="s">
        <v>30</v>
      </c>
      <c r="B11" s="52">
        <v>26</v>
      </c>
      <c r="C11" s="68" t="s">
        <v>31</v>
      </c>
      <c r="D11" s="50">
        <f t="shared" si="0"/>
        <v>38.477568764117997</v>
      </c>
      <c r="E11" s="50">
        <v>357.09863000000001</v>
      </c>
      <c r="F11" s="50">
        <v>13740.338699800026</v>
      </c>
      <c r="H11" s="50">
        <v>31.562909999999999</v>
      </c>
      <c r="I11" s="50">
        <v>1821.7387485999989</v>
      </c>
      <c r="K11" s="50">
        <f t="shared" si="1"/>
        <v>388.66154</v>
      </c>
      <c r="L11" s="57">
        <f t="shared" si="2"/>
        <v>15562.077448400025</v>
      </c>
      <c r="N11" s="50">
        <f t="shared" si="3"/>
        <v>778.10387242000127</v>
      </c>
      <c r="O11" s="50">
        <f t="shared" si="4"/>
        <v>16340.181320820026</v>
      </c>
      <c r="Q11" s="50">
        <v>206.45837</v>
      </c>
      <c r="R11" s="50">
        <v>7943.9645202000174</v>
      </c>
      <c r="T11" s="50">
        <v>21.586089999999999</v>
      </c>
      <c r="U11" s="50">
        <v>1245.8987913999993</v>
      </c>
      <c r="W11" s="50">
        <f t="shared" si="5"/>
        <v>228.04446000000002</v>
      </c>
      <c r="X11" s="50">
        <f t="shared" si="6"/>
        <v>9189.8633116000165</v>
      </c>
      <c r="Z11" s="50">
        <f t="shared" si="7"/>
        <v>459.49316558000083</v>
      </c>
      <c r="AA11" s="50">
        <f t="shared" si="8"/>
        <v>9649.3564771800175</v>
      </c>
      <c r="AC11" s="50">
        <f t="shared" si="9"/>
        <v>563.55700000000002</v>
      </c>
      <c r="AD11" s="50">
        <f t="shared" si="10"/>
        <v>21684.303220000045</v>
      </c>
      <c r="AF11" s="50">
        <f t="shared" si="11"/>
        <v>53.149000000000001</v>
      </c>
      <c r="AG11" s="50">
        <f t="shared" si="12"/>
        <v>3067.6375399999979</v>
      </c>
      <c r="AI11" s="50">
        <f t="shared" si="13"/>
        <v>616.70600000000002</v>
      </c>
      <c r="AJ11" s="57">
        <f t="shared" si="14"/>
        <v>24751.940760000041</v>
      </c>
      <c r="AL11" s="57">
        <f t="shared" si="15"/>
        <v>1237.5970380000022</v>
      </c>
      <c r="AM11" s="57">
        <f t="shared" si="16"/>
        <v>25989.537798000045</v>
      </c>
    </row>
    <row r="12" spans="1:39">
      <c r="A12" s="52" t="s">
        <v>30</v>
      </c>
      <c r="B12" s="52">
        <v>28</v>
      </c>
      <c r="C12" s="68" t="s">
        <v>35</v>
      </c>
      <c r="D12" s="50">
        <f t="shared" si="0"/>
        <v>88.211001628664562</v>
      </c>
      <c r="E12" s="50">
        <v>237.9864</v>
      </c>
      <c r="F12" s="50">
        <v>20993.018718000018</v>
      </c>
      <c r="H12" s="50">
        <v>0</v>
      </c>
      <c r="I12" s="50">
        <v>0</v>
      </c>
      <c r="K12" s="50">
        <f t="shared" si="1"/>
        <v>237.9864</v>
      </c>
      <c r="L12" s="57">
        <f t="shared" si="2"/>
        <v>20993.018718000018</v>
      </c>
      <c r="N12" s="50">
        <f t="shared" si="3"/>
        <v>1049.6509359000008</v>
      </c>
      <c r="O12" s="50">
        <f t="shared" si="4"/>
        <v>22042.669653900019</v>
      </c>
      <c r="Q12" s="50">
        <v>555.30160000000001</v>
      </c>
      <c r="R12" s="50">
        <v>48983.710342000035</v>
      </c>
      <c r="T12" s="50">
        <v>0</v>
      </c>
      <c r="U12" s="50">
        <v>0</v>
      </c>
      <c r="W12" s="50">
        <f t="shared" si="5"/>
        <v>555.30160000000001</v>
      </c>
      <c r="X12" s="50">
        <f t="shared" si="6"/>
        <v>48983.710342000035</v>
      </c>
      <c r="Z12" s="50">
        <f t="shared" si="7"/>
        <v>2449.185517100002</v>
      </c>
      <c r="AA12" s="50">
        <f t="shared" si="8"/>
        <v>51432.895859100034</v>
      </c>
      <c r="AC12" s="50">
        <f t="shared" si="9"/>
        <v>793.28800000000001</v>
      </c>
      <c r="AD12" s="50">
        <f t="shared" si="10"/>
        <v>69976.729060000056</v>
      </c>
      <c r="AF12" s="50">
        <f t="shared" si="11"/>
        <v>0</v>
      </c>
      <c r="AG12" s="50">
        <f t="shared" si="12"/>
        <v>0</v>
      </c>
      <c r="AI12" s="50">
        <f t="shared" si="13"/>
        <v>793.28800000000001</v>
      </c>
      <c r="AJ12" s="57">
        <f t="shared" si="14"/>
        <v>69976.729060000056</v>
      </c>
      <c r="AL12" s="57">
        <f t="shared" si="15"/>
        <v>3498.8364530000031</v>
      </c>
      <c r="AM12" s="57">
        <f t="shared" si="16"/>
        <v>73475.565513000052</v>
      </c>
    </row>
    <row r="13" spans="1:39">
      <c r="A13" s="52" t="s">
        <v>27</v>
      </c>
      <c r="B13" s="52">
        <v>30</v>
      </c>
      <c r="C13" s="68" t="s">
        <v>36</v>
      </c>
      <c r="D13" s="50">
        <f t="shared" si="0"/>
        <v>27.668662061908485</v>
      </c>
      <c r="E13" s="50">
        <v>27.5</v>
      </c>
      <c r="F13" s="50">
        <v>947.08</v>
      </c>
      <c r="K13" s="50">
        <f t="shared" si="1"/>
        <v>27.5</v>
      </c>
      <c r="L13" s="57">
        <f t="shared" si="2"/>
        <v>947.08</v>
      </c>
      <c r="N13" s="50">
        <f t="shared" si="3"/>
        <v>47.354000000000006</v>
      </c>
      <c r="O13" s="50">
        <f t="shared" si="4"/>
        <v>994.43400000000008</v>
      </c>
      <c r="Q13" s="50">
        <v>1927</v>
      </c>
      <c r="R13" s="50">
        <v>53131.320000000131</v>
      </c>
      <c r="U13" s="50"/>
      <c r="W13" s="50">
        <f t="shared" si="5"/>
        <v>1927</v>
      </c>
      <c r="X13" s="50">
        <f t="shared" si="6"/>
        <v>53131.320000000131</v>
      </c>
      <c r="Z13" s="50">
        <f t="shared" si="7"/>
        <v>2656.5660000000066</v>
      </c>
      <c r="AA13" s="50">
        <f t="shared" si="8"/>
        <v>55787.886000000137</v>
      </c>
      <c r="AC13" s="50">
        <f t="shared" si="9"/>
        <v>1954.5</v>
      </c>
      <c r="AD13" s="50">
        <f t="shared" si="10"/>
        <v>54078.400000000132</v>
      </c>
      <c r="AF13" s="50">
        <f t="shared" si="11"/>
        <v>0</v>
      </c>
      <c r="AG13" s="50">
        <f t="shared" si="12"/>
        <v>0</v>
      </c>
      <c r="AI13" s="50">
        <f t="shared" si="13"/>
        <v>1954.5</v>
      </c>
      <c r="AJ13" s="57">
        <f t="shared" si="14"/>
        <v>54078.400000000132</v>
      </c>
      <c r="AL13" s="57">
        <f t="shared" si="15"/>
        <v>2703.9200000000069</v>
      </c>
      <c r="AM13" s="57">
        <f t="shared" si="16"/>
        <v>56782.320000000138</v>
      </c>
    </row>
    <row r="14" spans="1:39">
      <c r="A14" s="52" t="s">
        <v>37</v>
      </c>
      <c r="B14" s="52">
        <v>32</v>
      </c>
      <c r="C14" s="68" t="s">
        <v>38</v>
      </c>
      <c r="D14" s="50">
        <f t="shared" si="0"/>
        <v>33.29376436781596</v>
      </c>
      <c r="E14" s="50">
        <v>648</v>
      </c>
      <c r="F14" s="50">
        <v>21575.279999999915</v>
      </c>
      <c r="H14" s="50">
        <v>161</v>
      </c>
      <c r="I14" s="50">
        <v>8043.4899999999807</v>
      </c>
      <c r="K14" s="50">
        <f t="shared" si="1"/>
        <v>809</v>
      </c>
      <c r="L14" s="57">
        <f t="shared" si="2"/>
        <v>29618.769999999895</v>
      </c>
      <c r="N14" s="50">
        <f t="shared" si="3"/>
        <v>1480.9384999999947</v>
      </c>
      <c r="O14" s="50">
        <f t="shared" si="4"/>
        <v>31099.708499999892</v>
      </c>
      <c r="Q14" s="50">
        <v>744</v>
      </c>
      <c r="R14" s="50">
        <v>24769.639999999901</v>
      </c>
      <c r="T14" s="50">
        <v>20</v>
      </c>
      <c r="U14" s="50">
        <v>999.60000000000025</v>
      </c>
      <c r="W14" s="50">
        <f t="shared" si="5"/>
        <v>764</v>
      </c>
      <c r="X14" s="50">
        <f t="shared" si="6"/>
        <v>25769.2399999999</v>
      </c>
      <c r="Z14" s="50">
        <f t="shared" si="7"/>
        <v>1288.461999999995</v>
      </c>
      <c r="AA14" s="50">
        <f t="shared" si="8"/>
        <v>27057.701999999896</v>
      </c>
      <c r="AC14" s="50">
        <f t="shared" si="9"/>
        <v>1392</v>
      </c>
      <c r="AD14" s="50">
        <f t="shared" si="10"/>
        <v>46344.919999999816</v>
      </c>
      <c r="AF14" s="50">
        <f t="shared" si="11"/>
        <v>181</v>
      </c>
      <c r="AG14" s="50">
        <f t="shared" si="12"/>
        <v>9043.0899999999801</v>
      </c>
      <c r="AI14" s="50">
        <f t="shared" si="13"/>
        <v>1573</v>
      </c>
      <c r="AJ14" s="57">
        <f t="shared" si="14"/>
        <v>55388.009999999798</v>
      </c>
      <c r="AL14" s="57">
        <f t="shared" si="15"/>
        <v>2769.4004999999902</v>
      </c>
      <c r="AM14" s="57">
        <f t="shared" si="16"/>
        <v>58157.410499999787</v>
      </c>
    </row>
    <row r="15" spans="1:39">
      <c r="A15" s="52" t="s">
        <v>39</v>
      </c>
      <c r="B15" s="52">
        <v>34</v>
      </c>
      <c r="C15" s="68" t="s">
        <v>40</v>
      </c>
      <c r="D15" s="50">
        <f t="shared" si="0"/>
        <v>34.602258522813052</v>
      </c>
      <c r="E15" s="50">
        <v>649.55488999999989</v>
      </c>
      <c r="F15" s="50">
        <v>22485.809955600002</v>
      </c>
      <c r="H15" s="50">
        <v>41.35369</v>
      </c>
      <c r="I15" s="50">
        <v>2148.5166712</v>
      </c>
      <c r="K15" s="50">
        <f t="shared" si="1"/>
        <v>690.90857999999992</v>
      </c>
      <c r="L15" s="57">
        <f t="shared" si="2"/>
        <v>24634.326626800001</v>
      </c>
      <c r="N15" s="50">
        <f t="shared" si="3"/>
        <v>1231.7163313400001</v>
      </c>
      <c r="O15" s="50">
        <f t="shared" si="4"/>
        <v>25866.042958140002</v>
      </c>
      <c r="Q15" s="50">
        <v>509.71610999999996</v>
      </c>
      <c r="R15" s="50">
        <v>17627.584884399999</v>
      </c>
      <c r="T15" s="50">
        <v>42.737310000000001</v>
      </c>
      <c r="U15" s="50">
        <v>2213.5670088000002</v>
      </c>
      <c r="W15" s="50">
        <f t="shared" si="5"/>
        <v>552.45341999999994</v>
      </c>
      <c r="X15" s="50">
        <f t="shared" si="6"/>
        <v>19841.1518932</v>
      </c>
      <c r="Z15" s="50">
        <f t="shared" si="7"/>
        <v>992.05759466000006</v>
      </c>
      <c r="AA15" s="50">
        <f t="shared" si="8"/>
        <v>20833.20948786</v>
      </c>
      <c r="AC15" s="50">
        <f t="shared" si="9"/>
        <v>1159.2709999999997</v>
      </c>
      <c r="AD15" s="50">
        <f t="shared" si="10"/>
        <v>40113.394840000001</v>
      </c>
      <c r="AF15" s="50">
        <f t="shared" si="11"/>
        <v>84.091000000000008</v>
      </c>
      <c r="AG15" s="50">
        <f t="shared" si="12"/>
        <v>4362.0836799999997</v>
      </c>
      <c r="AI15" s="50">
        <f t="shared" si="13"/>
        <v>1243.3619999999996</v>
      </c>
      <c r="AJ15" s="57">
        <f t="shared" si="14"/>
        <v>44475.478520000004</v>
      </c>
      <c r="AL15" s="57">
        <f t="shared" si="15"/>
        <v>2223.7739260000003</v>
      </c>
      <c r="AM15" s="57">
        <f t="shared" si="16"/>
        <v>46699.252446000006</v>
      </c>
    </row>
    <row r="16" spans="1:39">
      <c r="A16" s="52" t="s">
        <v>30</v>
      </c>
      <c r="B16" s="52">
        <v>35</v>
      </c>
      <c r="C16" s="68" t="s">
        <v>42</v>
      </c>
      <c r="D16" s="50">
        <f t="shared" si="0"/>
        <v>31.276862218454195</v>
      </c>
      <c r="E16" s="50">
        <v>735.89768000000004</v>
      </c>
      <c r="F16" s="50">
        <v>23011.949724600017</v>
      </c>
      <c r="H16" s="50">
        <v>51.835039999999999</v>
      </c>
      <c r="I16" s="50">
        <v>2317.4684104000025</v>
      </c>
      <c r="K16" s="50">
        <f t="shared" si="1"/>
        <v>787.73272000000009</v>
      </c>
      <c r="L16" s="57">
        <f t="shared" si="2"/>
        <v>25329.418135000022</v>
      </c>
      <c r="N16" s="50">
        <f t="shared" si="3"/>
        <v>1266.4709067500012</v>
      </c>
      <c r="O16" s="50">
        <f t="shared" si="4"/>
        <v>26595.889041750022</v>
      </c>
      <c r="Q16" s="50">
        <v>429.45432</v>
      </c>
      <c r="R16" s="50">
        <v>13436.604215400015</v>
      </c>
      <c r="T16" s="50">
        <v>36.020960000000002</v>
      </c>
      <c r="U16" s="50">
        <v>1610.4441496000018</v>
      </c>
      <c r="W16" s="50">
        <f t="shared" si="5"/>
        <v>465.47528</v>
      </c>
      <c r="X16" s="50">
        <f t="shared" si="6"/>
        <v>15047.048365000017</v>
      </c>
      <c r="Z16" s="50">
        <f t="shared" si="7"/>
        <v>752.35241825000094</v>
      </c>
      <c r="AA16" s="50">
        <f t="shared" si="8"/>
        <v>15799.400783250017</v>
      </c>
      <c r="AC16" s="50">
        <f t="shared" si="9"/>
        <v>1165.3520000000001</v>
      </c>
      <c r="AD16" s="50">
        <f t="shared" si="10"/>
        <v>36448.553940000034</v>
      </c>
      <c r="AF16" s="50">
        <f t="shared" si="11"/>
        <v>87.855999999999995</v>
      </c>
      <c r="AG16" s="50">
        <f t="shared" si="12"/>
        <v>3927.9125600000043</v>
      </c>
      <c r="AI16" s="50">
        <f t="shared" si="13"/>
        <v>1253.2080000000001</v>
      </c>
      <c r="AJ16" s="57">
        <f t="shared" si="14"/>
        <v>40376.466500000039</v>
      </c>
      <c r="AL16" s="57">
        <f t="shared" si="15"/>
        <v>2018.8233250000021</v>
      </c>
      <c r="AM16" s="57">
        <f t="shared" si="16"/>
        <v>42395.289825000043</v>
      </c>
    </row>
    <row r="17" spans="1:39">
      <c r="A17" s="52" t="s">
        <v>30</v>
      </c>
      <c r="B17" s="52">
        <v>41</v>
      </c>
      <c r="C17" s="68" t="s">
        <v>43</v>
      </c>
      <c r="D17" s="50">
        <f t="shared" si="0"/>
        <v>25.836689917272629</v>
      </c>
      <c r="E17" s="50">
        <v>399.76463999999999</v>
      </c>
      <c r="F17" s="50">
        <v>10288.839079599999</v>
      </c>
      <c r="H17" s="50">
        <v>95.399920000000009</v>
      </c>
      <c r="I17" s="50">
        <v>3688.9418708000012</v>
      </c>
      <c r="K17" s="50">
        <f t="shared" si="1"/>
        <v>495.16455999999999</v>
      </c>
      <c r="L17" s="57">
        <f t="shared" si="2"/>
        <v>13977.7809504</v>
      </c>
      <c r="N17" s="50">
        <f t="shared" si="3"/>
        <v>698.88904752000008</v>
      </c>
      <c r="O17" s="50">
        <f t="shared" si="4"/>
        <v>14676.66999792</v>
      </c>
      <c r="Q17" s="50">
        <v>207.53135999999998</v>
      </c>
      <c r="R17" s="50">
        <v>5401.6793603999995</v>
      </c>
      <c r="T17" s="50">
        <v>60.388080000000002</v>
      </c>
      <c r="U17" s="50">
        <v>2355.4582492000009</v>
      </c>
      <c r="W17" s="50">
        <f t="shared" si="5"/>
        <v>267.91944000000001</v>
      </c>
      <c r="X17" s="50">
        <f t="shared" si="6"/>
        <v>7757.1376096000004</v>
      </c>
      <c r="Z17" s="50">
        <f t="shared" si="7"/>
        <v>387.85688048000003</v>
      </c>
      <c r="AA17" s="50">
        <f t="shared" si="8"/>
        <v>8144.9944900800001</v>
      </c>
      <c r="AC17" s="50">
        <f t="shared" si="9"/>
        <v>607.29599999999994</v>
      </c>
      <c r="AD17" s="50">
        <f t="shared" si="10"/>
        <v>15690.518439999998</v>
      </c>
      <c r="AF17" s="50">
        <f t="shared" si="11"/>
        <v>155.78800000000001</v>
      </c>
      <c r="AG17" s="50">
        <f t="shared" si="12"/>
        <v>6044.4001200000021</v>
      </c>
      <c r="AI17" s="50">
        <f t="shared" si="13"/>
        <v>763.08399999999995</v>
      </c>
      <c r="AJ17" s="57">
        <f t="shared" si="14"/>
        <v>21734.918559999998</v>
      </c>
      <c r="AL17" s="57">
        <f t="shared" si="15"/>
        <v>1086.745928</v>
      </c>
      <c r="AM17" s="57">
        <f t="shared" si="16"/>
        <v>22821.664487999999</v>
      </c>
    </row>
    <row r="18" spans="1:39">
      <c r="A18" s="52" t="s">
        <v>30</v>
      </c>
      <c r="B18" s="52">
        <v>42</v>
      </c>
      <c r="C18" s="68" t="s">
        <v>44</v>
      </c>
      <c r="D18" s="50">
        <f t="shared" si="0"/>
        <v>68.196526692082259</v>
      </c>
      <c r="E18" s="50">
        <v>685.76319000000001</v>
      </c>
      <c r="F18" s="50">
        <v>46754.718344599896</v>
      </c>
      <c r="H18" s="50">
        <v>0</v>
      </c>
      <c r="I18" s="50">
        <v>0</v>
      </c>
      <c r="K18" s="50">
        <f t="shared" si="1"/>
        <v>685.76319000000001</v>
      </c>
      <c r="L18" s="57">
        <f t="shared" si="2"/>
        <v>46754.718344599896</v>
      </c>
      <c r="N18" s="50">
        <f t="shared" si="3"/>
        <v>2337.7359172299948</v>
      </c>
      <c r="O18" s="50">
        <f t="shared" si="4"/>
        <v>49092.454261829887</v>
      </c>
      <c r="Q18" s="50">
        <v>484.37781000000001</v>
      </c>
      <c r="R18" s="50">
        <v>33044.833595399927</v>
      </c>
      <c r="T18" s="50">
        <v>0</v>
      </c>
      <c r="U18" s="50">
        <v>0</v>
      </c>
      <c r="W18" s="50">
        <f t="shared" si="5"/>
        <v>484.37781000000001</v>
      </c>
      <c r="X18" s="50">
        <f t="shared" si="6"/>
        <v>33044.833595399927</v>
      </c>
      <c r="Z18" s="50">
        <f t="shared" si="7"/>
        <v>1652.2416797699964</v>
      </c>
      <c r="AA18" s="50">
        <f t="shared" si="8"/>
        <v>34697.075275169926</v>
      </c>
      <c r="AC18" s="50">
        <f t="shared" si="9"/>
        <v>1170.1410000000001</v>
      </c>
      <c r="AD18" s="50">
        <f t="shared" si="10"/>
        <v>79799.55193999983</v>
      </c>
      <c r="AF18" s="50">
        <f t="shared" si="11"/>
        <v>0</v>
      </c>
      <c r="AG18" s="50">
        <f t="shared" si="12"/>
        <v>0</v>
      </c>
      <c r="AI18" s="50">
        <f t="shared" si="13"/>
        <v>1170.1410000000001</v>
      </c>
      <c r="AJ18" s="57">
        <f t="shared" si="14"/>
        <v>79799.55193999983</v>
      </c>
      <c r="AL18" s="57">
        <f t="shared" si="15"/>
        <v>3989.9775969999919</v>
      </c>
      <c r="AM18" s="57">
        <f t="shared" si="16"/>
        <v>83789.52953699982</v>
      </c>
    </row>
    <row r="19" spans="1:39">
      <c r="A19" s="52" t="s">
        <v>45</v>
      </c>
      <c r="B19" s="52">
        <v>49</v>
      </c>
      <c r="C19" s="68" t="s">
        <v>46</v>
      </c>
      <c r="D19" s="50">
        <f t="shared" si="0"/>
        <v>18.461488978857368</v>
      </c>
      <c r="E19" s="50">
        <v>573.71999999999991</v>
      </c>
      <c r="F19" s="50">
        <v>10592.185599999981</v>
      </c>
      <c r="H19" s="50">
        <v>44.279999999999994</v>
      </c>
      <c r="I19" s="50">
        <v>1228.7700000000011</v>
      </c>
      <c r="K19" s="50">
        <f t="shared" si="1"/>
        <v>617.99999999999989</v>
      </c>
      <c r="L19" s="57">
        <f t="shared" si="2"/>
        <v>11820.955599999981</v>
      </c>
      <c r="N19" s="50">
        <f t="shared" si="3"/>
        <v>591.04777999999908</v>
      </c>
      <c r="O19" s="50">
        <f t="shared" si="4"/>
        <v>12412.00337999998</v>
      </c>
      <c r="Q19" s="50">
        <v>315.48</v>
      </c>
      <c r="R19" s="50">
        <v>5823.7703999999894</v>
      </c>
      <c r="T19" s="50">
        <v>29.52</v>
      </c>
      <c r="U19" s="50">
        <v>819.18000000000086</v>
      </c>
      <c r="W19" s="50">
        <f t="shared" si="5"/>
        <v>345</v>
      </c>
      <c r="X19" s="50">
        <f t="shared" si="6"/>
        <v>6642.9503999999906</v>
      </c>
      <c r="Z19" s="50">
        <f t="shared" si="7"/>
        <v>332.14751999999953</v>
      </c>
      <c r="AA19" s="50">
        <f t="shared" si="8"/>
        <v>6975.0979199999902</v>
      </c>
      <c r="AC19" s="50">
        <f t="shared" si="9"/>
        <v>889.19999999999993</v>
      </c>
      <c r="AD19" s="50">
        <f t="shared" si="10"/>
        <v>16415.955999999969</v>
      </c>
      <c r="AF19" s="50">
        <f t="shared" si="11"/>
        <v>73.8</v>
      </c>
      <c r="AG19" s="50">
        <f t="shared" si="12"/>
        <v>2047.9500000000021</v>
      </c>
      <c r="AI19" s="50">
        <f t="shared" si="13"/>
        <v>962.99999999999989</v>
      </c>
      <c r="AJ19" s="57">
        <f t="shared" si="14"/>
        <v>18463.90599999997</v>
      </c>
      <c r="AL19" s="57">
        <f t="shared" si="15"/>
        <v>923.1952999999985</v>
      </c>
      <c r="AM19" s="57">
        <f t="shared" si="16"/>
        <v>19387.101299999969</v>
      </c>
    </row>
    <row r="20" spans="1:39">
      <c r="A20" s="52" t="s">
        <v>48</v>
      </c>
      <c r="B20" s="52">
        <v>50</v>
      </c>
      <c r="C20" s="68" t="s">
        <v>49</v>
      </c>
      <c r="D20" s="50">
        <f>+L20/1.5</f>
        <v>32.68</v>
      </c>
      <c r="F20" s="50"/>
      <c r="H20" s="50">
        <v>1</v>
      </c>
      <c r="I20" s="50">
        <v>49.02</v>
      </c>
      <c r="K20" s="50">
        <f t="shared" si="1"/>
        <v>1</v>
      </c>
      <c r="L20" s="57">
        <f t="shared" si="2"/>
        <v>49.02</v>
      </c>
      <c r="N20" s="50">
        <f t="shared" si="3"/>
        <v>2.4510000000000005</v>
      </c>
      <c r="O20" s="50">
        <f t="shared" si="4"/>
        <v>51.471000000000004</v>
      </c>
      <c r="R20" s="50"/>
      <c r="U20" s="50"/>
      <c r="W20" s="50">
        <f t="shared" si="5"/>
        <v>0</v>
      </c>
      <c r="X20" s="50">
        <f t="shared" si="6"/>
        <v>0</v>
      </c>
      <c r="Z20" s="50">
        <f t="shared" si="7"/>
        <v>0</v>
      </c>
      <c r="AA20" s="50">
        <f t="shared" si="8"/>
        <v>0</v>
      </c>
      <c r="AC20" s="50">
        <f t="shared" si="9"/>
        <v>0</v>
      </c>
      <c r="AD20" s="50">
        <f t="shared" si="10"/>
        <v>0</v>
      </c>
      <c r="AF20" s="50">
        <f t="shared" si="11"/>
        <v>1</v>
      </c>
      <c r="AG20" s="50">
        <f t="shared" si="12"/>
        <v>49.02</v>
      </c>
      <c r="AI20" s="50">
        <f t="shared" si="13"/>
        <v>1</v>
      </c>
      <c r="AJ20" s="57">
        <f t="shared" si="14"/>
        <v>49.02</v>
      </c>
      <c r="AL20" s="57">
        <f t="shared" si="15"/>
        <v>2.4510000000000005</v>
      </c>
      <c r="AM20" s="57">
        <f t="shared" si="16"/>
        <v>51.471000000000004</v>
      </c>
    </row>
    <row r="21" spans="1:39">
      <c r="A21" s="52" t="s">
        <v>30</v>
      </c>
      <c r="B21" s="52">
        <v>56</v>
      </c>
      <c r="C21" s="68" t="s">
        <v>50</v>
      </c>
      <c r="D21" s="50">
        <f t="shared" ref="D21:D52" si="17">+AD21/AC21</f>
        <v>28.607187322977861</v>
      </c>
      <c r="E21" s="50">
        <v>675.80246</v>
      </c>
      <c r="F21" s="50">
        <v>19331.862620200009</v>
      </c>
      <c r="H21" s="50">
        <v>49.929340000000003</v>
      </c>
      <c r="I21" s="50">
        <v>2141.7018880000001</v>
      </c>
      <c r="K21" s="50">
        <f t="shared" si="1"/>
        <v>725.73180000000002</v>
      </c>
      <c r="L21" s="57">
        <f t="shared" si="2"/>
        <v>21473.564508200008</v>
      </c>
      <c r="N21" s="50">
        <f t="shared" si="3"/>
        <v>1073.6782254100006</v>
      </c>
      <c r="O21" s="50">
        <f t="shared" si="4"/>
        <v>22547.242733610008</v>
      </c>
      <c r="Q21" s="50">
        <v>464.59153999999995</v>
      </c>
      <c r="R21" s="50">
        <v>13291.602159800006</v>
      </c>
      <c r="T21" s="50">
        <v>34.696660000000001</v>
      </c>
      <c r="U21" s="50">
        <v>1488.3013120000001</v>
      </c>
      <c r="W21" s="50">
        <f t="shared" si="5"/>
        <v>499.28819999999996</v>
      </c>
      <c r="X21" s="50">
        <f t="shared" si="6"/>
        <v>14779.903471800006</v>
      </c>
      <c r="Z21" s="50">
        <f t="shared" si="7"/>
        <v>738.99517359000038</v>
      </c>
      <c r="AA21" s="50">
        <f t="shared" si="8"/>
        <v>15518.898645390007</v>
      </c>
      <c r="AC21" s="50">
        <f t="shared" si="9"/>
        <v>1140.394</v>
      </c>
      <c r="AD21" s="50">
        <f t="shared" si="10"/>
        <v>32623.464780000017</v>
      </c>
      <c r="AF21" s="50">
        <f t="shared" si="11"/>
        <v>84.626000000000005</v>
      </c>
      <c r="AG21" s="50">
        <f t="shared" si="12"/>
        <v>3630.0032000000001</v>
      </c>
      <c r="AI21" s="50">
        <f t="shared" si="13"/>
        <v>1225.02</v>
      </c>
      <c r="AJ21" s="57">
        <f t="shared" si="14"/>
        <v>36253.467980000016</v>
      </c>
      <c r="AL21" s="57">
        <f t="shared" si="15"/>
        <v>1812.6733990000009</v>
      </c>
      <c r="AM21" s="57">
        <f t="shared" si="16"/>
        <v>38066.141379000015</v>
      </c>
    </row>
    <row r="22" spans="1:39">
      <c r="A22" s="52" t="s">
        <v>45</v>
      </c>
      <c r="B22" s="52">
        <v>60</v>
      </c>
      <c r="C22" s="69" t="s">
        <v>51</v>
      </c>
      <c r="D22" s="50">
        <f t="shared" si="17"/>
        <v>20.009185680190868</v>
      </c>
      <c r="E22" s="50">
        <v>632.1</v>
      </c>
      <c r="F22" s="50">
        <v>12647.20519999996</v>
      </c>
      <c r="H22" s="50">
        <v>38.520000000000003</v>
      </c>
      <c r="I22" s="50">
        <v>1161.1332000000002</v>
      </c>
      <c r="K22" s="50">
        <f t="shared" si="1"/>
        <v>670.62</v>
      </c>
      <c r="L22" s="57">
        <f t="shared" si="2"/>
        <v>13808.338399999961</v>
      </c>
      <c r="N22" s="50">
        <f t="shared" si="3"/>
        <v>690.41691999999807</v>
      </c>
      <c r="O22" s="50">
        <f t="shared" si="4"/>
        <v>14498.755319999958</v>
      </c>
      <c r="Q22" s="50">
        <v>415.40000000000003</v>
      </c>
      <c r="R22" s="50">
        <v>8312.4167999999736</v>
      </c>
      <c r="T22" s="50">
        <v>25.680000000000003</v>
      </c>
      <c r="U22" s="50">
        <v>774.08880000000022</v>
      </c>
      <c r="W22" s="50">
        <f t="shared" si="5"/>
        <v>441.08000000000004</v>
      </c>
      <c r="X22" s="50">
        <f t="shared" si="6"/>
        <v>9086.5055999999731</v>
      </c>
      <c r="Z22" s="50">
        <f t="shared" si="7"/>
        <v>454.32527999999866</v>
      </c>
      <c r="AA22" s="50">
        <f t="shared" si="8"/>
        <v>9540.8308799999722</v>
      </c>
      <c r="AC22" s="50">
        <f t="shared" si="9"/>
        <v>1047.5</v>
      </c>
      <c r="AD22" s="50">
        <f t="shared" si="10"/>
        <v>20959.621999999934</v>
      </c>
      <c r="AF22" s="50">
        <f t="shared" si="11"/>
        <v>64.2</v>
      </c>
      <c r="AG22" s="50">
        <f t="shared" si="12"/>
        <v>1935.2220000000004</v>
      </c>
      <c r="AI22" s="50">
        <f t="shared" si="13"/>
        <v>1111.7</v>
      </c>
      <c r="AJ22" s="57">
        <f t="shared" si="14"/>
        <v>22894.843999999935</v>
      </c>
      <c r="AL22" s="57">
        <f t="shared" si="15"/>
        <v>1144.7421999999967</v>
      </c>
      <c r="AM22" s="57">
        <f t="shared" si="16"/>
        <v>24039.586199999932</v>
      </c>
    </row>
    <row r="23" spans="1:39">
      <c r="A23" s="52" t="s">
        <v>52</v>
      </c>
      <c r="B23" s="52">
        <v>64</v>
      </c>
      <c r="C23" s="69" t="s">
        <v>53</v>
      </c>
      <c r="D23" s="50">
        <f t="shared" si="17"/>
        <v>28.243333333333283</v>
      </c>
      <c r="E23" s="50">
        <v>126</v>
      </c>
      <c r="F23" s="50">
        <v>3558.6599999999935</v>
      </c>
      <c r="K23" s="50">
        <f t="shared" si="1"/>
        <v>126</v>
      </c>
      <c r="L23" s="57">
        <f t="shared" si="2"/>
        <v>3558.6599999999935</v>
      </c>
      <c r="N23" s="50">
        <f t="shared" si="3"/>
        <v>177.93299999999968</v>
      </c>
      <c r="O23" s="50">
        <f t="shared" si="4"/>
        <v>3736.592999999993</v>
      </c>
      <c r="Q23" s="50">
        <v>6</v>
      </c>
      <c r="R23" s="50">
        <v>169.46</v>
      </c>
      <c r="U23" s="50"/>
      <c r="W23" s="50">
        <f t="shared" si="5"/>
        <v>6</v>
      </c>
      <c r="X23" s="50">
        <f t="shared" si="6"/>
        <v>169.46</v>
      </c>
      <c r="Z23" s="50">
        <f t="shared" si="7"/>
        <v>8.4730000000000008</v>
      </c>
      <c r="AA23" s="50">
        <f t="shared" si="8"/>
        <v>177.93300000000002</v>
      </c>
      <c r="AC23" s="50">
        <f t="shared" si="9"/>
        <v>132</v>
      </c>
      <c r="AD23" s="50">
        <f t="shared" si="10"/>
        <v>3728.1199999999935</v>
      </c>
      <c r="AF23" s="50">
        <f t="shared" si="11"/>
        <v>0</v>
      </c>
      <c r="AG23" s="50">
        <f t="shared" si="12"/>
        <v>0</v>
      </c>
      <c r="AI23" s="50">
        <f t="shared" si="13"/>
        <v>132</v>
      </c>
      <c r="AJ23" s="57">
        <f t="shared" si="14"/>
        <v>3728.1199999999935</v>
      </c>
      <c r="AL23" s="57">
        <f t="shared" si="15"/>
        <v>186.40599999999969</v>
      </c>
      <c r="AM23" s="57">
        <f t="shared" si="16"/>
        <v>3914.525999999993</v>
      </c>
    </row>
    <row r="24" spans="1:39">
      <c r="A24" s="52" t="s">
        <v>27</v>
      </c>
      <c r="B24" s="52">
        <v>68</v>
      </c>
      <c r="C24" s="68" t="s">
        <v>54</v>
      </c>
      <c r="D24" s="50">
        <f t="shared" si="17"/>
        <v>36.098490432317575</v>
      </c>
      <c r="E24" s="50">
        <v>210.5</v>
      </c>
      <c r="F24" s="50">
        <v>12130.740000000013</v>
      </c>
      <c r="H24" s="50">
        <v>20.5</v>
      </c>
      <c r="I24" s="50">
        <v>985.17999999999984</v>
      </c>
      <c r="K24" s="50">
        <f t="shared" si="1"/>
        <v>231</v>
      </c>
      <c r="L24" s="57">
        <f t="shared" si="2"/>
        <v>13115.920000000013</v>
      </c>
      <c r="N24" s="50">
        <f t="shared" si="3"/>
        <v>655.79600000000073</v>
      </c>
      <c r="O24" s="50">
        <f t="shared" si="4"/>
        <v>13771.716000000013</v>
      </c>
      <c r="Q24" s="50">
        <v>1200.5</v>
      </c>
      <c r="R24" s="50">
        <v>38804.230000000091</v>
      </c>
      <c r="T24" s="50">
        <v>146.5</v>
      </c>
      <c r="U24" s="50">
        <v>7112.0099999999929</v>
      </c>
      <c r="W24" s="50">
        <f t="shared" si="5"/>
        <v>1347</v>
      </c>
      <c r="X24" s="50">
        <f t="shared" si="6"/>
        <v>45916.240000000085</v>
      </c>
      <c r="Z24" s="50">
        <f t="shared" si="7"/>
        <v>2295.8120000000044</v>
      </c>
      <c r="AA24" s="50">
        <f t="shared" si="8"/>
        <v>48212.052000000091</v>
      </c>
      <c r="AC24" s="50">
        <f t="shared" si="9"/>
        <v>1411</v>
      </c>
      <c r="AD24" s="50">
        <f t="shared" si="10"/>
        <v>50934.970000000103</v>
      </c>
      <c r="AF24" s="50">
        <f t="shared" si="11"/>
        <v>167</v>
      </c>
      <c r="AG24" s="50">
        <f t="shared" si="12"/>
        <v>8097.1899999999932</v>
      </c>
      <c r="AI24" s="50">
        <f t="shared" si="13"/>
        <v>1578</v>
      </c>
      <c r="AJ24" s="57">
        <f t="shared" si="14"/>
        <v>59032.160000000098</v>
      </c>
      <c r="AL24" s="57">
        <f t="shared" si="15"/>
        <v>2951.6080000000052</v>
      </c>
      <c r="AM24" s="57">
        <f t="shared" si="16"/>
        <v>61983.768000000106</v>
      </c>
    </row>
    <row r="25" spans="1:39">
      <c r="A25" s="52" t="s">
        <v>39</v>
      </c>
      <c r="B25" s="52">
        <v>70</v>
      </c>
      <c r="C25" s="68" t="s">
        <v>55</v>
      </c>
      <c r="D25" s="50">
        <f t="shared" si="17"/>
        <v>30.119006646626236</v>
      </c>
      <c r="E25" s="50">
        <v>683.04412000000002</v>
      </c>
      <c r="F25" s="50">
        <v>20570.9477544</v>
      </c>
      <c r="H25" s="50">
        <v>39.257419999999996</v>
      </c>
      <c r="I25" s="50">
        <v>1774.1533403999997</v>
      </c>
      <c r="K25" s="50">
        <f t="shared" si="1"/>
        <v>722.30154000000005</v>
      </c>
      <c r="L25" s="57">
        <f t="shared" si="2"/>
        <v>22345.1010948</v>
      </c>
      <c r="N25" s="50">
        <f t="shared" si="3"/>
        <v>1117.2550547400001</v>
      </c>
      <c r="O25" s="50">
        <f t="shared" si="4"/>
        <v>23462.356149539999</v>
      </c>
      <c r="Q25" s="50">
        <v>470.62388000000004</v>
      </c>
      <c r="R25" s="50">
        <v>14176.3864056</v>
      </c>
      <c r="T25" s="50">
        <v>27.280579999999997</v>
      </c>
      <c r="U25" s="50">
        <v>1232.8862195999998</v>
      </c>
      <c r="W25" s="50">
        <f t="shared" si="5"/>
        <v>497.90446000000003</v>
      </c>
      <c r="X25" s="50">
        <f t="shared" si="6"/>
        <v>15409.272625199999</v>
      </c>
      <c r="Z25" s="50">
        <f t="shared" si="7"/>
        <v>770.46363126000006</v>
      </c>
      <c r="AA25" s="50">
        <f t="shared" si="8"/>
        <v>16179.736256459999</v>
      </c>
      <c r="AC25" s="50">
        <f t="shared" si="9"/>
        <v>1153.6680000000001</v>
      </c>
      <c r="AD25" s="50">
        <f t="shared" si="10"/>
        <v>34747.334159999999</v>
      </c>
      <c r="AF25" s="50">
        <f t="shared" si="11"/>
        <v>66.537999999999997</v>
      </c>
      <c r="AG25" s="50">
        <f t="shared" si="12"/>
        <v>3007.0395599999993</v>
      </c>
      <c r="AI25" s="50">
        <f t="shared" si="13"/>
        <v>1220.2060000000001</v>
      </c>
      <c r="AJ25" s="57">
        <f t="shared" si="14"/>
        <v>37754.373719999996</v>
      </c>
      <c r="AL25" s="57">
        <f t="shared" si="15"/>
        <v>1887.7186859999999</v>
      </c>
      <c r="AM25" s="57">
        <f t="shared" si="16"/>
        <v>39642.092405999996</v>
      </c>
    </row>
    <row r="26" spans="1:39">
      <c r="A26" s="52" t="s">
        <v>37</v>
      </c>
      <c r="B26" s="52">
        <v>80</v>
      </c>
      <c r="C26" s="68" t="s">
        <v>57</v>
      </c>
      <c r="D26" s="50">
        <f t="shared" si="17"/>
        <v>33.719414634146347</v>
      </c>
      <c r="E26" s="50">
        <v>76.5</v>
      </c>
      <c r="F26" s="50">
        <v>2607.13</v>
      </c>
      <c r="H26" s="50">
        <v>222.5</v>
      </c>
      <c r="I26" s="50">
        <v>10721.790000000005</v>
      </c>
      <c r="K26" s="50">
        <f t="shared" si="1"/>
        <v>299</v>
      </c>
      <c r="L26" s="57">
        <f t="shared" si="2"/>
        <v>13328.920000000006</v>
      </c>
      <c r="N26" s="50">
        <f t="shared" si="3"/>
        <v>666.44600000000037</v>
      </c>
      <c r="O26" s="50">
        <f t="shared" si="4"/>
        <v>13995.366000000005</v>
      </c>
      <c r="Q26" s="50">
        <v>26</v>
      </c>
      <c r="R26" s="50">
        <v>849.11</v>
      </c>
      <c r="T26" s="50">
        <v>1</v>
      </c>
      <c r="U26" s="50">
        <v>47.93</v>
      </c>
      <c r="W26" s="50">
        <f t="shared" si="5"/>
        <v>27</v>
      </c>
      <c r="X26" s="50">
        <f t="shared" si="6"/>
        <v>897.04</v>
      </c>
      <c r="Z26" s="50">
        <f t="shared" si="7"/>
        <v>44.852000000000004</v>
      </c>
      <c r="AA26" s="50">
        <f t="shared" si="8"/>
        <v>941.89199999999994</v>
      </c>
      <c r="AC26" s="50">
        <f t="shared" si="9"/>
        <v>102.5</v>
      </c>
      <c r="AD26" s="50">
        <f t="shared" si="10"/>
        <v>3456.2400000000002</v>
      </c>
      <c r="AF26" s="50">
        <f t="shared" si="11"/>
        <v>223.5</v>
      </c>
      <c r="AG26" s="50">
        <f t="shared" si="12"/>
        <v>10769.720000000005</v>
      </c>
      <c r="AI26" s="50">
        <f t="shared" si="13"/>
        <v>326</v>
      </c>
      <c r="AJ26" s="57">
        <f t="shared" si="14"/>
        <v>14225.960000000005</v>
      </c>
      <c r="AL26" s="57">
        <f t="shared" si="15"/>
        <v>711.29800000000023</v>
      </c>
      <c r="AM26" s="57">
        <f t="shared" si="16"/>
        <v>14937.258000000005</v>
      </c>
    </row>
    <row r="27" spans="1:39">
      <c r="A27" s="52" t="s">
        <v>27</v>
      </c>
      <c r="B27" s="52">
        <v>83</v>
      </c>
      <c r="C27" s="68" t="s">
        <v>58</v>
      </c>
      <c r="D27" s="50">
        <f t="shared" si="17"/>
        <v>26.059763313609317</v>
      </c>
      <c r="E27" s="50">
        <v>100.5</v>
      </c>
      <c r="F27" s="50">
        <v>2621.9600000000023</v>
      </c>
      <c r="K27" s="50">
        <f t="shared" si="1"/>
        <v>100.5</v>
      </c>
      <c r="L27" s="57">
        <f t="shared" si="2"/>
        <v>2621.9600000000023</v>
      </c>
      <c r="N27" s="50">
        <f t="shared" si="3"/>
        <v>131.09800000000013</v>
      </c>
      <c r="O27" s="50">
        <f t="shared" si="4"/>
        <v>2753.0580000000023</v>
      </c>
      <c r="Q27" s="50">
        <v>1082.5</v>
      </c>
      <c r="R27" s="50">
        <v>28206.73999999982</v>
      </c>
      <c r="T27" s="50">
        <v>1</v>
      </c>
      <c r="U27" s="50">
        <v>38.93</v>
      </c>
      <c r="W27" s="50">
        <f t="shared" si="5"/>
        <v>1083.5</v>
      </c>
      <c r="X27" s="50">
        <f t="shared" si="6"/>
        <v>28245.66999999982</v>
      </c>
      <c r="Z27" s="50">
        <f t="shared" si="7"/>
        <v>1412.2834999999911</v>
      </c>
      <c r="AA27" s="50">
        <f t="shared" si="8"/>
        <v>29657.95349999981</v>
      </c>
      <c r="AC27" s="50">
        <f t="shared" si="9"/>
        <v>1183</v>
      </c>
      <c r="AD27" s="50">
        <f t="shared" si="10"/>
        <v>30828.699999999822</v>
      </c>
      <c r="AF27" s="50">
        <f t="shared" si="11"/>
        <v>1</v>
      </c>
      <c r="AG27" s="50">
        <f t="shared" si="12"/>
        <v>38.93</v>
      </c>
      <c r="AI27" s="50">
        <f t="shared" si="13"/>
        <v>1184</v>
      </c>
      <c r="AJ27" s="57">
        <f t="shared" si="14"/>
        <v>30867.629999999823</v>
      </c>
      <c r="AL27" s="57">
        <f t="shared" si="15"/>
        <v>1543.3814999999913</v>
      </c>
      <c r="AM27" s="57">
        <f t="shared" si="16"/>
        <v>32411.011499999815</v>
      </c>
    </row>
    <row r="28" spans="1:39">
      <c r="A28" s="52" t="s">
        <v>39</v>
      </c>
      <c r="B28" s="52">
        <v>85</v>
      </c>
      <c r="C28" s="68" t="s">
        <v>105</v>
      </c>
      <c r="D28" s="50">
        <f t="shared" si="17"/>
        <v>25.227819603111925</v>
      </c>
      <c r="E28" s="50">
        <v>96.307590000000005</v>
      </c>
      <c r="F28" s="50">
        <v>2429.6315858000003</v>
      </c>
      <c r="H28" s="50">
        <v>0.38113999999999998</v>
      </c>
      <c r="I28" s="50">
        <v>14.422337600000001</v>
      </c>
      <c r="K28" s="50">
        <f t="shared" si="1"/>
        <v>96.688730000000007</v>
      </c>
      <c r="L28" s="57">
        <f t="shared" si="2"/>
        <v>2444.0539234000003</v>
      </c>
      <c r="N28" s="50">
        <f t="shared" si="3"/>
        <v>122.20269617000002</v>
      </c>
      <c r="O28" s="50">
        <f t="shared" si="4"/>
        <v>2566.2566195700001</v>
      </c>
      <c r="Q28" s="50">
        <v>64.493409999999997</v>
      </c>
      <c r="R28" s="50">
        <v>1627.0270342000001</v>
      </c>
      <c r="T28" s="50">
        <v>0.26485999999999998</v>
      </c>
      <c r="U28" s="50">
        <v>10.022302400000001</v>
      </c>
      <c r="W28" s="50">
        <f t="shared" si="5"/>
        <v>64.758269999999996</v>
      </c>
      <c r="X28" s="50">
        <f t="shared" si="6"/>
        <v>1637.0493366000001</v>
      </c>
      <c r="Z28" s="50">
        <f t="shared" si="7"/>
        <v>81.852466830000012</v>
      </c>
      <c r="AA28" s="50">
        <f t="shared" si="8"/>
        <v>1718.90180343</v>
      </c>
      <c r="AC28" s="50">
        <f t="shared" si="9"/>
        <v>160.80099999999999</v>
      </c>
      <c r="AD28" s="50">
        <f t="shared" si="10"/>
        <v>4056.6586200000002</v>
      </c>
      <c r="AF28" s="50">
        <f t="shared" si="11"/>
        <v>0.64599999999999991</v>
      </c>
      <c r="AG28" s="50">
        <f t="shared" si="12"/>
        <v>24.44464</v>
      </c>
      <c r="AI28" s="50">
        <f t="shared" si="13"/>
        <v>161.44699999999997</v>
      </c>
      <c r="AJ28" s="57">
        <f t="shared" si="14"/>
        <v>4081.1032600000003</v>
      </c>
      <c r="AL28" s="57">
        <f t="shared" si="15"/>
        <v>204.05516300000002</v>
      </c>
      <c r="AM28" s="57">
        <f t="shared" si="16"/>
        <v>4285.1584230000008</v>
      </c>
    </row>
    <row r="29" spans="1:39">
      <c r="A29" s="52" t="s">
        <v>37</v>
      </c>
      <c r="B29" s="52">
        <v>91</v>
      </c>
      <c r="C29" s="68" t="s">
        <v>53</v>
      </c>
      <c r="D29" s="50">
        <f t="shared" si="17"/>
        <v>28.272795518207268</v>
      </c>
      <c r="E29" s="50">
        <v>1773</v>
      </c>
      <c r="F29" s="50">
        <v>50128.059999999976</v>
      </c>
      <c r="H29" s="50">
        <v>209.5</v>
      </c>
      <c r="I29" s="50">
        <v>8992.1099999999769</v>
      </c>
      <c r="K29" s="50">
        <f t="shared" si="1"/>
        <v>1982.5</v>
      </c>
      <c r="L29" s="57">
        <f t="shared" si="2"/>
        <v>59120.169999999955</v>
      </c>
      <c r="N29" s="50">
        <f t="shared" si="3"/>
        <v>2956.0084999999981</v>
      </c>
      <c r="O29" s="50">
        <f t="shared" si="4"/>
        <v>62076.178499999951</v>
      </c>
      <c r="Q29" s="50">
        <v>12</v>
      </c>
      <c r="R29" s="50">
        <v>338.88</v>
      </c>
      <c r="U29" s="50"/>
      <c r="W29" s="50">
        <f t="shared" si="5"/>
        <v>12</v>
      </c>
      <c r="X29" s="50">
        <f t="shared" si="6"/>
        <v>338.88</v>
      </c>
      <c r="Z29" s="50">
        <f t="shared" si="7"/>
        <v>16.943999999999999</v>
      </c>
      <c r="AA29" s="50">
        <f t="shared" si="8"/>
        <v>355.82400000000001</v>
      </c>
      <c r="AC29" s="50">
        <f t="shared" si="9"/>
        <v>1785</v>
      </c>
      <c r="AD29" s="50">
        <f t="shared" si="10"/>
        <v>50466.939999999973</v>
      </c>
      <c r="AF29" s="50">
        <f t="shared" si="11"/>
        <v>209.5</v>
      </c>
      <c r="AG29" s="50">
        <f t="shared" si="12"/>
        <v>8992.1099999999769</v>
      </c>
      <c r="AI29" s="50">
        <f t="shared" si="13"/>
        <v>1994.5</v>
      </c>
      <c r="AJ29" s="57">
        <f t="shared" si="14"/>
        <v>59459.049999999952</v>
      </c>
      <c r="AL29" s="57">
        <f t="shared" si="15"/>
        <v>2972.9524999999976</v>
      </c>
      <c r="AM29" s="57">
        <f t="shared" si="16"/>
        <v>62432.002499999951</v>
      </c>
    </row>
    <row r="30" spans="1:39">
      <c r="A30" s="52" t="s">
        <v>30</v>
      </c>
      <c r="B30" s="52">
        <v>94</v>
      </c>
      <c r="C30" s="68" t="s">
        <v>113</v>
      </c>
      <c r="D30" s="50">
        <f t="shared" si="17"/>
        <v>59.065497590124252</v>
      </c>
      <c r="E30" s="50">
        <v>560.46243000000004</v>
      </c>
      <c r="F30" s="50">
        <v>33134.397600799937</v>
      </c>
      <c r="H30" s="50">
        <v>0</v>
      </c>
      <c r="I30" s="50">
        <v>0</v>
      </c>
      <c r="K30" s="50">
        <f t="shared" si="1"/>
        <v>560.46243000000004</v>
      </c>
      <c r="L30" s="57">
        <f t="shared" si="2"/>
        <v>33134.397600799937</v>
      </c>
      <c r="N30" s="50">
        <f t="shared" si="3"/>
        <v>1656.719880039997</v>
      </c>
      <c r="O30" s="50">
        <f t="shared" si="4"/>
        <v>34791.117480839937</v>
      </c>
      <c r="Q30" s="50">
        <v>714.91457000000003</v>
      </c>
      <c r="R30" s="50">
        <v>42196.37951919996</v>
      </c>
      <c r="T30" s="50">
        <v>0</v>
      </c>
      <c r="U30" s="50">
        <v>0</v>
      </c>
      <c r="W30" s="50">
        <f t="shared" si="5"/>
        <v>714.91457000000003</v>
      </c>
      <c r="X30" s="50">
        <f t="shared" si="6"/>
        <v>42196.37951919996</v>
      </c>
      <c r="Z30" s="50">
        <f t="shared" si="7"/>
        <v>2109.8189759599982</v>
      </c>
      <c r="AA30" s="50">
        <f t="shared" si="8"/>
        <v>44306.198495159959</v>
      </c>
      <c r="AC30" s="50">
        <f t="shared" si="9"/>
        <v>1275.377</v>
      </c>
      <c r="AD30" s="50">
        <f t="shared" si="10"/>
        <v>75330.777119999897</v>
      </c>
      <c r="AF30" s="50">
        <f t="shared" si="11"/>
        <v>0</v>
      </c>
      <c r="AG30" s="50">
        <f t="shared" si="12"/>
        <v>0</v>
      </c>
      <c r="AI30" s="50">
        <f t="shared" si="13"/>
        <v>1275.377</v>
      </c>
      <c r="AJ30" s="57">
        <f t="shared" si="14"/>
        <v>75330.777119999897</v>
      </c>
      <c r="AL30" s="57">
        <f t="shared" si="15"/>
        <v>3766.5388559999951</v>
      </c>
      <c r="AM30" s="57">
        <f t="shared" si="16"/>
        <v>79097.315975999896</v>
      </c>
    </row>
    <row r="31" spans="1:39">
      <c r="A31" s="52" t="s">
        <v>59</v>
      </c>
      <c r="B31" s="52">
        <v>95</v>
      </c>
      <c r="C31" s="69" t="s">
        <v>60</v>
      </c>
      <c r="D31" s="50">
        <f t="shared" si="17"/>
        <v>32.995555555555562</v>
      </c>
      <c r="E31" s="50">
        <v>13.5</v>
      </c>
      <c r="F31" s="50">
        <v>445.5</v>
      </c>
      <c r="H31" s="50">
        <v>2</v>
      </c>
      <c r="I31" s="50">
        <v>98.509999999999991</v>
      </c>
      <c r="K31" s="50">
        <f t="shared" si="1"/>
        <v>15.5</v>
      </c>
      <c r="L31" s="57">
        <f t="shared" si="2"/>
        <v>544.01</v>
      </c>
      <c r="N31" s="50">
        <f t="shared" si="3"/>
        <v>27.200500000000002</v>
      </c>
      <c r="O31" s="50">
        <f t="shared" si="4"/>
        <v>571.21050000000002</v>
      </c>
      <c r="Q31" s="50">
        <v>22.5</v>
      </c>
      <c r="R31" s="50">
        <v>742.34</v>
      </c>
      <c r="T31" s="50">
        <v>3.5</v>
      </c>
      <c r="U31" s="50">
        <v>173.25</v>
      </c>
      <c r="W31" s="50">
        <f t="shared" si="5"/>
        <v>26</v>
      </c>
      <c r="X31" s="50">
        <f t="shared" si="6"/>
        <v>915.59</v>
      </c>
      <c r="Z31" s="50">
        <f t="shared" si="7"/>
        <v>45.779500000000006</v>
      </c>
      <c r="AA31" s="50">
        <f t="shared" si="8"/>
        <v>961.36950000000002</v>
      </c>
      <c r="AC31" s="50">
        <f t="shared" si="9"/>
        <v>36</v>
      </c>
      <c r="AD31" s="50">
        <f t="shared" si="10"/>
        <v>1187.8400000000001</v>
      </c>
      <c r="AF31" s="50">
        <f t="shared" si="11"/>
        <v>5.5</v>
      </c>
      <c r="AG31" s="50">
        <f t="shared" si="12"/>
        <v>271.76</v>
      </c>
      <c r="AI31" s="50">
        <f t="shared" si="13"/>
        <v>41.5</v>
      </c>
      <c r="AJ31" s="57">
        <f t="shared" si="14"/>
        <v>1459.6000000000001</v>
      </c>
      <c r="AL31" s="57">
        <f t="shared" si="15"/>
        <v>72.98</v>
      </c>
      <c r="AM31" s="57">
        <f t="shared" si="16"/>
        <v>1532.5800000000002</v>
      </c>
    </row>
    <row r="32" spans="1:39">
      <c r="A32" s="52" t="s">
        <v>61</v>
      </c>
      <c r="B32" s="52">
        <v>102</v>
      </c>
      <c r="C32" s="69" t="s">
        <v>102</v>
      </c>
      <c r="D32" s="50">
        <f t="shared" si="17"/>
        <v>55.310144048521444</v>
      </c>
      <c r="E32" s="50">
        <v>97.5</v>
      </c>
      <c r="F32" s="50">
        <v>5393.3499999999958</v>
      </c>
      <c r="K32" s="50">
        <f t="shared" si="1"/>
        <v>97.5</v>
      </c>
      <c r="L32" s="57">
        <f t="shared" si="2"/>
        <v>5393.3499999999958</v>
      </c>
      <c r="N32" s="50">
        <f t="shared" si="3"/>
        <v>269.66749999999979</v>
      </c>
      <c r="O32" s="50">
        <f t="shared" si="4"/>
        <v>5663.0174999999954</v>
      </c>
      <c r="Q32" s="50">
        <v>1221.5</v>
      </c>
      <c r="R32" s="50">
        <v>67560.729999999792</v>
      </c>
      <c r="U32" s="50"/>
      <c r="W32" s="50">
        <f t="shared" si="5"/>
        <v>1221.5</v>
      </c>
      <c r="X32" s="50">
        <f t="shared" si="6"/>
        <v>67560.729999999792</v>
      </c>
      <c r="Z32" s="50">
        <f t="shared" si="7"/>
        <v>3378.0364999999897</v>
      </c>
      <c r="AA32" s="50">
        <f t="shared" si="8"/>
        <v>70938.76649999978</v>
      </c>
      <c r="AC32" s="50">
        <f t="shared" si="9"/>
        <v>1319</v>
      </c>
      <c r="AD32" s="50">
        <f t="shared" si="10"/>
        <v>72954.079999999783</v>
      </c>
      <c r="AF32" s="50">
        <f t="shared" si="11"/>
        <v>0</v>
      </c>
      <c r="AG32" s="50">
        <f t="shared" si="12"/>
        <v>0</v>
      </c>
      <c r="AI32" s="50">
        <f t="shared" si="13"/>
        <v>1319</v>
      </c>
      <c r="AJ32" s="57">
        <f t="shared" si="14"/>
        <v>72954.079999999783</v>
      </c>
      <c r="AL32" s="57">
        <f t="shared" si="15"/>
        <v>3647.7039999999893</v>
      </c>
      <c r="AM32" s="57">
        <f t="shared" si="16"/>
        <v>76601.783999999767</v>
      </c>
    </row>
    <row r="33" spans="1:39">
      <c r="A33" s="52" t="s">
        <v>37</v>
      </c>
      <c r="B33" s="52">
        <v>109</v>
      </c>
      <c r="C33" s="68" t="s">
        <v>62</v>
      </c>
      <c r="D33" s="50">
        <f t="shared" si="17"/>
        <v>36.686622384589661</v>
      </c>
      <c r="E33" s="50">
        <v>1376.5</v>
      </c>
      <c r="F33" s="50">
        <v>50511.059999999736</v>
      </c>
      <c r="H33" s="50">
        <v>355.5</v>
      </c>
      <c r="I33" s="50">
        <v>19542.509999999907</v>
      </c>
      <c r="K33" s="50">
        <f t="shared" si="1"/>
        <v>1732</v>
      </c>
      <c r="L33" s="57">
        <f t="shared" si="2"/>
        <v>70053.569999999643</v>
      </c>
      <c r="N33" s="50">
        <f t="shared" si="3"/>
        <v>3502.6784999999823</v>
      </c>
      <c r="O33" s="50">
        <f t="shared" si="4"/>
        <v>73556.248499999623</v>
      </c>
      <c r="Q33" s="50">
        <v>129</v>
      </c>
      <c r="R33" s="50">
        <v>4720.6500000000015</v>
      </c>
      <c r="T33" s="50">
        <v>2.5</v>
      </c>
      <c r="U33" s="50">
        <v>137.05000000000001</v>
      </c>
      <c r="W33" s="50">
        <f t="shared" si="5"/>
        <v>131.5</v>
      </c>
      <c r="X33" s="50">
        <f t="shared" si="6"/>
        <v>4857.7000000000016</v>
      </c>
      <c r="Z33" s="50">
        <f t="shared" si="7"/>
        <v>242.8850000000001</v>
      </c>
      <c r="AA33" s="50">
        <f t="shared" si="8"/>
        <v>5100.5850000000019</v>
      </c>
      <c r="AC33" s="50">
        <f t="shared" si="9"/>
        <v>1505.5</v>
      </c>
      <c r="AD33" s="50">
        <f t="shared" si="10"/>
        <v>55231.709999999737</v>
      </c>
      <c r="AF33" s="50">
        <f t="shared" si="11"/>
        <v>358</v>
      </c>
      <c r="AG33" s="50">
        <f t="shared" si="12"/>
        <v>19679.559999999907</v>
      </c>
      <c r="AI33" s="50">
        <f t="shared" si="13"/>
        <v>1863.5</v>
      </c>
      <c r="AJ33" s="57">
        <f t="shared" si="14"/>
        <v>74911.26999999964</v>
      </c>
      <c r="AL33" s="57">
        <f t="shared" si="15"/>
        <v>3745.563499999982</v>
      </c>
      <c r="AM33" s="57">
        <f t="shared" si="16"/>
        <v>78656.83349999963</v>
      </c>
    </row>
    <row r="34" spans="1:39">
      <c r="A34" s="52" t="s">
        <v>63</v>
      </c>
      <c r="B34" s="52">
        <v>113</v>
      </c>
      <c r="C34" s="68" t="s">
        <v>64</v>
      </c>
      <c r="D34" s="50">
        <f t="shared" si="17"/>
        <v>25.412137877614242</v>
      </c>
      <c r="E34" s="50">
        <v>1181.5</v>
      </c>
      <c r="F34" s="50">
        <v>30030.339999999986</v>
      </c>
      <c r="H34" s="50">
        <v>176</v>
      </c>
      <c r="I34" s="50">
        <v>6689.9399999999978</v>
      </c>
      <c r="K34" s="50">
        <f t="shared" si="1"/>
        <v>1357.5</v>
      </c>
      <c r="L34" s="57">
        <f t="shared" si="2"/>
        <v>36720.279999999984</v>
      </c>
      <c r="N34" s="50">
        <f t="shared" si="3"/>
        <v>1836.0139999999992</v>
      </c>
      <c r="O34" s="50">
        <f t="shared" si="4"/>
        <v>38556.29399999998</v>
      </c>
      <c r="Q34" s="50">
        <v>109.5</v>
      </c>
      <c r="R34" s="50">
        <v>2776.7299999999991</v>
      </c>
      <c r="T34" s="50">
        <v>29</v>
      </c>
      <c r="U34" s="50">
        <v>1089.6400000000001</v>
      </c>
      <c r="W34" s="50">
        <f t="shared" si="5"/>
        <v>138.5</v>
      </c>
      <c r="X34" s="50">
        <f t="shared" si="6"/>
        <v>3866.369999999999</v>
      </c>
      <c r="Z34" s="50">
        <f t="shared" si="7"/>
        <v>193.31849999999997</v>
      </c>
      <c r="AA34" s="50">
        <f t="shared" si="8"/>
        <v>4059.6884999999988</v>
      </c>
      <c r="AC34" s="50">
        <f t="shared" si="9"/>
        <v>1291</v>
      </c>
      <c r="AD34" s="50">
        <f t="shared" si="10"/>
        <v>32807.069999999985</v>
      </c>
      <c r="AF34" s="50">
        <f t="shared" si="11"/>
        <v>205</v>
      </c>
      <c r="AG34" s="50">
        <f t="shared" si="12"/>
        <v>7779.5799999999981</v>
      </c>
      <c r="AI34" s="50">
        <f t="shared" si="13"/>
        <v>1496</v>
      </c>
      <c r="AJ34" s="57">
        <f t="shared" si="14"/>
        <v>40586.64999999998</v>
      </c>
      <c r="AL34" s="57">
        <f t="shared" si="15"/>
        <v>2029.3324999999991</v>
      </c>
      <c r="AM34" s="57">
        <f t="shared" si="16"/>
        <v>42615.982499999976</v>
      </c>
    </row>
    <row r="35" spans="1:39">
      <c r="A35" s="52" t="s">
        <v>37</v>
      </c>
      <c r="B35" s="52">
        <v>115</v>
      </c>
      <c r="C35" s="68" t="s">
        <v>38</v>
      </c>
      <c r="D35" s="50">
        <f t="shared" si="17"/>
        <v>32.96219540482506</v>
      </c>
      <c r="E35" s="50">
        <v>611.88113999999996</v>
      </c>
      <c r="F35" s="50">
        <v>20175.862826199966</v>
      </c>
      <c r="H35" s="50">
        <v>265</v>
      </c>
      <c r="I35" s="50">
        <v>13413.909999999998</v>
      </c>
      <c r="K35" s="50">
        <f t="shared" si="1"/>
        <v>876.88113999999996</v>
      </c>
      <c r="L35" s="57">
        <f t="shared" si="2"/>
        <v>33589.772826199965</v>
      </c>
      <c r="N35" s="50">
        <f t="shared" si="3"/>
        <v>1679.4886413099985</v>
      </c>
      <c r="O35" s="50">
        <f t="shared" si="4"/>
        <v>35269.261467509961</v>
      </c>
      <c r="Q35" s="50">
        <v>998.76486</v>
      </c>
      <c r="R35" s="50">
        <v>32914.565353799895</v>
      </c>
      <c r="T35" s="50">
        <v>19.5</v>
      </c>
      <c r="U35" s="50">
        <v>961.08</v>
      </c>
      <c r="W35" s="50">
        <f t="shared" si="5"/>
        <v>1018.26486</v>
      </c>
      <c r="X35" s="50">
        <f t="shared" si="6"/>
        <v>33875.645353799897</v>
      </c>
      <c r="Z35" s="50">
        <f t="shared" si="7"/>
        <v>1693.782267689995</v>
      </c>
      <c r="AA35" s="50">
        <f t="shared" si="8"/>
        <v>35569.427621489893</v>
      </c>
      <c r="AC35" s="50">
        <f t="shared" si="9"/>
        <v>1610.646</v>
      </c>
      <c r="AD35" s="50">
        <f t="shared" si="10"/>
        <v>53090.428179999857</v>
      </c>
      <c r="AF35" s="50">
        <f t="shared" si="11"/>
        <v>284.5</v>
      </c>
      <c r="AG35" s="50">
        <f t="shared" si="12"/>
        <v>14374.989999999998</v>
      </c>
      <c r="AI35" s="50">
        <f t="shared" si="13"/>
        <v>1895.146</v>
      </c>
      <c r="AJ35" s="57">
        <f t="shared" si="14"/>
        <v>67465.418179999862</v>
      </c>
      <c r="AL35" s="57">
        <f t="shared" si="15"/>
        <v>3373.2709089999935</v>
      </c>
      <c r="AM35" s="57">
        <f t="shared" si="16"/>
        <v>70838.689088999861</v>
      </c>
    </row>
    <row r="36" spans="1:39">
      <c r="A36" s="52" t="s">
        <v>63</v>
      </c>
      <c r="B36" s="52">
        <v>116</v>
      </c>
      <c r="C36" s="68" t="s">
        <v>65</v>
      </c>
      <c r="D36" s="50">
        <f t="shared" si="17"/>
        <v>33.922742409402503</v>
      </c>
      <c r="E36" s="50">
        <v>1429</v>
      </c>
      <c r="F36" s="50">
        <v>48465.489999999925</v>
      </c>
      <c r="H36" s="50">
        <v>232.5</v>
      </c>
      <c r="I36" s="50">
        <v>11759.669999999976</v>
      </c>
      <c r="K36" s="50">
        <f t="shared" si="1"/>
        <v>1661.5</v>
      </c>
      <c r="L36" s="57">
        <f t="shared" si="2"/>
        <v>60225.159999999902</v>
      </c>
      <c r="N36" s="50">
        <f t="shared" si="3"/>
        <v>3011.2579999999953</v>
      </c>
      <c r="O36" s="50">
        <f t="shared" si="4"/>
        <v>63236.417999999896</v>
      </c>
      <c r="Q36" s="50">
        <v>102.5</v>
      </c>
      <c r="R36" s="50">
        <v>3487.19</v>
      </c>
      <c r="T36" s="50">
        <v>7</v>
      </c>
      <c r="U36" s="50">
        <v>357.05</v>
      </c>
      <c r="W36" s="50">
        <f t="shared" si="5"/>
        <v>109.5</v>
      </c>
      <c r="X36" s="50">
        <f t="shared" si="6"/>
        <v>3844.2400000000002</v>
      </c>
      <c r="Z36" s="50">
        <f t="shared" si="7"/>
        <v>192.21200000000002</v>
      </c>
      <c r="AA36" s="50">
        <f t="shared" si="8"/>
        <v>4036.4520000000002</v>
      </c>
      <c r="AC36" s="50">
        <f t="shared" si="9"/>
        <v>1531.5</v>
      </c>
      <c r="AD36" s="50">
        <f t="shared" si="10"/>
        <v>51952.679999999928</v>
      </c>
      <c r="AF36" s="50">
        <f t="shared" si="11"/>
        <v>239.5</v>
      </c>
      <c r="AG36" s="50">
        <f t="shared" si="12"/>
        <v>12116.719999999976</v>
      </c>
      <c r="AI36" s="50">
        <f t="shared" si="13"/>
        <v>1771</v>
      </c>
      <c r="AJ36" s="57">
        <f t="shared" si="14"/>
        <v>64069.399999999907</v>
      </c>
      <c r="AL36" s="57">
        <f t="shared" si="15"/>
        <v>3203.4699999999957</v>
      </c>
      <c r="AM36" s="57">
        <f t="shared" si="16"/>
        <v>67272.869999999908</v>
      </c>
    </row>
    <row r="37" spans="1:39">
      <c r="A37" s="52" t="s">
        <v>37</v>
      </c>
      <c r="B37" s="52">
        <v>121</v>
      </c>
      <c r="C37" s="68" t="s">
        <v>53</v>
      </c>
      <c r="D37" s="50">
        <f t="shared" si="17"/>
        <v>27.130082833476102</v>
      </c>
      <c r="E37" s="50">
        <v>1700.5</v>
      </c>
      <c r="F37" s="50">
        <v>46133.439999999922</v>
      </c>
      <c r="H37" s="50">
        <v>268</v>
      </c>
      <c r="I37" s="50">
        <v>10935.789999999981</v>
      </c>
      <c r="K37" s="50">
        <f t="shared" si="1"/>
        <v>1968.5</v>
      </c>
      <c r="L37" s="57">
        <f t="shared" si="2"/>
        <v>57069.229999999901</v>
      </c>
      <c r="N37" s="50">
        <f t="shared" si="3"/>
        <v>2853.4614999999953</v>
      </c>
      <c r="O37" s="50">
        <f t="shared" si="4"/>
        <v>59922.691499999899</v>
      </c>
      <c r="Q37" s="50">
        <v>50</v>
      </c>
      <c r="R37" s="50">
        <v>1357.7700000000002</v>
      </c>
      <c r="T37" s="50">
        <v>6.5</v>
      </c>
      <c r="U37" s="50">
        <v>262.54000000000002</v>
      </c>
      <c r="W37" s="50">
        <f t="shared" si="5"/>
        <v>56.5</v>
      </c>
      <c r="X37" s="50">
        <f t="shared" si="6"/>
        <v>1620.3100000000002</v>
      </c>
      <c r="Z37" s="50">
        <f t="shared" si="7"/>
        <v>81.015500000000017</v>
      </c>
      <c r="AA37" s="50">
        <f t="shared" si="8"/>
        <v>1701.3255000000001</v>
      </c>
      <c r="AC37" s="50">
        <f t="shared" si="9"/>
        <v>1750.5</v>
      </c>
      <c r="AD37" s="50">
        <f t="shared" si="10"/>
        <v>47491.209999999919</v>
      </c>
      <c r="AF37" s="50">
        <f t="shared" si="11"/>
        <v>274.5</v>
      </c>
      <c r="AG37" s="50">
        <f t="shared" si="12"/>
        <v>11198.329999999982</v>
      </c>
      <c r="AI37" s="50">
        <f t="shared" si="13"/>
        <v>2025</v>
      </c>
      <c r="AJ37" s="57">
        <f t="shared" si="14"/>
        <v>58689.539999999899</v>
      </c>
      <c r="AL37" s="57">
        <f t="shared" si="15"/>
        <v>2934.4769999999953</v>
      </c>
      <c r="AM37" s="57">
        <f t="shared" si="16"/>
        <v>61624.016999999891</v>
      </c>
    </row>
    <row r="38" spans="1:39">
      <c r="A38" s="52" t="s">
        <v>39</v>
      </c>
      <c r="B38" s="52">
        <v>131</v>
      </c>
      <c r="C38" s="68" t="s">
        <v>66</v>
      </c>
      <c r="D38" s="50">
        <f t="shared" si="17"/>
        <v>34.395473359438682</v>
      </c>
      <c r="E38" s="50">
        <v>697.69542000000001</v>
      </c>
      <c r="F38" s="50">
        <v>23997.198318799998</v>
      </c>
      <c r="H38" s="50">
        <v>38.495139999999992</v>
      </c>
      <c r="I38" s="50">
        <v>1988.0071829999997</v>
      </c>
      <c r="K38" s="50">
        <f t="shared" si="1"/>
        <v>736.19056</v>
      </c>
      <c r="L38" s="57">
        <f t="shared" si="2"/>
        <v>25985.205501799996</v>
      </c>
      <c r="N38" s="50">
        <f t="shared" si="3"/>
        <v>1299.2602750899998</v>
      </c>
      <c r="O38" s="50">
        <f t="shared" si="4"/>
        <v>27284.465776889996</v>
      </c>
      <c r="Q38" s="50">
        <v>477.54257999999999</v>
      </c>
      <c r="R38" s="50">
        <v>16425.6690012</v>
      </c>
      <c r="T38" s="50">
        <v>26.750859999999996</v>
      </c>
      <c r="U38" s="50">
        <v>1381.4965169999998</v>
      </c>
      <c r="W38" s="50">
        <f t="shared" si="5"/>
        <v>504.29343999999998</v>
      </c>
      <c r="X38" s="50">
        <f t="shared" si="6"/>
        <v>17807.165518199999</v>
      </c>
      <c r="Z38" s="50">
        <f t="shared" si="7"/>
        <v>890.35827590999997</v>
      </c>
      <c r="AA38" s="50">
        <f t="shared" si="8"/>
        <v>18697.523794109999</v>
      </c>
      <c r="AC38" s="50">
        <f t="shared" si="9"/>
        <v>1175.2380000000001</v>
      </c>
      <c r="AD38" s="50">
        <f t="shared" si="10"/>
        <v>40422.867319999998</v>
      </c>
      <c r="AF38" s="50">
        <f t="shared" si="11"/>
        <v>65.245999999999981</v>
      </c>
      <c r="AG38" s="50">
        <f t="shared" si="12"/>
        <v>3369.5036999999993</v>
      </c>
      <c r="AI38" s="50">
        <f t="shared" si="13"/>
        <v>1240.4839999999999</v>
      </c>
      <c r="AJ38" s="57">
        <f t="shared" si="14"/>
        <v>43792.371019999999</v>
      </c>
      <c r="AL38" s="57">
        <f t="shared" si="15"/>
        <v>2189.618551</v>
      </c>
      <c r="AM38" s="57">
        <f t="shared" si="16"/>
        <v>45981.989570999998</v>
      </c>
    </row>
    <row r="39" spans="1:39">
      <c r="A39" s="52" t="s">
        <v>30</v>
      </c>
      <c r="B39" s="52">
        <v>140</v>
      </c>
      <c r="C39" s="68" t="s">
        <v>67</v>
      </c>
      <c r="D39" s="50">
        <f t="shared" si="17"/>
        <v>22.172899088336997</v>
      </c>
      <c r="E39" s="50">
        <v>692.24940000000004</v>
      </c>
      <c r="F39" s="50">
        <v>15348.629800799998</v>
      </c>
      <c r="H39" s="50">
        <v>2.5245600000000001</v>
      </c>
      <c r="I39" s="50">
        <v>83.840637600000008</v>
      </c>
      <c r="K39" s="50">
        <f t="shared" si="1"/>
        <v>694.77395999999999</v>
      </c>
      <c r="L39" s="57">
        <f t="shared" si="2"/>
        <v>15432.470438399998</v>
      </c>
      <c r="N39" s="50">
        <f t="shared" si="3"/>
        <v>771.62352191999992</v>
      </c>
      <c r="O39" s="50">
        <f t="shared" si="4"/>
        <v>16204.093960319999</v>
      </c>
      <c r="Q39" s="50">
        <v>452.91059999999999</v>
      </c>
      <c r="R39" s="50">
        <v>10042.887319199999</v>
      </c>
      <c r="T39" s="50">
        <v>1.0594399999999999</v>
      </c>
      <c r="U39" s="50">
        <v>35.184002400000004</v>
      </c>
      <c r="W39" s="50">
        <f t="shared" si="5"/>
        <v>453.97003999999998</v>
      </c>
      <c r="X39" s="50">
        <f t="shared" si="6"/>
        <v>10078.071321599999</v>
      </c>
      <c r="Z39" s="50">
        <f t="shared" si="7"/>
        <v>503.90356607999996</v>
      </c>
      <c r="AA39" s="50">
        <f t="shared" si="8"/>
        <v>10581.974887679999</v>
      </c>
      <c r="AC39" s="50">
        <f t="shared" si="9"/>
        <v>1145.1600000000001</v>
      </c>
      <c r="AD39" s="50">
        <f t="shared" si="10"/>
        <v>25391.517119999997</v>
      </c>
      <c r="AF39" s="50">
        <f t="shared" si="11"/>
        <v>3.5840000000000001</v>
      </c>
      <c r="AG39" s="50">
        <f t="shared" si="12"/>
        <v>119.02464000000001</v>
      </c>
      <c r="AI39" s="50">
        <f t="shared" si="13"/>
        <v>1148.7440000000001</v>
      </c>
      <c r="AJ39" s="57">
        <f t="shared" si="14"/>
        <v>25510.541759999996</v>
      </c>
      <c r="AL39" s="57">
        <f t="shared" si="15"/>
        <v>1275.5270879999998</v>
      </c>
      <c r="AM39" s="57">
        <f t="shared" si="16"/>
        <v>26786.068847999995</v>
      </c>
    </row>
    <row r="40" spans="1:39">
      <c r="A40" s="52" t="s">
        <v>27</v>
      </c>
      <c r="B40" s="52">
        <v>146</v>
      </c>
      <c r="C40" s="68" t="s">
        <v>68</v>
      </c>
      <c r="D40" s="50">
        <f t="shared" si="17"/>
        <v>71.829814350225263</v>
      </c>
      <c r="E40" s="50">
        <v>69.5</v>
      </c>
      <c r="F40" s="50">
        <v>4989.2400000000007</v>
      </c>
      <c r="K40" s="50">
        <f t="shared" si="1"/>
        <v>69.5</v>
      </c>
      <c r="L40" s="57">
        <f t="shared" si="2"/>
        <v>4989.2400000000007</v>
      </c>
      <c r="N40" s="50">
        <f t="shared" si="3"/>
        <v>249.46200000000005</v>
      </c>
      <c r="O40" s="50">
        <f t="shared" si="4"/>
        <v>5238.7020000000011</v>
      </c>
      <c r="Q40" s="50">
        <v>927</v>
      </c>
      <c r="R40" s="50">
        <v>66589.169999999474</v>
      </c>
      <c r="U40" s="50"/>
      <c r="W40" s="50">
        <f t="shared" si="5"/>
        <v>927</v>
      </c>
      <c r="X40" s="50">
        <f t="shared" si="6"/>
        <v>66589.169999999474</v>
      </c>
      <c r="Z40" s="50">
        <f t="shared" si="7"/>
        <v>3329.4584999999738</v>
      </c>
      <c r="AA40" s="50">
        <f t="shared" si="8"/>
        <v>69918.628499999453</v>
      </c>
      <c r="AC40" s="50">
        <f t="shared" si="9"/>
        <v>996.5</v>
      </c>
      <c r="AD40" s="50">
        <f t="shared" si="10"/>
        <v>71578.40999999948</v>
      </c>
      <c r="AF40" s="50">
        <f t="shared" si="11"/>
        <v>0</v>
      </c>
      <c r="AG40" s="50">
        <f t="shared" si="12"/>
        <v>0</v>
      </c>
      <c r="AI40" s="50">
        <f t="shared" si="13"/>
        <v>996.5</v>
      </c>
      <c r="AJ40" s="57">
        <f t="shared" si="14"/>
        <v>71578.40999999948</v>
      </c>
      <c r="AL40" s="57">
        <f t="shared" si="15"/>
        <v>3578.9204999999743</v>
      </c>
      <c r="AM40" s="57">
        <f t="shared" si="16"/>
        <v>75157.330499999458</v>
      </c>
    </row>
    <row r="41" spans="1:39">
      <c r="A41" s="52" t="s">
        <v>63</v>
      </c>
      <c r="B41" s="52">
        <v>147</v>
      </c>
      <c r="C41" s="68" t="s">
        <v>69</v>
      </c>
      <c r="D41" s="50">
        <f t="shared" si="17"/>
        <v>28.17265379975878</v>
      </c>
      <c r="E41" s="50">
        <v>1433</v>
      </c>
      <c r="F41" s="50">
        <v>40382.710000000057</v>
      </c>
      <c r="H41" s="50">
        <v>132</v>
      </c>
      <c r="I41" s="50">
        <v>5578.5800000000036</v>
      </c>
      <c r="K41" s="50">
        <f t="shared" si="1"/>
        <v>1565</v>
      </c>
      <c r="L41" s="57">
        <f t="shared" si="2"/>
        <v>45961.290000000059</v>
      </c>
      <c r="N41" s="50">
        <f t="shared" si="3"/>
        <v>2298.0645000000031</v>
      </c>
      <c r="O41" s="50">
        <f t="shared" si="4"/>
        <v>48259.354500000059</v>
      </c>
      <c r="Q41" s="50">
        <v>225</v>
      </c>
      <c r="R41" s="50">
        <v>6327.55</v>
      </c>
      <c r="T41" s="50">
        <v>6</v>
      </c>
      <c r="U41" s="50">
        <v>259.29000000000002</v>
      </c>
      <c r="W41" s="50">
        <f t="shared" si="5"/>
        <v>231</v>
      </c>
      <c r="X41" s="50">
        <f t="shared" si="6"/>
        <v>6586.84</v>
      </c>
      <c r="Z41" s="50">
        <f t="shared" si="7"/>
        <v>329.34200000000004</v>
      </c>
      <c r="AA41" s="50">
        <f t="shared" si="8"/>
        <v>6916.1819999999998</v>
      </c>
      <c r="AC41" s="50">
        <f t="shared" si="9"/>
        <v>1658</v>
      </c>
      <c r="AD41" s="50">
        <f t="shared" si="10"/>
        <v>46710.26000000006</v>
      </c>
      <c r="AF41" s="50">
        <f t="shared" si="11"/>
        <v>138</v>
      </c>
      <c r="AG41" s="50">
        <f t="shared" si="12"/>
        <v>5837.8700000000035</v>
      </c>
      <c r="AI41" s="50">
        <f t="shared" si="13"/>
        <v>1796</v>
      </c>
      <c r="AJ41" s="57">
        <f t="shared" si="14"/>
        <v>52548.130000000063</v>
      </c>
      <c r="AL41" s="57">
        <f t="shared" si="15"/>
        <v>2627.4065000000032</v>
      </c>
      <c r="AM41" s="57">
        <f t="shared" si="16"/>
        <v>55175.536500000067</v>
      </c>
    </row>
    <row r="42" spans="1:39">
      <c r="A42" s="52" t="s">
        <v>37</v>
      </c>
      <c r="B42" s="52">
        <v>149</v>
      </c>
      <c r="C42" s="68" t="s">
        <v>38</v>
      </c>
      <c r="D42" s="50">
        <f t="shared" si="17"/>
        <v>25.60404230317268</v>
      </c>
      <c r="E42" s="50">
        <v>298</v>
      </c>
      <c r="F42" s="50">
        <v>7635.2799999999879</v>
      </c>
      <c r="H42" s="50">
        <v>162.5</v>
      </c>
      <c r="I42" s="50">
        <v>6255.1199999999872</v>
      </c>
      <c r="K42" s="50">
        <f t="shared" ref="K42:K73" si="18">+E42+H42</f>
        <v>460.5</v>
      </c>
      <c r="L42" s="57">
        <f t="shared" ref="L42:L73" si="19">+F42+I42</f>
        <v>13890.399999999976</v>
      </c>
      <c r="N42" s="50">
        <f t="shared" ref="N42:N73" si="20">+L42*0.05</f>
        <v>694.51999999999884</v>
      </c>
      <c r="O42" s="50">
        <f t="shared" ref="O42:O73" si="21">+L42+N42</f>
        <v>14584.919999999975</v>
      </c>
      <c r="Q42" s="50">
        <v>553</v>
      </c>
      <c r="R42" s="50">
        <v>14153.75999999996</v>
      </c>
      <c r="T42" s="50">
        <v>27.5</v>
      </c>
      <c r="U42" s="50">
        <v>1051.5999999999999</v>
      </c>
      <c r="W42" s="50">
        <f t="shared" ref="W42:W73" si="22">+Q42+T42</f>
        <v>580.5</v>
      </c>
      <c r="X42" s="50">
        <f t="shared" ref="X42:X73" si="23">+R42+U42</f>
        <v>15205.359999999961</v>
      </c>
      <c r="Z42" s="50">
        <f t="shared" ref="Z42:Z73" si="24">+X42*0.05</f>
        <v>760.2679999999981</v>
      </c>
      <c r="AA42" s="50">
        <f t="shared" ref="AA42:AA73" si="25">+X42+Z42</f>
        <v>15965.627999999959</v>
      </c>
      <c r="AC42" s="50">
        <f t="shared" ref="AC42:AC73" si="26">+E42+Q42</f>
        <v>851</v>
      </c>
      <c r="AD42" s="50">
        <f t="shared" ref="AD42:AD73" si="27">+F42+R42</f>
        <v>21789.03999999995</v>
      </c>
      <c r="AF42" s="50">
        <f t="shared" ref="AF42:AF73" si="28">+H42+T42</f>
        <v>190</v>
      </c>
      <c r="AG42" s="50">
        <f t="shared" ref="AG42:AG73" si="29">+I42+U42</f>
        <v>7306.7199999999866</v>
      </c>
      <c r="AI42" s="50">
        <f t="shared" ref="AI42:AI73" si="30">+AC42+AF42</f>
        <v>1041</v>
      </c>
      <c r="AJ42" s="57">
        <f t="shared" ref="AJ42:AJ73" si="31">+AD42+AG42</f>
        <v>29095.759999999937</v>
      </c>
      <c r="AL42" s="57">
        <f t="shared" ref="AL42:AL73" si="32">+AJ42*0.05</f>
        <v>1454.7879999999968</v>
      </c>
      <c r="AM42" s="57">
        <f t="shared" ref="AM42:AM73" si="33">+AJ42+AL42</f>
        <v>30550.547999999933</v>
      </c>
    </row>
    <row r="43" spans="1:39">
      <c r="A43" s="52" t="s">
        <v>63</v>
      </c>
      <c r="B43" s="52">
        <v>152</v>
      </c>
      <c r="C43" s="68" t="s">
        <v>56</v>
      </c>
      <c r="D43" s="50">
        <f t="shared" si="17"/>
        <v>29.761575037147125</v>
      </c>
      <c r="E43" s="50">
        <v>1271</v>
      </c>
      <c r="F43" s="50">
        <v>37836.770000000033</v>
      </c>
      <c r="H43" s="50">
        <v>180.5</v>
      </c>
      <c r="I43" s="50">
        <v>8066.170000000011</v>
      </c>
      <c r="K43" s="50">
        <f t="shared" si="18"/>
        <v>1451.5</v>
      </c>
      <c r="L43" s="57">
        <f t="shared" si="19"/>
        <v>45902.940000000046</v>
      </c>
      <c r="N43" s="50">
        <f t="shared" si="20"/>
        <v>2295.1470000000022</v>
      </c>
      <c r="O43" s="50">
        <f t="shared" si="21"/>
        <v>48198.08700000005</v>
      </c>
      <c r="Q43" s="50">
        <v>75</v>
      </c>
      <c r="R43" s="50">
        <v>2222.3100000000004</v>
      </c>
      <c r="T43" s="50">
        <v>14.5</v>
      </c>
      <c r="U43" s="50">
        <v>644.96</v>
      </c>
      <c r="W43" s="50">
        <f t="shared" si="22"/>
        <v>89.5</v>
      </c>
      <c r="X43" s="50">
        <f t="shared" si="23"/>
        <v>2867.2700000000004</v>
      </c>
      <c r="Z43" s="50">
        <f t="shared" si="24"/>
        <v>143.36350000000002</v>
      </c>
      <c r="AA43" s="50">
        <f t="shared" si="25"/>
        <v>3010.6335000000004</v>
      </c>
      <c r="AC43" s="50">
        <f t="shared" si="26"/>
        <v>1346</v>
      </c>
      <c r="AD43" s="50">
        <f t="shared" si="27"/>
        <v>40059.080000000031</v>
      </c>
      <c r="AF43" s="50">
        <f t="shared" si="28"/>
        <v>195</v>
      </c>
      <c r="AG43" s="50">
        <f t="shared" si="29"/>
        <v>8711.1300000000119</v>
      </c>
      <c r="AI43" s="50">
        <f t="shared" si="30"/>
        <v>1541</v>
      </c>
      <c r="AJ43" s="57">
        <f t="shared" si="31"/>
        <v>48770.210000000043</v>
      </c>
      <c r="AL43" s="57">
        <f t="shared" si="32"/>
        <v>2438.5105000000021</v>
      </c>
      <c r="AM43" s="57">
        <f t="shared" si="33"/>
        <v>51208.720500000047</v>
      </c>
    </row>
    <row r="44" spans="1:39">
      <c r="A44" s="52" t="s">
        <v>30</v>
      </c>
      <c r="B44" s="52">
        <v>154</v>
      </c>
      <c r="C44" s="68" t="s">
        <v>72</v>
      </c>
      <c r="D44" s="50">
        <f t="shared" si="17"/>
        <v>44.895614250826057</v>
      </c>
      <c r="E44" s="50">
        <v>676.20816000000002</v>
      </c>
      <c r="F44" s="50">
        <v>30359.32475019995</v>
      </c>
      <c r="H44" s="50">
        <v>0</v>
      </c>
      <c r="I44" s="50">
        <v>0</v>
      </c>
      <c r="K44" s="50">
        <f t="shared" si="18"/>
        <v>676.20816000000002</v>
      </c>
      <c r="L44" s="57">
        <f t="shared" si="19"/>
        <v>30359.32475019995</v>
      </c>
      <c r="N44" s="50">
        <f t="shared" si="20"/>
        <v>1517.9662375099977</v>
      </c>
      <c r="O44" s="50">
        <f t="shared" si="21"/>
        <v>31877.290987709948</v>
      </c>
      <c r="Q44" s="50">
        <v>483.41584</v>
      </c>
      <c r="R44" s="50">
        <v>21702.707029799963</v>
      </c>
      <c r="T44" s="50">
        <v>0</v>
      </c>
      <c r="U44" s="50">
        <v>0</v>
      </c>
      <c r="W44" s="50">
        <f t="shared" si="22"/>
        <v>483.41584</v>
      </c>
      <c r="X44" s="50">
        <f t="shared" si="23"/>
        <v>21702.707029799963</v>
      </c>
      <c r="Z44" s="50">
        <f t="shared" si="24"/>
        <v>1085.1353514899981</v>
      </c>
      <c r="AA44" s="50">
        <f t="shared" si="25"/>
        <v>22787.84238128996</v>
      </c>
      <c r="AC44" s="50">
        <f t="shared" si="26"/>
        <v>1159.624</v>
      </c>
      <c r="AD44" s="50">
        <f t="shared" si="27"/>
        <v>52062.031779999917</v>
      </c>
      <c r="AF44" s="50">
        <f t="shared" si="28"/>
        <v>0</v>
      </c>
      <c r="AG44" s="50">
        <f t="shared" si="29"/>
        <v>0</v>
      </c>
      <c r="AI44" s="50">
        <f t="shared" si="30"/>
        <v>1159.624</v>
      </c>
      <c r="AJ44" s="57">
        <f t="shared" si="31"/>
        <v>52062.031779999917</v>
      </c>
      <c r="AL44" s="57">
        <f t="shared" si="32"/>
        <v>2603.1015889999962</v>
      </c>
      <c r="AM44" s="57">
        <f t="shared" si="33"/>
        <v>54665.133368999916</v>
      </c>
    </row>
    <row r="45" spans="1:39">
      <c r="A45" s="52" t="s">
        <v>27</v>
      </c>
      <c r="B45" s="52">
        <v>161</v>
      </c>
      <c r="C45" s="69" t="s">
        <v>58</v>
      </c>
      <c r="D45" s="50">
        <f t="shared" si="17"/>
        <v>25.624676511955158</v>
      </c>
      <c r="E45" s="50">
        <v>85</v>
      </c>
      <c r="F45" s="50">
        <v>2173.58</v>
      </c>
      <c r="K45" s="50">
        <f t="shared" si="18"/>
        <v>85</v>
      </c>
      <c r="L45" s="57">
        <f t="shared" si="19"/>
        <v>2173.58</v>
      </c>
      <c r="N45" s="50">
        <f t="shared" si="20"/>
        <v>108.679</v>
      </c>
      <c r="O45" s="50">
        <f t="shared" si="21"/>
        <v>2282.259</v>
      </c>
      <c r="Q45" s="50">
        <v>1337</v>
      </c>
      <c r="R45" s="50">
        <v>34264.710000000232</v>
      </c>
      <c r="T45" s="50">
        <v>21</v>
      </c>
      <c r="U45" s="50">
        <v>806.08000000000015</v>
      </c>
      <c r="W45" s="50">
        <f t="shared" si="22"/>
        <v>1358</v>
      </c>
      <c r="X45" s="50">
        <f t="shared" si="23"/>
        <v>35070.790000000234</v>
      </c>
      <c r="Z45" s="50">
        <f t="shared" si="24"/>
        <v>1753.5395000000117</v>
      </c>
      <c r="AA45" s="50">
        <f t="shared" si="25"/>
        <v>36824.329500000247</v>
      </c>
      <c r="AC45" s="50">
        <f t="shared" si="26"/>
        <v>1422</v>
      </c>
      <c r="AD45" s="50">
        <f t="shared" si="27"/>
        <v>36438.290000000234</v>
      </c>
      <c r="AF45" s="50">
        <f t="shared" si="28"/>
        <v>21</v>
      </c>
      <c r="AG45" s="50">
        <f t="shared" si="29"/>
        <v>806.08000000000015</v>
      </c>
      <c r="AI45" s="50">
        <f t="shared" si="30"/>
        <v>1443</v>
      </c>
      <c r="AJ45" s="57">
        <f t="shared" si="31"/>
        <v>37244.370000000235</v>
      </c>
      <c r="AL45" s="57">
        <f t="shared" si="32"/>
        <v>1862.2185000000118</v>
      </c>
      <c r="AM45" s="57">
        <f t="shared" si="33"/>
        <v>39106.588500000245</v>
      </c>
    </row>
    <row r="46" spans="1:39">
      <c r="A46" s="52" t="s">
        <v>73</v>
      </c>
      <c r="B46" s="52">
        <v>163</v>
      </c>
      <c r="C46" s="68" t="s">
        <v>74</v>
      </c>
      <c r="D46" s="50">
        <f t="shared" si="17"/>
        <v>17.522017317332498</v>
      </c>
      <c r="E46" s="50">
        <v>436.17999999999995</v>
      </c>
      <c r="F46" s="50">
        <v>7736.4703999999892</v>
      </c>
      <c r="H46" s="50">
        <v>7.1999999999999993</v>
      </c>
      <c r="I46" s="50">
        <v>183.54960000000003</v>
      </c>
      <c r="K46" s="50">
        <f t="shared" si="18"/>
        <v>443.37999999999994</v>
      </c>
      <c r="L46" s="57">
        <f t="shared" si="19"/>
        <v>7920.0199999999895</v>
      </c>
      <c r="N46" s="50">
        <f t="shared" si="20"/>
        <v>396.00099999999952</v>
      </c>
      <c r="O46" s="50">
        <f t="shared" si="21"/>
        <v>8316.0209999999897</v>
      </c>
      <c r="Q46" s="50">
        <v>222.12</v>
      </c>
      <c r="R46" s="50">
        <v>3798.2735999999927</v>
      </c>
      <c r="T46" s="50">
        <v>4.8000000000000007</v>
      </c>
      <c r="U46" s="50">
        <v>122.36640000000003</v>
      </c>
      <c r="W46" s="50">
        <f t="shared" si="22"/>
        <v>226.92000000000002</v>
      </c>
      <c r="X46" s="50">
        <f t="shared" si="23"/>
        <v>3920.6399999999926</v>
      </c>
      <c r="Z46" s="50">
        <f t="shared" si="24"/>
        <v>196.03199999999964</v>
      </c>
      <c r="AA46" s="50">
        <f t="shared" si="25"/>
        <v>4116.6719999999923</v>
      </c>
      <c r="AC46" s="50">
        <f t="shared" si="26"/>
        <v>658.3</v>
      </c>
      <c r="AD46" s="50">
        <f t="shared" si="27"/>
        <v>11534.743999999982</v>
      </c>
      <c r="AF46" s="50">
        <f t="shared" si="28"/>
        <v>12</v>
      </c>
      <c r="AG46" s="50">
        <f t="shared" si="29"/>
        <v>305.91600000000005</v>
      </c>
      <c r="AI46" s="50">
        <f t="shared" si="30"/>
        <v>670.3</v>
      </c>
      <c r="AJ46" s="57">
        <f t="shared" si="31"/>
        <v>11840.659999999982</v>
      </c>
      <c r="AL46" s="57">
        <f t="shared" si="32"/>
        <v>592.03299999999911</v>
      </c>
      <c r="AM46" s="57">
        <f t="shared" si="33"/>
        <v>12432.692999999981</v>
      </c>
    </row>
    <row r="47" spans="1:39">
      <c r="A47" s="52" t="s">
        <v>63</v>
      </c>
      <c r="B47" s="52">
        <v>164</v>
      </c>
      <c r="C47" s="68" t="s">
        <v>76</v>
      </c>
      <c r="D47" s="50">
        <f t="shared" si="17"/>
        <v>22.63423700623698</v>
      </c>
      <c r="E47" s="50">
        <v>1075</v>
      </c>
      <c r="F47" s="50">
        <v>24339.019999999968</v>
      </c>
      <c r="H47" s="50">
        <v>181.5</v>
      </c>
      <c r="I47" s="50">
        <v>6240.8300000000063</v>
      </c>
      <c r="K47" s="50">
        <f t="shared" si="18"/>
        <v>1256.5</v>
      </c>
      <c r="L47" s="57">
        <f t="shared" si="19"/>
        <v>30579.849999999973</v>
      </c>
      <c r="N47" s="50">
        <f t="shared" si="20"/>
        <v>1528.9924999999987</v>
      </c>
      <c r="O47" s="50">
        <f t="shared" si="21"/>
        <v>32108.842499999973</v>
      </c>
      <c r="Q47" s="50">
        <v>127.5</v>
      </c>
      <c r="R47" s="50">
        <v>2878.65</v>
      </c>
      <c r="T47" s="50">
        <v>7</v>
      </c>
      <c r="U47" s="50">
        <v>238.78</v>
      </c>
      <c r="W47" s="50">
        <f t="shared" si="22"/>
        <v>134.5</v>
      </c>
      <c r="X47" s="50">
        <f t="shared" si="23"/>
        <v>3117.4300000000003</v>
      </c>
      <c r="Z47" s="50">
        <f t="shared" si="24"/>
        <v>155.87150000000003</v>
      </c>
      <c r="AA47" s="50">
        <f t="shared" si="25"/>
        <v>3273.3015000000005</v>
      </c>
      <c r="AC47" s="50">
        <f t="shared" si="26"/>
        <v>1202.5</v>
      </c>
      <c r="AD47" s="50">
        <f t="shared" si="27"/>
        <v>27217.669999999969</v>
      </c>
      <c r="AF47" s="50">
        <f t="shared" si="28"/>
        <v>188.5</v>
      </c>
      <c r="AG47" s="50">
        <f t="shared" si="29"/>
        <v>6479.610000000006</v>
      </c>
      <c r="AI47" s="50">
        <f t="shared" si="30"/>
        <v>1391</v>
      </c>
      <c r="AJ47" s="57">
        <f t="shared" si="31"/>
        <v>33697.279999999977</v>
      </c>
      <c r="AL47" s="57">
        <f t="shared" si="32"/>
        <v>1684.8639999999989</v>
      </c>
      <c r="AM47" s="57">
        <f t="shared" si="33"/>
        <v>35382.143999999978</v>
      </c>
    </row>
    <row r="48" spans="1:39">
      <c r="A48" s="52" t="s">
        <v>48</v>
      </c>
      <c r="B48" s="52">
        <v>166</v>
      </c>
      <c r="C48" s="68" t="s">
        <v>77</v>
      </c>
      <c r="D48" s="50">
        <f t="shared" si="17"/>
        <v>24.06</v>
      </c>
      <c r="E48" s="50">
        <v>2</v>
      </c>
      <c r="F48" s="50">
        <v>48.12</v>
      </c>
      <c r="K48" s="50">
        <f t="shared" si="18"/>
        <v>2</v>
      </c>
      <c r="L48" s="57">
        <f t="shared" si="19"/>
        <v>48.12</v>
      </c>
      <c r="N48" s="50">
        <f t="shared" si="20"/>
        <v>2.4060000000000001</v>
      </c>
      <c r="O48" s="50">
        <f t="shared" si="21"/>
        <v>50.525999999999996</v>
      </c>
      <c r="R48" s="50"/>
      <c r="U48" s="50"/>
      <c r="W48" s="50">
        <f t="shared" si="22"/>
        <v>0</v>
      </c>
      <c r="X48" s="50">
        <f t="shared" si="23"/>
        <v>0</v>
      </c>
      <c r="Z48" s="50">
        <f t="shared" si="24"/>
        <v>0</v>
      </c>
      <c r="AA48" s="50">
        <f t="shared" si="25"/>
        <v>0</v>
      </c>
      <c r="AC48" s="50">
        <f t="shared" si="26"/>
        <v>2</v>
      </c>
      <c r="AD48" s="50">
        <f t="shared" si="27"/>
        <v>48.12</v>
      </c>
      <c r="AF48" s="50">
        <f t="shared" si="28"/>
        <v>0</v>
      </c>
      <c r="AG48" s="50">
        <f t="shared" si="29"/>
        <v>0</v>
      </c>
      <c r="AI48" s="50">
        <f t="shared" si="30"/>
        <v>2</v>
      </c>
      <c r="AJ48" s="57">
        <f t="shared" si="31"/>
        <v>48.12</v>
      </c>
      <c r="AL48" s="57">
        <f t="shared" si="32"/>
        <v>2.4060000000000001</v>
      </c>
      <c r="AM48" s="57">
        <f t="shared" si="33"/>
        <v>50.525999999999996</v>
      </c>
    </row>
    <row r="49" spans="1:39">
      <c r="A49" s="52" t="s">
        <v>37</v>
      </c>
      <c r="B49" s="52">
        <v>167</v>
      </c>
      <c r="C49" s="68" t="s">
        <v>78</v>
      </c>
      <c r="D49" s="50">
        <f t="shared" si="17"/>
        <v>22.040130222463389</v>
      </c>
      <c r="E49" s="50">
        <v>343</v>
      </c>
      <c r="F49" s="50">
        <v>7559.7600000000075</v>
      </c>
      <c r="H49" s="50">
        <v>59</v>
      </c>
      <c r="I49" s="50">
        <v>1950.5599999999977</v>
      </c>
      <c r="K49" s="50">
        <f t="shared" si="18"/>
        <v>402</v>
      </c>
      <c r="L49" s="57">
        <f t="shared" si="19"/>
        <v>9510.3200000000052</v>
      </c>
      <c r="N49" s="50">
        <f t="shared" si="20"/>
        <v>475.5160000000003</v>
      </c>
      <c r="O49" s="50">
        <f t="shared" si="21"/>
        <v>9985.8360000000048</v>
      </c>
      <c r="Q49" s="50">
        <v>578.5</v>
      </c>
      <c r="R49" s="50">
        <v>12750.220000000007</v>
      </c>
      <c r="T49" s="50">
        <v>10.5</v>
      </c>
      <c r="U49" s="50">
        <v>347.13</v>
      </c>
      <c r="W49" s="50">
        <f t="shared" si="22"/>
        <v>589</v>
      </c>
      <c r="X49" s="50">
        <f t="shared" si="23"/>
        <v>13097.350000000006</v>
      </c>
      <c r="Z49" s="50">
        <f t="shared" si="24"/>
        <v>654.86750000000029</v>
      </c>
      <c r="AA49" s="50">
        <f t="shared" si="25"/>
        <v>13752.217500000006</v>
      </c>
      <c r="AC49" s="50">
        <f t="shared" si="26"/>
        <v>921.5</v>
      </c>
      <c r="AD49" s="50">
        <f t="shared" si="27"/>
        <v>20309.980000000014</v>
      </c>
      <c r="AF49" s="50">
        <f t="shared" si="28"/>
        <v>69.5</v>
      </c>
      <c r="AG49" s="50">
        <f t="shared" si="29"/>
        <v>2297.6899999999978</v>
      </c>
      <c r="AI49" s="50">
        <f t="shared" si="30"/>
        <v>991</v>
      </c>
      <c r="AJ49" s="57">
        <f t="shared" si="31"/>
        <v>22607.670000000013</v>
      </c>
      <c r="AL49" s="57">
        <f t="shared" si="32"/>
        <v>1130.3835000000006</v>
      </c>
      <c r="AM49" s="57">
        <f t="shared" si="33"/>
        <v>23738.053500000013</v>
      </c>
    </row>
    <row r="50" spans="1:39">
      <c r="A50" s="52" t="s">
        <v>63</v>
      </c>
      <c r="B50" s="52">
        <v>168</v>
      </c>
      <c r="C50" s="68" t="s">
        <v>69</v>
      </c>
      <c r="D50" s="50">
        <f t="shared" si="17"/>
        <v>23.970786516853941</v>
      </c>
      <c r="E50" s="50">
        <v>1232</v>
      </c>
      <c r="F50" s="50">
        <v>29562.870000000017</v>
      </c>
      <c r="H50" s="50">
        <v>277</v>
      </c>
      <c r="I50" s="50">
        <v>10001.81</v>
      </c>
      <c r="K50" s="50">
        <f t="shared" si="18"/>
        <v>1509</v>
      </c>
      <c r="L50" s="57">
        <f t="shared" si="19"/>
        <v>39564.680000000015</v>
      </c>
      <c r="N50" s="50">
        <f t="shared" si="20"/>
        <v>1978.2340000000008</v>
      </c>
      <c r="O50" s="50">
        <f t="shared" si="21"/>
        <v>41542.914000000019</v>
      </c>
      <c r="Q50" s="50">
        <v>325.5</v>
      </c>
      <c r="R50" s="50">
        <v>7771.6299999999992</v>
      </c>
      <c r="T50" s="50">
        <v>6.5</v>
      </c>
      <c r="U50" s="50">
        <v>232.94</v>
      </c>
      <c r="W50" s="50">
        <f t="shared" si="22"/>
        <v>332</v>
      </c>
      <c r="X50" s="50">
        <f t="shared" si="23"/>
        <v>8004.5699999999988</v>
      </c>
      <c r="Z50" s="50">
        <f t="shared" si="24"/>
        <v>400.22849999999994</v>
      </c>
      <c r="AA50" s="50">
        <f t="shared" si="25"/>
        <v>8404.798499999999</v>
      </c>
      <c r="AC50" s="50">
        <f t="shared" si="26"/>
        <v>1557.5</v>
      </c>
      <c r="AD50" s="50">
        <f t="shared" si="27"/>
        <v>37334.500000000015</v>
      </c>
      <c r="AF50" s="50">
        <f t="shared" si="28"/>
        <v>283.5</v>
      </c>
      <c r="AG50" s="50">
        <f t="shared" si="29"/>
        <v>10234.75</v>
      </c>
      <c r="AI50" s="50">
        <f t="shared" si="30"/>
        <v>1841</v>
      </c>
      <c r="AJ50" s="57">
        <f t="shared" si="31"/>
        <v>47569.250000000015</v>
      </c>
      <c r="AL50" s="57">
        <f t="shared" si="32"/>
        <v>2378.462500000001</v>
      </c>
      <c r="AM50" s="57">
        <f t="shared" si="33"/>
        <v>49947.712500000016</v>
      </c>
    </row>
    <row r="51" spans="1:39">
      <c r="A51" s="52" t="s">
        <v>27</v>
      </c>
      <c r="B51" s="52">
        <v>170</v>
      </c>
      <c r="C51" s="68" t="s">
        <v>58</v>
      </c>
      <c r="D51" s="50">
        <f t="shared" si="17"/>
        <v>22.237095096582415</v>
      </c>
      <c r="E51" s="50">
        <v>108</v>
      </c>
      <c r="F51" s="50">
        <v>2400.2899999999981</v>
      </c>
      <c r="H51" s="50">
        <v>2</v>
      </c>
      <c r="I51" s="50">
        <v>67.06</v>
      </c>
      <c r="K51" s="50">
        <f t="shared" si="18"/>
        <v>110</v>
      </c>
      <c r="L51" s="57">
        <f t="shared" si="19"/>
        <v>2467.3499999999981</v>
      </c>
      <c r="N51" s="50">
        <f t="shared" si="20"/>
        <v>123.36749999999991</v>
      </c>
      <c r="O51" s="50">
        <f t="shared" si="21"/>
        <v>2590.7174999999979</v>
      </c>
      <c r="Q51" s="50">
        <v>1238</v>
      </c>
      <c r="R51" s="50">
        <v>27530.839999999935</v>
      </c>
      <c r="T51" s="50">
        <v>115.5</v>
      </c>
      <c r="U51" s="50">
        <v>3854.9000000000069</v>
      </c>
      <c r="W51" s="50">
        <f t="shared" si="22"/>
        <v>1353.5</v>
      </c>
      <c r="X51" s="50">
        <f t="shared" si="23"/>
        <v>31385.73999999994</v>
      </c>
      <c r="Z51" s="50">
        <f t="shared" si="24"/>
        <v>1569.2869999999971</v>
      </c>
      <c r="AA51" s="50">
        <f t="shared" si="25"/>
        <v>32955.026999999936</v>
      </c>
      <c r="AC51" s="50">
        <f t="shared" si="26"/>
        <v>1346</v>
      </c>
      <c r="AD51" s="50">
        <f t="shared" si="27"/>
        <v>29931.129999999932</v>
      </c>
      <c r="AF51" s="50">
        <f t="shared" si="28"/>
        <v>117.5</v>
      </c>
      <c r="AG51" s="50">
        <f t="shared" si="29"/>
        <v>3921.9600000000069</v>
      </c>
      <c r="AI51" s="50">
        <f t="shared" si="30"/>
        <v>1463.5</v>
      </c>
      <c r="AJ51" s="57">
        <f t="shared" si="31"/>
        <v>33853.089999999938</v>
      </c>
      <c r="AL51" s="57">
        <f t="shared" si="32"/>
        <v>1692.6544999999969</v>
      </c>
      <c r="AM51" s="57">
        <f t="shared" si="33"/>
        <v>35545.744499999935</v>
      </c>
    </row>
    <row r="52" spans="1:39">
      <c r="A52" s="52" t="s">
        <v>63</v>
      </c>
      <c r="B52" s="52">
        <v>171</v>
      </c>
      <c r="C52" s="68" t="s">
        <v>76</v>
      </c>
      <c r="D52" s="50">
        <f t="shared" si="17"/>
        <v>20.902626179729225</v>
      </c>
      <c r="E52" s="50">
        <v>1102.5</v>
      </c>
      <c r="F52" s="50">
        <v>23050.67000000006</v>
      </c>
      <c r="H52" s="50">
        <v>141</v>
      </c>
      <c r="I52" s="50">
        <v>4425.1699999999983</v>
      </c>
      <c r="K52" s="50">
        <f t="shared" si="18"/>
        <v>1243.5</v>
      </c>
      <c r="L52" s="57">
        <f t="shared" si="19"/>
        <v>27475.840000000058</v>
      </c>
      <c r="N52" s="50">
        <f t="shared" si="20"/>
        <v>1373.7920000000031</v>
      </c>
      <c r="O52" s="50">
        <f t="shared" si="21"/>
        <v>28849.632000000063</v>
      </c>
      <c r="Q52" s="50">
        <v>116</v>
      </c>
      <c r="R52" s="50">
        <v>2419.1799999999998</v>
      </c>
      <c r="T52" s="50">
        <v>15.5</v>
      </c>
      <c r="U52" s="50">
        <v>485.47</v>
      </c>
      <c r="W52" s="50">
        <f t="shared" si="22"/>
        <v>131.5</v>
      </c>
      <c r="X52" s="50">
        <f t="shared" si="23"/>
        <v>2904.6499999999996</v>
      </c>
      <c r="Z52" s="50">
        <f t="shared" si="24"/>
        <v>145.23249999999999</v>
      </c>
      <c r="AA52" s="50">
        <f t="shared" si="25"/>
        <v>3049.8824999999997</v>
      </c>
      <c r="AC52" s="50">
        <f t="shared" si="26"/>
        <v>1218.5</v>
      </c>
      <c r="AD52" s="50">
        <f t="shared" si="27"/>
        <v>25469.85000000006</v>
      </c>
      <c r="AF52" s="50">
        <f t="shared" si="28"/>
        <v>156.5</v>
      </c>
      <c r="AG52" s="50">
        <f t="shared" si="29"/>
        <v>4910.6399999999985</v>
      </c>
      <c r="AI52" s="50">
        <f t="shared" si="30"/>
        <v>1375</v>
      </c>
      <c r="AJ52" s="57">
        <f t="shared" si="31"/>
        <v>30380.49000000006</v>
      </c>
      <c r="AL52" s="57">
        <f t="shared" si="32"/>
        <v>1519.0245000000032</v>
      </c>
      <c r="AM52" s="57">
        <f t="shared" si="33"/>
        <v>31899.514500000063</v>
      </c>
    </row>
    <row r="53" spans="1:39">
      <c r="A53" s="52" t="s">
        <v>63</v>
      </c>
      <c r="B53" s="52">
        <v>175</v>
      </c>
      <c r="C53" s="68" t="s">
        <v>76</v>
      </c>
      <c r="D53" s="50">
        <f t="shared" ref="D53:D84" si="34">+AD53/AC53</f>
        <v>21.243455149501671</v>
      </c>
      <c r="E53" s="50">
        <v>414</v>
      </c>
      <c r="F53" s="50">
        <v>8794.7800000000043</v>
      </c>
      <c r="H53" s="50">
        <v>63</v>
      </c>
      <c r="I53" s="50">
        <v>2007.6999999999975</v>
      </c>
      <c r="K53" s="50">
        <f t="shared" si="18"/>
        <v>477</v>
      </c>
      <c r="L53" s="57">
        <f t="shared" si="19"/>
        <v>10802.480000000001</v>
      </c>
      <c r="N53" s="50">
        <f t="shared" si="20"/>
        <v>540.12400000000014</v>
      </c>
      <c r="O53" s="50">
        <f t="shared" si="21"/>
        <v>11342.604000000001</v>
      </c>
      <c r="Q53" s="50">
        <v>37.5</v>
      </c>
      <c r="R53" s="50">
        <v>796.64</v>
      </c>
      <c r="U53" s="50"/>
      <c r="W53" s="50">
        <f t="shared" si="22"/>
        <v>37.5</v>
      </c>
      <c r="X53" s="50">
        <f t="shared" si="23"/>
        <v>796.64</v>
      </c>
      <c r="Z53" s="50">
        <f t="shared" si="24"/>
        <v>39.832000000000001</v>
      </c>
      <c r="AA53" s="50">
        <f t="shared" si="25"/>
        <v>836.47199999999998</v>
      </c>
      <c r="AC53" s="50">
        <f t="shared" si="26"/>
        <v>451.5</v>
      </c>
      <c r="AD53" s="50">
        <f t="shared" si="27"/>
        <v>9591.4200000000037</v>
      </c>
      <c r="AF53" s="50">
        <f t="shared" si="28"/>
        <v>63</v>
      </c>
      <c r="AG53" s="50">
        <f t="shared" si="29"/>
        <v>2007.6999999999975</v>
      </c>
      <c r="AI53" s="50">
        <f t="shared" si="30"/>
        <v>514.5</v>
      </c>
      <c r="AJ53" s="57">
        <f t="shared" si="31"/>
        <v>11599.12</v>
      </c>
      <c r="AL53" s="57">
        <f t="shared" si="32"/>
        <v>579.95600000000002</v>
      </c>
      <c r="AM53" s="57">
        <f t="shared" si="33"/>
        <v>12179.076000000001</v>
      </c>
    </row>
    <row r="54" spans="1:39">
      <c r="A54" s="52" t="s">
        <v>30</v>
      </c>
      <c r="B54" s="52">
        <v>181</v>
      </c>
      <c r="C54" s="68" t="s">
        <v>82</v>
      </c>
      <c r="D54" s="50">
        <f t="shared" si="34"/>
        <v>28.254014410452587</v>
      </c>
      <c r="E54" s="50">
        <v>649.59809999999993</v>
      </c>
      <c r="F54" s="50">
        <v>18353.759274800006</v>
      </c>
      <c r="H54" s="50">
        <v>0</v>
      </c>
      <c r="I54" s="50">
        <v>0</v>
      </c>
      <c r="K54" s="50">
        <f t="shared" si="18"/>
        <v>649.59809999999993</v>
      </c>
      <c r="L54" s="57">
        <f t="shared" si="19"/>
        <v>18353.759274800006</v>
      </c>
      <c r="N54" s="50">
        <f t="shared" si="20"/>
        <v>917.68796374000033</v>
      </c>
      <c r="O54" s="50">
        <f t="shared" si="21"/>
        <v>19271.447238540008</v>
      </c>
      <c r="Q54" s="50">
        <v>450.99189999999993</v>
      </c>
      <c r="R54" s="50">
        <v>12742.326445200002</v>
      </c>
      <c r="T54" s="50">
        <v>0</v>
      </c>
      <c r="U54" s="50">
        <v>0</v>
      </c>
      <c r="W54" s="50">
        <f t="shared" si="22"/>
        <v>450.99189999999993</v>
      </c>
      <c r="X54" s="50">
        <f t="shared" si="23"/>
        <v>12742.326445200002</v>
      </c>
      <c r="Z54" s="50">
        <f t="shared" si="24"/>
        <v>637.11632226000017</v>
      </c>
      <c r="AA54" s="50">
        <f t="shared" si="25"/>
        <v>13379.442767460003</v>
      </c>
      <c r="AC54" s="50">
        <f t="shared" si="26"/>
        <v>1100.5899999999999</v>
      </c>
      <c r="AD54" s="50">
        <f t="shared" si="27"/>
        <v>31096.08572000001</v>
      </c>
      <c r="AF54" s="50">
        <f t="shared" si="28"/>
        <v>0</v>
      </c>
      <c r="AG54" s="50">
        <f t="shared" si="29"/>
        <v>0</v>
      </c>
      <c r="AI54" s="50">
        <f t="shared" si="30"/>
        <v>1100.5899999999999</v>
      </c>
      <c r="AJ54" s="57">
        <f t="shared" si="31"/>
        <v>31096.08572000001</v>
      </c>
      <c r="AL54" s="57">
        <f t="shared" si="32"/>
        <v>1554.8042860000005</v>
      </c>
      <c r="AM54" s="57">
        <f t="shared" si="33"/>
        <v>32650.890006000009</v>
      </c>
    </row>
    <row r="55" spans="1:39">
      <c r="A55" s="52" t="s">
        <v>48</v>
      </c>
      <c r="B55" s="52">
        <v>182</v>
      </c>
      <c r="C55" s="68" t="s">
        <v>77</v>
      </c>
      <c r="D55" s="50">
        <f t="shared" si="34"/>
        <v>21.14</v>
      </c>
      <c r="E55" s="50">
        <v>1</v>
      </c>
      <c r="F55" s="50">
        <v>21.14</v>
      </c>
      <c r="K55" s="50">
        <f t="shared" si="18"/>
        <v>1</v>
      </c>
      <c r="L55" s="57">
        <f t="shared" si="19"/>
        <v>21.14</v>
      </c>
      <c r="N55" s="50">
        <f t="shared" si="20"/>
        <v>1.0570000000000002</v>
      </c>
      <c r="O55" s="50">
        <f t="shared" si="21"/>
        <v>22.196999999999999</v>
      </c>
      <c r="R55" s="50"/>
      <c r="U55" s="50"/>
      <c r="W55" s="50">
        <f t="shared" si="22"/>
        <v>0</v>
      </c>
      <c r="X55" s="50">
        <f t="shared" si="23"/>
        <v>0</v>
      </c>
      <c r="Z55" s="50">
        <f t="shared" si="24"/>
        <v>0</v>
      </c>
      <c r="AA55" s="50">
        <f t="shared" si="25"/>
        <v>0</v>
      </c>
      <c r="AC55" s="50">
        <f t="shared" si="26"/>
        <v>1</v>
      </c>
      <c r="AD55" s="50">
        <f t="shared" si="27"/>
        <v>21.14</v>
      </c>
      <c r="AF55" s="50">
        <f t="shared" si="28"/>
        <v>0</v>
      </c>
      <c r="AG55" s="50">
        <f t="shared" si="29"/>
        <v>0</v>
      </c>
      <c r="AI55" s="50">
        <f t="shared" si="30"/>
        <v>1</v>
      </c>
      <c r="AJ55" s="57">
        <f t="shared" si="31"/>
        <v>21.14</v>
      </c>
      <c r="AL55" s="57">
        <f t="shared" si="32"/>
        <v>1.0570000000000002</v>
      </c>
      <c r="AM55" s="57">
        <f t="shared" si="33"/>
        <v>22.196999999999999</v>
      </c>
    </row>
    <row r="56" spans="1:39">
      <c r="A56" s="52" t="s">
        <v>37</v>
      </c>
      <c r="B56" s="52">
        <v>183</v>
      </c>
      <c r="C56" s="68" t="s">
        <v>53</v>
      </c>
      <c r="D56" s="50">
        <f t="shared" si="34"/>
        <v>22.288394833948335</v>
      </c>
      <c r="E56" s="50">
        <v>1569.5</v>
      </c>
      <c r="F56" s="50">
        <v>34987.709999999992</v>
      </c>
      <c r="H56" s="50">
        <v>233</v>
      </c>
      <c r="I56" s="50">
        <v>7782.2800000000061</v>
      </c>
      <c r="K56" s="50">
        <f t="shared" si="18"/>
        <v>1802.5</v>
      </c>
      <c r="L56" s="57">
        <f t="shared" si="19"/>
        <v>42769.99</v>
      </c>
      <c r="N56" s="50">
        <f t="shared" si="20"/>
        <v>2138.4994999999999</v>
      </c>
      <c r="O56" s="50">
        <f t="shared" si="21"/>
        <v>44908.489499999996</v>
      </c>
      <c r="Q56" s="50">
        <v>56.5</v>
      </c>
      <c r="R56" s="50">
        <v>1253.22</v>
      </c>
      <c r="T56" s="50">
        <v>11</v>
      </c>
      <c r="U56" s="50">
        <v>367.74</v>
      </c>
      <c r="W56" s="50">
        <f t="shared" si="22"/>
        <v>67.5</v>
      </c>
      <c r="X56" s="50">
        <f t="shared" si="23"/>
        <v>1620.96</v>
      </c>
      <c r="Z56" s="50">
        <f t="shared" si="24"/>
        <v>81.048000000000002</v>
      </c>
      <c r="AA56" s="50">
        <f t="shared" si="25"/>
        <v>1702.008</v>
      </c>
      <c r="AC56" s="50">
        <f t="shared" si="26"/>
        <v>1626</v>
      </c>
      <c r="AD56" s="50">
        <f t="shared" si="27"/>
        <v>36240.929999999993</v>
      </c>
      <c r="AF56" s="50">
        <f t="shared" si="28"/>
        <v>244</v>
      </c>
      <c r="AG56" s="50">
        <f t="shared" si="29"/>
        <v>8150.0200000000059</v>
      </c>
      <c r="AI56" s="50">
        <f t="shared" si="30"/>
        <v>1870</v>
      </c>
      <c r="AJ56" s="57">
        <f t="shared" si="31"/>
        <v>44390.95</v>
      </c>
      <c r="AL56" s="57">
        <f t="shared" si="32"/>
        <v>2219.5475000000001</v>
      </c>
      <c r="AM56" s="57">
        <f t="shared" si="33"/>
        <v>46610.497499999998</v>
      </c>
    </row>
    <row r="57" spans="1:39">
      <c r="A57" s="52" t="s">
        <v>63</v>
      </c>
      <c r="B57" s="52">
        <v>184</v>
      </c>
      <c r="C57" s="68" t="s">
        <v>76</v>
      </c>
      <c r="D57" s="50">
        <f t="shared" si="34"/>
        <v>21.86251356238699</v>
      </c>
      <c r="E57" s="50">
        <v>1001.5</v>
      </c>
      <c r="F57" s="50">
        <v>21891.39000000001</v>
      </c>
      <c r="H57" s="50">
        <v>133</v>
      </c>
      <c r="I57" s="50">
        <v>4366.3899999999931</v>
      </c>
      <c r="K57" s="50">
        <f t="shared" si="18"/>
        <v>1134.5</v>
      </c>
      <c r="L57" s="57">
        <f t="shared" si="19"/>
        <v>26257.780000000002</v>
      </c>
      <c r="N57" s="50">
        <f t="shared" si="20"/>
        <v>1312.8890000000001</v>
      </c>
      <c r="O57" s="50">
        <f t="shared" si="21"/>
        <v>27570.669000000002</v>
      </c>
      <c r="Q57" s="50">
        <v>104.5</v>
      </c>
      <c r="R57" s="50">
        <v>2288.5500000000006</v>
      </c>
      <c r="T57" s="50">
        <v>4</v>
      </c>
      <c r="U57" s="50">
        <v>131.4</v>
      </c>
      <c r="W57" s="50">
        <f t="shared" si="22"/>
        <v>108.5</v>
      </c>
      <c r="X57" s="50">
        <f t="shared" si="23"/>
        <v>2419.9500000000007</v>
      </c>
      <c r="Z57" s="50">
        <f t="shared" si="24"/>
        <v>120.99750000000004</v>
      </c>
      <c r="AA57" s="50">
        <f t="shared" si="25"/>
        <v>2540.9475000000007</v>
      </c>
      <c r="AC57" s="50">
        <f t="shared" si="26"/>
        <v>1106</v>
      </c>
      <c r="AD57" s="50">
        <f t="shared" si="27"/>
        <v>24179.94000000001</v>
      </c>
      <c r="AF57" s="50">
        <f t="shared" si="28"/>
        <v>137</v>
      </c>
      <c r="AG57" s="50">
        <f t="shared" si="29"/>
        <v>4497.7899999999927</v>
      </c>
      <c r="AI57" s="50">
        <f t="shared" si="30"/>
        <v>1243</v>
      </c>
      <c r="AJ57" s="57">
        <f t="shared" si="31"/>
        <v>28677.730000000003</v>
      </c>
      <c r="AL57" s="57">
        <f t="shared" si="32"/>
        <v>1433.8865000000003</v>
      </c>
      <c r="AM57" s="57">
        <f t="shared" si="33"/>
        <v>30111.616500000004</v>
      </c>
    </row>
    <row r="58" spans="1:39">
      <c r="A58" s="52" t="s">
        <v>37</v>
      </c>
      <c r="B58" s="52">
        <v>185</v>
      </c>
      <c r="C58" s="68" t="s">
        <v>38</v>
      </c>
      <c r="D58" s="50">
        <f t="shared" si="34"/>
        <v>21.188870653204908</v>
      </c>
      <c r="E58" s="50">
        <v>538.38113999999996</v>
      </c>
      <c r="F58" s="50">
        <v>11477.304509999982</v>
      </c>
      <c r="H58" s="50">
        <v>152</v>
      </c>
      <c r="I58" s="50">
        <v>4810.8600000000042</v>
      </c>
      <c r="K58" s="50">
        <f t="shared" si="18"/>
        <v>690.38113999999996</v>
      </c>
      <c r="L58" s="57">
        <f t="shared" si="19"/>
        <v>16288.164509999986</v>
      </c>
      <c r="N58" s="50">
        <f t="shared" si="20"/>
        <v>814.40822549999939</v>
      </c>
      <c r="O58" s="50">
        <f t="shared" si="21"/>
        <v>17102.572735499984</v>
      </c>
      <c r="Q58" s="50">
        <v>931.26486</v>
      </c>
      <c r="R58" s="50">
        <v>19662.834489999997</v>
      </c>
      <c r="T58" s="50">
        <v>14</v>
      </c>
      <c r="U58" s="50">
        <v>433.53</v>
      </c>
      <c r="W58" s="50">
        <f t="shared" si="22"/>
        <v>945.26486</v>
      </c>
      <c r="X58" s="50">
        <f t="shared" si="23"/>
        <v>20096.364489999996</v>
      </c>
      <c r="Z58" s="50">
        <f t="shared" si="24"/>
        <v>1004.8182244999998</v>
      </c>
      <c r="AA58" s="50">
        <f t="shared" si="25"/>
        <v>21101.182714499995</v>
      </c>
      <c r="AC58" s="50">
        <f t="shared" si="26"/>
        <v>1469.646</v>
      </c>
      <c r="AD58" s="50">
        <f t="shared" si="27"/>
        <v>31140.138999999981</v>
      </c>
      <c r="AF58" s="50">
        <f t="shared" si="28"/>
        <v>166</v>
      </c>
      <c r="AG58" s="50">
        <f t="shared" si="29"/>
        <v>5244.390000000004</v>
      </c>
      <c r="AI58" s="50">
        <f t="shared" si="30"/>
        <v>1635.646</v>
      </c>
      <c r="AJ58" s="57">
        <f t="shared" si="31"/>
        <v>36384.528999999988</v>
      </c>
      <c r="AL58" s="57">
        <f t="shared" si="32"/>
        <v>1819.2264499999994</v>
      </c>
      <c r="AM58" s="57">
        <f t="shared" si="33"/>
        <v>38203.75544999999</v>
      </c>
    </row>
    <row r="59" spans="1:39">
      <c r="A59" s="52" t="s">
        <v>30</v>
      </c>
      <c r="B59" s="52">
        <v>188</v>
      </c>
      <c r="C59" s="68" t="s">
        <v>83</v>
      </c>
      <c r="D59" s="50">
        <f t="shared" si="34"/>
        <v>43.631990056723978</v>
      </c>
      <c r="E59" s="50">
        <v>743.16980999999998</v>
      </c>
      <c r="F59" s="50">
        <v>32431.324259599976</v>
      </c>
      <c r="H59" s="50">
        <v>0</v>
      </c>
      <c r="I59" s="50">
        <v>0</v>
      </c>
      <c r="K59" s="50">
        <f t="shared" si="18"/>
        <v>743.16980999999998</v>
      </c>
      <c r="L59" s="57">
        <f t="shared" si="19"/>
        <v>32431.324259599976</v>
      </c>
      <c r="N59" s="50">
        <f t="shared" si="20"/>
        <v>1621.5662129799989</v>
      </c>
      <c r="O59" s="50">
        <f t="shared" si="21"/>
        <v>34052.890472579973</v>
      </c>
      <c r="Q59" s="50">
        <v>448.38918999999999</v>
      </c>
      <c r="R59" s="50">
        <v>19558.766180399987</v>
      </c>
      <c r="T59" s="50">
        <v>0</v>
      </c>
      <c r="U59" s="50">
        <v>0</v>
      </c>
      <c r="W59" s="50">
        <f t="shared" si="22"/>
        <v>448.38918999999999</v>
      </c>
      <c r="X59" s="50">
        <f t="shared" si="23"/>
        <v>19558.766180399987</v>
      </c>
      <c r="Z59" s="50">
        <f t="shared" si="24"/>
        <v>977.93830901999945</v>
      </c>
      <c r="AA59" s="50">
        <f t="shared" si="25"/>
        <v>20536.704489419986</v>
      </c>
      <c r="AC59" s="50">
        <f t="shared" si="26"/>
        <v>1191.559</v>
      </c>
      <c r="AD59" s="50">
        <f t="shared" si="27"/>
        <v>51990.090439999964</v>
      </c>
      <c r="AF59" s="50">
        <f t="shared" si="28"/>
        <v>0</v>
      </c>
      <c r="AG59" s="50">
        <f t="shared" si="29"/>
        <v>0</v>
      </c>
      <c r="AI59" s="50">
        <f t="shared" si="30"/>
        <v>1191.559</v>
      </c>
      <c r="AJ59" s="57">
        <f t="shared" si="31"/>
        <v>51990.090439999964</v>
      </c>
      <c r="AL59" s="57">
        <f t="shared" si="32"/>
        <v>2599.5045219999984</v>
      </c>
      <c r="AM59" s="57">
        <f t="shared" si="33"/>
        <v>54589.594961999959</v>
      </c>
    </row>
    <row r="60" spans="1:39">
      <c r="A60" s="52" t="s">
        <v>37</v>
      </c>
      <c r="B60" s="52">
        <v>189</v>
      </c>
      <c r="C60" s="68" t="s">
        <v>78</v>
      </c>
      <c r="D60" s="50">
        <f t="shared" si="34"/>
        <v>20.255405271009426</v>
      </c>
      <c r="E60" s="50">
        <v>390</v>
      </c>
      <c r="F60" s="50">
        <v>7875.4499999999898</v>
      </c>
      <c r="H60" s="50">
        <v>124</v>
      </c>
      <c r="I60" s="50">
        <v>3784.9899999999952</v>
      </c>
      <c r="K60" s="50">
        <f t="shared" si="18"/>
        <v>514</v>
      </c>
      <c r="L60" s="57">
        <f t="shared" si="19"/>
        <v>11660.439999999984</v>
      </c>
      <c r="N60" s="50">
        <f t="shared" si="20"/>
        <v>583.02199999999925</v>
      </c>
      <c r="O60" s="50">
        <f t="shared" si="21"/>
        <v>12243.461999999983</v>
      </c>
      <c r="Q60" s="50">
        <v>615.5</v>
      </c>
      <c r="R60" s="50">
        <v>12491.35999999999</v>
      </c>
      <c r="T60" s="50">
        <v>14</v>
      </c>
      <c r="U60" s="50">
        <v>427.54</v>
      </c>
      <c r="W60" s="50">
        <f t="shared" si="22"/>
        <v>629.5</v>
      </c>
      <c r="X60" s="50">
        <f t="shared" si="23"/>
        <v>12918.899999999991</v>
      </c>
      <c r="Z60" s="50">
        <f t="shared" si="24"/>
        <v>645.9449999999996</v>
      </c>
      <c r="AA60" s="50">
        <f t="shared" si="25"/>
        <v>13564.84499999999</v>
      </c>
      <c r="AC60" s="50">
        <f t="shared" si="26"/>
        <v>1005.5</v>
      </c>
      <c r="AD60" s="50">
        <f t="shared" si="27"/>
        <v>20366.809999999979</v>
      </c>
      <c r="AF60" s="50">
        <f t="shared" si="28"/>
        <v>138</v>
      </c>
      <c r="AG60" s="50">
        <f t="shared" si="29"/>
        <v>4212.5299999999952</v>
      </c>
      <c r="AI60" s="50">
        <f t="shared" si="30"/>
        <v>1143.5</v>
      </c>
      <c r="AJ60" s="57">
        <f t="shared" si="31"/>
        <v>24579.339999999975</v>
      </c>
      <c r="AL60" s="57">
        <f t="shared" si="32"/>
        <v>1228.9669999999987</v>
      </c>
      <c r="AM60" s="57">
        <f t="shared" si="33"/>
        <v>25808.306999999972</v>
      </c>
    </row>
    <row r="61" spans="1:39">
      <c r="A61" s="52" t="s">
        <v>27</v>
      </c>
      <c r="B61" s="52">
        <v>193</v>
      </c>
      <c r="C61" s="68" t="s">
        <v>84</v>
      </c>
      <c r="D61" s="50">
        <f t="shared" si="34"/>
        <v>51.675125570776352</v>
      </c>
      <c r="E61" s="50">
        <v>54</v>
      </c>
      <c r="F61" s="50">
        <v>2789.1900000000005</v>
      </c>
      <c r="K61" s="50">
        <f t="shared" si="18"/>
        <v>54</v>
      </c>
      <c r="L61" s="57">
        <f t="shared" si="19"/>
        <v>2789.1900000000005</v>
      </c>
      <c r="N61" s="50">
        <f t="shared" si="20"/>
        <v>139.45950000000002</v>
      </c>
      <c r="O61" s="50">
        <f t="shared" si="21"/>
        <v>2928.6495000000004</v>
      </c>
      <c r="Q61" s="50">
        <v>822</v>
      </c>
      <c r="R61" s="50">
        <v>42478.220000000081</v>
      </c>
      <c r="U61" s="50"/>
      <c r="W61" s="50">
        <f t="shared" si="22"/>
        <v>822</v>
      </c>
      <c r="X61" s="50">
        <f t="shared" si="23"/>
        <v>42478.220000000081</v>
      </c>
      <c r="Z61" s="50">
        <f t="shared" si="24"/>
        <v>2123.9110000000042</v>
      </c>
      <c r="AA61" s="50">
        <f t="shared" si="25"/>
        <v>44602.131000000089</v>
      </c>
      <c r="AC61" s="50">
        <f t="shared" si="26"/>
        <v>876</v>
      </c>
      <c r="AD61" s="50">
        <f t="shared" si="27"/>
        <v>45267.410000000084</v>
      </c>
      <c r="AF61" s="50">
        <f t="shared" si="28"/>
        <v>0</v>
      </c>
      <c r="AG61" s="50">
        <f t="shared" si="29"/>
        <v>0</v>
      </c>
      <c r="AI61" s="50">
        <f t="shared" si="30"/>
        <v>876</v>
      </c>
      <c r="AJ61" s="57">
        <f t="shared" si="31"/>
        <v>45267.410000000084</v>
      </c>
      <c r="AL61" s="57">
        <f t="shared" si="32"/>
        <v>2263.3705000000041</v>
      </c>
      <c r="AM61" s="57">
        <f t="shared" si="33"/>
        <v>47530.780500000088</v>
      </c>
    </row>
    <row r="62" spans="1:39">
      <c r="A62" s="52" t="s">
        <v>27</v>
      </c>
      <c r="B62" s="52">
        <v>195</v>
      </c>
      <c r="C62" s="69" t="s">
        <v>78</v>
      </c>
      <c r="D62" s="50">
        <f t="shared" si="34"/>
        <v>16.996123076923073</v>
      </c>
      <c r="E62" s="50">
        <v>134.5</v>
      </c>
      <c r="F62" s="50">
        <v>2285.9699999999993</v>
      </c>
      <c r="H62" s="50">
        <v>21.5</v>
      </c>
      <c r="I62" s="50">
        <v>548.07000000000005</v>
      </c>
      <c r="K62" s="50">
        <f t="shared" si="18"/>
        <v>156</v>
      </c>
      <c r="L62" s="57">
        <f t="shared" si="19"/>
        <v>2834.0399999999995</v>
      </c>
      <c r="N62" s="50">
        <f t="shared" si="20"/>
        <v>141.70199999999997</v>
      </c>
      <c r="O62" s="50">
        <f t="shared" si="21"/>
        <v>2975.7419999999993</v>
      </c>
      <c r="Q62" s="50">
        <v>28</v>
      </c>
      <c r="R62" s="50">
        <v>475.90000000000003</v>
      </c>
      <c r="U62" s="50"/>
      <c r="W62" s="50">
        <f t="shared" si="22"/>
        <v>28</v>
      </c>
      <c r="X62" s="50">
        <f t="shared" si="23"/>
        <v>475.90000000000003</v>
      </c>
      <c r="Z62" s="50">
        <f t="shared" si="24"/>
        <v>23.795000000000002</v>
      </c>
      <c r="AA62" s="50">
        <f t="shared" si="25"/>
        <v>499.69500000000005</v>
      </c>
      <c r="AC62" s="50">
        <f t="shared" si="26"/>
        <v>162.5</v>
      </c>
      <c r="AD62" s="50">
        <f t="shared" si="27"/>
        <v>2761.8699999999994</v>
      </c>
      <c r="AF62" s="50">
        <f t="shared" si="28"/>
        <v>21.5</v>
      </c>
      <c r="AG62" s="50">
        <f t="shared" si="29"/>
        <v>548.07000000000005</v>
      </c>
      <c r="AI62" s="50">
        <f t="shared" si="30"/>
        <v>184</v>
      </c>
      <c r="AJ62" s="57">
        <f t="shared" si="31"/>
        <v>3309.9399999999996</v>
      </c>
      <c r="AL62" s="57">
        <f t="shared" si="32"/>
        <v>165.49699999999999</v>
      </c>
      <c r="AM62" s="57">
        <f t="shared" si="33"/>
        <v>3475.4369999999994</v>
      </c>
    </row>
    <row r="63" spans="1:39">
      <c r="A63" s="52" t="s">
        <v>63</v>
      </c>
      <c r="B63" s="52">
        <v>196</v>
      </c>
      <c r="C63" s="68" t="s">
        <v>76</v>
      </c>
      <c r="D63" s="50">
        <f t="shared" si="34"/>
        <v>18.882967142382981</v>
      </c>
      <c r="E63" s="50">
        <v>1187.5</v>
      </c>
      <c r="F63" s="50">
        <v>22506.909999999967</v>
      </c>
      <c r="H63" s="50">
        <v>146</v>
      </c>
      <c r="I63" s="50">
        <v>4197.7500000000018</v>
      </c>
      <c r="K63" s="50">
        <f t="shared" si="18"/>
        <v>1333.5</v>
      </c>
      <c r="L63" s="57">
        <f t="shared" si="19"/>
        <v>26704.659999999967</v>
      </c>
      <c r="N63" s="50">
        <f t="shared" si="20"/>
        <v>1335.2329999999984</v>
      </c>
      <c r="O63" s="50">
        <f t="shared" si="21"/>
        <v>28039.892999999967</v>
      </c>
      <c r="Q63" s="50">
        <v>319</v>
      </c>
      <c r="R63" s="50">
        <v>5940.2799999999961</v>
      </c>
      <c r="T63" s="50">
        <v>2.5</v>
      </c>
      <c r="U63" s="50">
        <v>73.95</v>
      </c>
      <c r="W63" s="50">
        <f t="shared" si="22"/>
        <v>321.5</v>
      </c>
      <c r="X63" s="50">
        <f t="shared" si="23"/>
        <v>6014.2299999999959</v>
      </c>
      <c r="Z63" s="50">
        <f t="shared" si="24"/>
        <v>300.71149999999983</v>
      </c>
      <c r="AA63" s="50">
        <f t="shared" si="25"/>
        <v>6314.9414999999954</v>
      </c>
      <c r="AC63" s="50">
        <f t="shared" si="26"/>
        <v>1506.5</v>
      </c>
      <c r="AD63" s="50">
        <f t="shared" si="27"/>
        <v>28447.189999999962</v>
      </c>
      <c r="AF63" s="50">
        <f t="shared" si="28"/>
        <v>148.5</v>
      </c>
      <c r="AG63" s="50">
        <f t="shared" si="29"/>
        <v>4271.7000000000016</v>
      </c>
      <c r="AI63" s="50">
        <f t="shared" si="30"/>
        <v>1655</v>
      </c>
      <c r="AJ63" s="57">
        <f t="shared" si="31"/>
        <v>32718.889999999963</v>
      </c>
      <c r="AL63" s="57">
        <f t="shared" si="32"/>
        <v>1635.9444999999982</v>
      </c>
      <c r="AM63" s="57">
        <f t="shared" si="33"/>
        <v>34354.834499999961</v>
      </c>
    </row>
    <row r="64" spans="1:39">
      <c r="A64" s="52" t="s">
        <v>73</v>
      </c>
      <c r="B64" s="52">
        <v>197</v>
      </c>
      <c r="C64" s="68" t="s">
        <v>86</v>
      </c>
      <c r="D64" s="50">
        <f t="shared" si="34"/>
        <v>17.420783132530115</v>
      </c>
      <c r="E64" s="50">
        <v>166</v>
      </c>
      <c r="F64" s="50">
        <v>2891.849999999999</v>
      </c>
      <c r="K64" s="50">
        <f t="shared" si="18"/>
        <v>166</v>
      </c>
      <c r="L64" s="57">
        <f t="shared" si="19"/>
        <v>2891.849999999999</v>
      </c>
      <c r="N64" s="50">
        <f t="shared" si="20"/>
        <v>144.59249999999994</v>
      </c>
      <c r="O64" s="50">
        <f t="shared" si="21"/>
        <v>3036.4424999999987</v>
      </c>
      <c r="R64" s="50"/>
      <c r="U64" s="50"/>
      <c r="W64" s="50">
        <f t="shared" si="22"/>
        <v>0</v>
      </c>
      <c r="X64" s="50">
        <f t="shared" si="23"/>
        <v>0</v>
      </c>
      <c r="Z64" s="50">
        <f t="shared" si="24"/>
        <v>0</v>
      </c>
      <c r="AA64" s="50">
        <f t="shared" si="25"/>
        <v>0</v>
      </c>
      <c r="AC64" s="50">
        <f t="shared" si="26"/>
        <v>166</v>
      </c>
      <c r="AD64" s="50">
        <f t="shared" si="27"/>
        <v>2891.849999999999</v>
      </c>
      <c r="AF64" s="50">
        <f t="shared" si="28"/>
        <v>0</v>
      </c>
      <c r="AG64" s="50">
        <f t="shared" si="29"/>
        <v>0</v>
      </c>
      <c r="AI64" s="50">
        <f t="shared" si="30"/>
        <v>166</v>
      </c>
      <c r="AJ64" s="57">
        <f t="shared" si="31"/>
        <v>2891.849999999999</v>
      </c>
      <c r="AL64" s="57">
        <f t="shared" si="32"/>
        <v>144.59249999999994</v>
      </c>
      <c r="AM64" s="57">
        <f t="shared" si="33"/>
        <v>3036.4424999999987</v>
      </c>
    </row>
    <row r="65" spans="1:39">
      <c r="A65" s="52" t="s">
        <v>61</v>
      </c>
      <c r="B65" s="52">
        <v>198</v>
      </c>
      <c r="C65" s="68" t="s">
        <v>87</v>
      </c>
      <c r="D65" s="50">
        <f t="shared" si="34"/>
        <v>26.254899280575575</v>
      </c>
      <c r="E65" s="50">
        <v>101</v>
      </c>
      <c r="F65" s="50">
        <v>2652.2900000000013</v>
      </c>
      <c r="K65" s="50">
        <f t="shared" si="18"/>
        <v>101</v>
      </c>
      <c r="L65" s="57">
        <f t="shared" si="19"/>
        <v>2652.2900000000013</v>
      </c>
      <c r="N65" s="50">
        <f t="shared" si="20"/>
        <v>132.61450000000008</v>
      </c>
      <c r="O65" s="50">
        <f t="shared" si="21"/>
        <v>2784.9045000000015</v>
      </c>
      <c r="Q65" s="50">
        <v>1289</v>
      </c>
      <c r="R65" s="50">
        <v>33842.020000000048</v>
      </c>
      <c r="T65" s="50">
        <v>11</v>
      </c>
      <c r="U65" s="50">
        <v>437.41999999999996</v>
      </c>
      <c r="W65" s="50">
        <f t="shared" si="22"/>
        <v>1300</v>
      </c>
      <c r="X65" s="50">
        <f t="shared" si="23"/>
        <v>34279.440000000046</v>
      </c>
      <c r="Z65" s="50">
        <f t="shared" si="24"/>
        <v>1713.9720000000025</v>
      </c>
      <c r="AA65" s="50">
        <f t="shared" si="25"/>
        <v>35993.412000000048</v>
      </c>
      <c r="AC65" s="50">
        <f t="shared" si="26"/>
        <v>1390</v>
      </c>
      <c r="AD65" s="50">
        <f t="shared" si="27"/>
        <v>36494.310000000049</v>
      </c>
      <c r="AF65" s="50">
        <f t="shared" si="28"/>
        <v>11</v>
      </c>
      <c r="AG65" s="50">
        <f t="shared" si="29"/>
        <v>437.41999999999996</v>
      </c>
      <c r="AI65" s="50">
        <f t="shared" si="30"/>
        <v>1401</v>
      </c>
      <c r="AJ65" s="57">
        <f t="shared" si="31"/>
        <v>36931.730000000047</v>
      </c>
      <c r="AL65" s="57">
        <f t="shared" si="32"/>
        <v>1846.5865000000024</v>
      </c>
      <c r="AM65" s="57">
        <f t="shared" si="33"/>
        <v>38778.316500000052</v>
      </c>
    </row>
    <row r="66" spans="1:39">
      <c r="A66" s="52" t="s">
        <v>45</v>
      </c>
      <c r="B66" s="52">
        <v>199</v>
      </c>
      <c r="C66" s="67" t="s">
        <v>88</v>
      </c>
      <c r="D66" s="50">
        <f t="shared" si="34"/>
        <v>17.649407107346782</v>
      </c>
      <c r="E66" s="50">
        <v>703.52</v>
      </c>
      <c r="F66" s="50">
        <v>12416.127600000042</v>
      </c>
      <c r="H66" s="50">
        <v>82.44</v>
      </c>
      <c r="I66" s="50">
        <v>2186.8632000000016</v>
      </c>
      <c r="K66" s="50">
        <f t="shared" si="18"/>
        <v>785.96</v>
      </c>
      <c r="L66" s="57">
        <f t="shared" si="19"/>
        <v>14602.990800000043</v>
      </c>
      <c r="N66" s="50">
        <f t="shared" si="20"/>
        <v>730.14954000000216</v>
      </c>
      <c r="O66" s="50">
        <f t="shared" si="21"/>
        <v>15333.140340000045</v>
      </c>
      <c r="Q66" s="50">
        <v>382.68</v>
      </c>
      <c r="R66" s="50">
        <v>6754.6584000000357</v>
      </c>
      <c r="T66" s="50">
        <v>54.960000000000008</v>
      </c>
      <c r="U66" s="50">
        <v>1457.9088000000013</v>
      </c>
      <c r="W66" s="50">
        <f t="shared" si="22"/>
        <v>437.64</v>
      </c>
      <c r="X66" s="50">
        <f t="shared" si="23"/>
        <v>8212.5672000000377</v>
      </c>
      <c r="Z66" s="50">
        <f t="shared" si="24"/>
        <v>410.62836000000192</v>
      </c>
      <c r="AA66" s="50">
        <f t="shared" si="25"/>
        <v>8623.1955600000401</v>
      </c>
      <c r="AC66" s="50">
        <f t="shared" si="26"/>
        <v>1086.2</v>
      </c>
      <c r="AD66" s="50">
        <f t="shared" si="27"/>
        <v>19170.786000000076</v>
      </c>
      <c r="AF66" s="50">
        <f t="shared" si="28"/>
        <v>137.4</v>
      </c>
      <c r="AG66" s="50">
        <f t="shared" si="29"/>
        <v>3644.7720000000027</v>
      </c>
      <c r="AI66" s="50">
        <f t="shared" si="30"/>
        <v>1223.6000000000001</v>
      </c>
      <c r="AJ66" s="57">
        <f t="shared" si="31"/>
        <v>22815.558000000077</v>
      </c>
      <c r="AL66" s="57">
        <f t="shared" si="32"/>
        <v>1140.7779000000039</v>
      </c>
      <c r="AM66" s="57">
        <f t="shared" si="33"/>
        <v>23956.335900000082</v>
      </c>
    </row>
    <row r="67" spans="1:39">
      <c r="A67" s="52" t="s">
        <v>52</v>
      </c>
      <c r="B67" s="52">
        <v>200</v>
      </c>
      <c r="C67" s="67" t="s">
        <v>89</v>
      </c>
      <c r="D67" s="50">
        <f t="shared" si="34"/>
        <v>11.112567975830819</v>
      </c>
      <c r="E67" s="50">
        <v>22.06</v>
      </c>
      <c r="F67" s="50">
        <v>245.15960000000001</v>
      </c>
      <c r="H67" s="50">
        <v>0</v>
      </c>
      <c r="I67" s="50">
        <v>0</v>
      </c>
      <c r="K67" s="50">
        <f t="shared" si="18"/>
        <v>22.06</v>
      </c>
      <c r="L67" s="57">
        <f t="shared" si="19"/>
        <v>245.15960000000001</v>
      </c>
      <c r="N67" s="50">
        <f t="shared" si="20"/>
        <v>12.257980000000002</v>
      </c>
      <c r="O67" s="50">
        <f t="shared" si="21"/>
        <v>257.41757999999999</v>
      </c>
      <c r="Q67" s="50">
        <v>11.04</v>
      </c>
      <c r="R67" s="50">
        <v>122.66640000000001</v>
      </c>
      <c r="T67" s="50">
        <v>0</v>
      </c>
      <c r="U67" s="50">
        <v>0</v>
      </c>
      <c r="W67" s="50">
        <f t="shared" si="22"/>
        <v>11.04</v>
      </c>
      <c r="X67" s="50">
        <f t="shared" si="23"/>
        <v>122.66640000000001</v>
      </c>
      <c r="Z67" s="50">
        <f t="shared" si="24"/>
        <v>6.1333200000000012</v>
      </c>
      <c r="AA67" s="50">
        <f t="shared" si="25"/>
        <v>128.79972000000001</v>
      </c>
      <c r="AC67" s="50">
        <f t="shared" si="26"/>
        <v>33.099999999999994</v>
      </c>
      <c r="AD67" s="50">
        <f t="shared" si="27"/>
        <v>367.82600000000002</v>
      </c>
      <c r="AF67" s="50">
        <f t="shared" si="28"/>
        <v>0</v>
      </c>
      <c r="AG67" s="50">
        <f t="shared" si="29"/>
        <v>0</v>
      </c>
      <c r="AI67" s="50">
        <f t="shared" si="30"/>
        <v>33.099999999999994</v>
      </c>
      <c r="AJ67" s="57">
        <f t="shared" si="31"/>
        <v>367.82600000000002</v>
      </c>
      <c r="AL67" s="57">
        <f t="shared" si="32"/>
        <v>18.391300000000001</v>
      </c>
      <c r="AM67" s="57">
        <f t="shared" si="33"/>
        <v>386.21730000000002</v>
      </c>
    </row>
    <row r="68" spans="1:39">
      <c r="A68" s="52" t="s">
        <v>37</v>
      </c>
      <c r="B68" s="52">
        <v>201</v>
      </c>
      <c r="C68" s="68" t="s">
        <v>90</v>
      </c>
      <c r="D68" s="50">
        <f t="shared" si="34"/>
        <v>30.969302681992289</v>
      </c>
      <c r="E68" s="50">
        <v>850</v>
      </c>
      <c r="F68" s="50">
        <v>26243.509999999951</v>
      </c>
      <c r="H68" s="50">
        <v>11</v>
      </c>
      <c r="I68" s="50">
        <v>526.35</v>
      </c>
      <c r="K68" s="50">
        <f t="shared" si="18"/>
        <v>861</v>
      </c>
      <c r="L68" s="57">
        <f t="shared" si="19"/>
        <v>26769.85999999995</v>
      </c>
      <c r="N68" s="50">
        <f t="shared" si="20"/>
        <v>1338.4929999999977</v>
      </c>
      <c r="O68" s="50">
        <f t="shared" si="21"/>
        <v>28108.352999999948</v>
      </c>
      <c r="Q68" s="50">
        <v>455</v>
      </c>
      <c r="R68" s="50">
        <v>14171.429999999984</v>
      </c>
      <c r="T68" s="50">
        <v>9.5</v>
      </c>
      <c r="U68" s="50">
        <v>461.65</v>
      </c>
      <c r="W68" s="50">
        <f t="shared" si="22"/>
        <v>464.5</v>
      </c>
      <c r="X68" s="50">
        <f t="shared" si="23"/>
        <v>14633.079999999984</v>
      </c>
      <c r="Z68" s="50">
        <f t="shared" si="24"/>
        <v>731.6539999999992</v>
      </c>
      <c r="AA68" s="50">
        <f t="shared" si="25"/>
        <v>15364.733999999982</v>
      </c>
      <c r="AC68" s="50">
        <f t="shared" si="26"/>
        <v>1305</v>
      </c>
      <c r="AD68" s="50">
        <f t="shared" si="27"/>
        <v>40414.939999999937</v>
      </c>
      <c r="AF68" s="50">
        <f t="shared" si="28"/>
        <v>20.5</v>
      </c>
      <c r="AG68" s="50">
        <f t="shared" si="29"/>
        <v>988</v>
      </c>
      <c r="AI68" s="50">
        <f t="shared" si="30"/>
        <v>1325.5</v>
      </c>
      <c r="AJ68" s="57">
        <f t="shared" si="31"/>
        <v>41402.939999999937</v>
      </c>
      <c r="AL68" s="57">
        <f t="shared" si="32"/>
        <v>2070.1469999999968</v>
      </c>
      <c r="AM68" s="57">
        <f t="shared" si="33"/>
        <v>43473.086999999934</v>
      </c>
    </row>
    <row r="69" spans="1:39">
      <c r="A69" s="52" t="s">
        <v>37</v>
      </c>
      <c r="B69" s="52">
        <v>202</v>
      </c>
      <c r="C69" s="68" t="s">
        <v>91</v>
      </c>
      <c r="D69" s="50">
        <f t="shared" si="34"/>
        <v>19.423602058319041</v>
      </c>
      <c r="E69" s="50">
        <v>214</v>
      </c>
      <c r="F69" s="50">
        <v>4314.72</v>
      </c>
      <c r="H69" s="50">
        <v>158</v>
      </c>
      <c r="I69" s="50">
        <v>4100.3600000000042</v>
      </c>
      <c r="K69" s="50">
        <f t="shared" si="18"/>
        <v>372</v>
      </c>
      <c r="L69" s="57">
        <f t="shared" si="19"/>
        <v>8415.0800000000054</v>
      </c>
      <c r="N69" s="50">
        <f t="shared" si="20"/>
        <v>420.7540000000003</v>
      </c>
      <c r="O69" s="50">
        <f t="shared" si="21"/>
        <v>8835.8340000000062</v>
      </c>
      <c r="Q69" s="50">
        <v>77.5</v>
      </c>
      <c r="R69" s="50">
        <v>1347.26</v>
      </c>
      <c r="T69" s="50">
        <v>8</v>
      </c>
      <c r="U69" s="50">
        <v>208.62</v>
      </c>
      <c r="W69" s="50">
        <f t="shared" si="22"/>
        <v>85.5</v>
      </c>
      <c r="X69" s="50">
        <f t="shared" si="23"/>
        <v>1555.88</v>
      </c>
      <c r="Z69" s="50">
        <f t="shared" si="24"/>
        <v>77.794000000000011</v>
      </c>
      <c r="AA69" s="50">
        <f t="shared" si="25"/>
        <v>1633.6740000000002</v>
      </c>
      <c r="AC69" s="50">
        <f t="shared" si="26"/>
        <v>291.5</v>
      </c>
      <c r="AD69" s="50">
        <f t="shared" si="27"/>
        <v>5661.9800000000005</v>
      </c>
      <c r="AF69" s="50">
        <f t="shared" si="28"/>
        <v>166</v>
      </c>
      <c r="AG69" s="50">
        <f t="shared" si="29"/>
        <v>4308.9800000000041</v>
      </c>
      <c r="AI69" s="50">
        <f t="shared" si="30"/>
        <v>457.5</v>
      </c>
      <c r="AJ69" s="57">
        <f t="shared" si="31"/>
        <v>9970.9600000000046</v>
      </c>
      <c r="AL69" s="57">
        <f t="shared" si="32"/>
        <v>498.54800000000023</v>
      </c>
      <c r="AM69" s="57">
        <f t="shared" si="33"/>
        <v>10469.508000000005</v>
      </c>
    </row>
    <row r="70" spans="1:39">
      <c r="A70" s="52" t="s">
        <v>39</v>
      </c>
      <c r="B70" s="52">
        <v>203</v>
      </c>
      <c r="C70" s="68" t="s">
        <v>104</v>
      </c>
      <c r="D70" s="50">
        <f t="shared" si="34"/>
        <v>23.6469435488948</v>
      </c>
      <c r="E70" s="50">
        <v>718.33936000000006</v>
      </c>
      <c r="F70" s="50">
        <v>16985.898695600001</v>
      </c>
      <c r="H70" s="50">
        <v>29.157209999999999</v>
      </c>
      <c r="I70" s="50">
        <v>1026.2880551999999</v>
      </c>
      <c r="K70" s="50">
        <f t="shared" si="18"/>
        <v>747.49657000000002</v>
      </c>
      <c r="L70" s="57">
        <f t="shared" si="19"/>
        <v>18012.1867508</v>
      </c>
      <c r="N70" s="50">
        <f t="shared" si="20"/>
        <v>900.60933754000007</v>
      </c>
      <c r="O70" s="50">
        <f t="shared" si="21"/>
        <v>18912.796088340001</v>
      </c>
      <c r="Q70" s="50">
        <v>488.86464000000001</v>
      </c>
      <c r="R70" s="50">
        <v>11560.786144399999</v>
      </c>
      <c r="T70" s="50">
        <v>20.261790000000001</v>
      </c>
      <c r="U70" s="50">
        <v>713.18322479999995</v>
      </c>
      <c r="W70" s="50">
        <f t="shared" si="22"/>
        <v>509.12643000000003</v>
      </c>
      <c r="X70" s="50">
        <f t="shared" si="23"/>
        <v>12273.969369199998</v>
      </c>
      <c r="Z70" s="50">
        <f t="shared" si="24"/>
        <v>613.69846845999996</v>
      </c>
      <c r="AA70" s="50">
        <f t="shared" si="25"/>
        <v>12887.667837659998</v>
      </c>
      <c r="AC70" s="50">
        <f t="shared" si="26"/>
        <v>1207.2040000000002</v>
      </c>
      <c r="AD70" s="50">
        <f t="shared" si="27"/>
        <v>28546.684840000002</v>
      </c>
      <c r="AF70" s="50">
        <f t="shared" si="28"/>
        <v>49.418999999999997</v>
      </c>
      <c r="AG70" s="50">
        <f t="shared" si="29"/>
        <v>1739.4712799999998</v>
      </c>
      <c r="AI70" s="50">
        <f t="shared" si="30"/>
        <v>1256.6230000000003</v>
      </c>
      <c r="AJ70" s="57">
        <f t="shared" si="31"/>
        <v>30286.15612</v>
      </c>
      <c r="AL70" s="57">
        <f t="shared" si="32"/>
        <v>1514.307806</v>
      </c>
      <c r="AM70" s="57">
        <f t="shared" si="33"/>
        <v>31800.463926</v>
      </c>
    </row>
    <row r="71" spans="1:39">
      <c r="A71" s="52" t="s">
        <v>63</v>
      </c>
      <c r="B71" s="52">
        <v>204</v>
      </c>
      <c r="C71" s="68" t="s">
        <v>92</v>
      </c>
      <c r="D71" s="50">
        <f t="shared" si="34"/>
        <v>18.798066110596139</v>
      </c>
      <c r="E71" s="50">
        <v>1578</v>
      </c>
      <c r="F71" s="50">
        <v>29664.079999999853</v>
      </c>
      <c r="H71" s="50">
        <v>240</v>
      </c>
      <c r="I71" s="50">
        <v>6767.9200000000183</v>
      </c>
      <c r="K71" s="50">
        <f t="shared" si="18"/>
        <v>1818</v>
      </c>
      <c r="L71" s="57">
        <f t="shared" si="19"/>
        <v>36431.999999999869</v>
      </c>
      <c r="N71" s="50">
        <f t="shared" si="20"/>
        <v>1821.5999999999935</v>
      </c>
      <c r="O71" s="50">
        <f t="shared" si="21"/>
        <v>38253.59999999986</v>
      </c>
      <c r="Q71" s="50">
        <v>40.5</v>
      </c>
      <c r="R71" s="50">
        <v>760.59000000000015</v>
      </c>
      <c r="T71" s="50">
        <v>15.5</v>
      </c>
      <c r="U71" s="50">
        <v>436.65</v>
      </c>
      <c r="W71" s="50">
        <f t="shared" si="22"/>
        <v>56</v>
      </c>
      <c r="X71" s="50">
        <f t="shared" si="23"/>
        <v>1197.2400000000002</v>
      </c>
      <c r="Z71" s="50">
        <f t="shared" si="24"/>
        <v>59.862000000000016</v>
      </c>
      <c r="AA71" s="50">
        <f t="shared" si="25"/>
        <v>1257.1020000000003</v>
      </c>
      <c r="AC71" s="50">
        <f t="shared" si="26"/>
        <v>1618.5</v>
      </c>
      <c r="AD71" s="50">
        <f t="shared" si="27"/>
        <v>30424.669999999853</v>
      </c>
      <c r="AF71" s="50">
        <f t="shared" si="28"/>
        <v>255.5</v>
      </c>
      <c r="AG71" s="50">
        <f t="shared" si="29"/>
        <v>7204.5700000000179</v>
      </c>
      <c r="AI71" s="50">
        <f t="shared" si="30"/>
        <v>1874</v>
      </c>
      <c r="AJ71" s="57">
        <f t="shared" si="31"/>
        <v>37629.239999999874</v>
      </c>
      <c r="AL71" s="57">
        <f t="shared" si="32"/>
        <v>1881.4619999999938</v>
      </c>
      <c r="AM71" s="57">
        <f t="shared" si="33"/>
        <v>39510.701999999867</v>
      </c>
    </row>
    <row r="72" spans="1:39">
      <c r="A72" s="52" t="s">
        <v>63</v>
      </c>
      <c r="B72" s="52">
        <v>205</v>
      </c>
      <c r="C72" s="68" t="s">
        <v>92</v>
      </c>
      <c r="D72" s="50">
        <f t="shared" si="34"/>
        <v>17.105251396648057</v>
      </c>
      <c r="E72" s="50">
        <v>1239</v>
      </c>
      <c r="F72" s="50">
        <v>21194.240000000016</v>
      </c>
      <c r="H72" s="50">
        <v>131.5</v>
      </c>
      <c r="I72" s="50">
        <v>3376.7299999999987</v>
      </c>
      <c r="K72" s="50">
        <f t="shared" si="18"/>
        <v>1370.5</v>
      </c>
      <c r="L72" s="57">
        <f t="shared" si="19"/>
        <v>24570.970000000016</v>
      </c>
      <c r="N72" s="50">
        <f t="shared" si="20"/>
        <v>1228.5485000000008</v>
      </c>
      <c r="O72" s="50">
        <f t="shared" si="21"/>
        <v>25799.518500000017</v>
      </c>
      <c r="Q72" s="50">
        <v>14</v>
      </c>
      <c r="R72" s="50">
        <v>238.64000000000001</v>
      </c>
      <c r="T72" s="50">
        <v>9</v>
      </c>
      <c r="U72" s="50">
        <v>229.45000000000002</v>
      </c>
      <c r="W72" s="50">
        <f t="shared" si="22"/>
        <v>23</v>
      </c>
      <c r="X72" s="50">
        <f t="shared" si="23"/>
        <v>468.09000000000003</v>
      </c>
      <c r="Z72" s="50">
        <f t="shared" si="24"/>
        <v>23.404500000000002</v>
      </c>
      <c r="AA72" s="50">
        <f t="shared" si="25"/>
        <v>491.49450000000002</v>
      </c>
      <c r="AC72" s="50">
        <f t="shared" si="26"/>
        <v>1253</v>
      </c>
      <c r="AD72" s="50">
        <f t="shared" si="27"/>
        <v>21432.880000000016</v>
      </c>
      <c r="AF72" s="50">
        <f t="shared" si="28"/>
        <v>140.5</v>
      </c>
      <c r="AG72" s="50">
        <f t="shared" si="29"/>
        <v>3606.1799999999985</v>
      </c>
      <c r="AI72" s="50">
        <f t="shared" si="30"/>
        <v>1393.5</v>
      </c>
      <c r="AJ72" s="57">
        <f t="shared" si="31"/>
        <v>25039.060000000012</v>
      </c>
      <c r="AL72" s="57">
        <f t="shared" si="32"/>
        <v>1251.9530000000007</v>
      </c>
      <c r="AM72" s="57">
        <f t="shared" si="33"/>
        <v>26291.013000000014</v>
      </c>
    </row>
    <row r="73" spans="1:39">
      <c r="A73" s="52" t="s">
        <v>63</v>
      </c>
      <c r="B73" s="52">
        <v>206</v>
      </c>
      <c r="C73" s="68" t="s">
        <v>93</v>
      </c>
      <c r="D73" s="50">
        <f t="shared" si="34"/>
        <v>17.072878019683845</v>
      </c>
      <c r="E73" s="50">
        <v>1283.5</v>
      </c>
      <c r="F73" s="50">
        <v>21932.699999999964</v>
      </c>
      <c r="H73" s="50">
        <v>169.5</v>
      </c>
      <c r="I73" s="50">
        <v>4331.2599999999911</v>
      </c>
      <c r="K73" s="50">
        <f t="shared" si="18"/>
        <v>1453</v>
      </c>
      <c r="L73" s="57">
        <f t="shared" si="19"/>
        <v>26263.959999999955</v>
      </c>
      <c r="N73" s="50">
        <f t="shared" si="20"/>
        <v>1313.1979999999978</v>
      </c>
      <c r="O73" s="50">
        <f t="shared" si="21"/>
        <v>27577.157999999952</v>
      </c>
      <c r="Q73" s="50">
        <v>393</v>
      </c>
      <c r="R73" s="50">
        <v>6689.9800000000005</v>
      </c>
      <c r="T73" s="50">
        <v>1</v>
      </c>
      <c r="U73" s="50">
        <v>25.89</v>
      </c>
      <c r="W73" s="50">
        <f t="shared" si="22"/>
        <v>394</v>
      </c>
      <c r="X73" s="50">
        <f t="shared" si="23"/>
        <v>6715.8700000000008</v>
      </c>
      <c r="Z73" s="50">
        <f t="shared" si="24"/>
        <v>335.79350000000005</v>
      </c>
      <c r="AA73" s="50">
        <f t="shared" si="25"/>
        <v>7051.6635000000006</v>
      </c>
      <c r="AC73" s="50">
        <f t="shared" si="26"/>
        <v>1676.5</v>
      </c>
      <c r="AD73" s="50">
        <f t="shared" si="27"/>
        <v>28622.679999999964</v>
      </c>
      <c r="AF73" s="50">
        <f t="shared" si="28"/>
        <v>170.5</v>
      </c>
      <c r="AG73" s="50">
        <f t="shared" si="29"/>
        <v>4357.1499999999915</v>
      </c>
      <c r="AI73" s="50">
        <f t="shared" si="30"/>
        <v>1847</v>
      </c>
      <c r="AJ73" s="57">
        <f t="shared" si="31"/>
        <v>32979.829999999958</v>
      </c>
      <c r="AL73" s="57">
        <f t="shared" si="32"/>
        <v>1648.991499999998</v>
      </c>
      <c r="AM73" s="57">
        <f t="shared" si="33"/>
        <v>34628.821499999955</v>
      </c>
    </row>
    <row r="74" spans="1:39">
      <c r="A74" s="52" t="s">
        <v>52</v>
      </c>
      <c r="B74" s="52">
        <v>207</v>
      </c>
      <c r="C74" s="67" t="s">
        <v>88</v>
      </c>
      <c r="D74" s="50">
        <f t="shared" si="34"/>
        <v>15.933992976657724</v>
      </c>
      <c r="E74" s="50">
        <v>311.05999999999995</v>
      </c>
      <c r="F74" s="50">
        <v>4956.5476000000017</v>
      </c>
      <c r="H74" s="50">
        <v>17.639999999999997</v>
      </c>
      <c r="I74" s="50">
        <v>421.59600000000057</v>
      </c>
      <c r="K74" s="50">
        <f t="shared" ref="K74:K91" si="35">+E74+H74</f>
        <v>328.69999999999993</v>
      </c>
      <c r="L74" s="57">
        <f t="shared" ref="L74:L91" si="36">+F74+I74</f>
        <v>5378.1436000000022</v>
      </c>
      <c r="N74" s="50">
        <f t="shared" ref="N74:N91" si="37">+L74*0.05</f>
        <v>268.9071800000001</v>
      </c>
      <c r="O74" s="50">
        <f t="shared" ref="O74:O91" si="38">+L74+N74</f>
        <v>5647.0507800000023</v>
      </c>
      <c r="Q74" s="50">
        <v>173.04</v>
      </c>
      <c r="R74" s="50">
        <v>2757.0984000000003</v>
      </c>
      <c r="T74" s="50">
        <v>11.76</v>
      </c>
      <c r="U74" s="50">
        <v>281.06400000000042</v>
      </c>
      <c r="W74" s="50">
        <f t="shared" ref="W74:W91" si="39">+Q74+T74</f>
        <v>184.79999999999998</v>
      </c>
      <c r="X74" s="50">
        <f t="shared" ref="X74:X91" si="40">+R74+U74</f>
        <v>3038.1624000000006</v>
      </c>
      <c r="Z74" s="50">
        <f t="shared" ref="Z74:Z91" si="41">+X74*0.05</f>
        <v>151.90812000000003</v>
      </c>
      <c r="AA74" s="50">
        <f t="shared" ref="AA74:AA91" si="42">+X74+Z74</f>
        <v>3190.0705200000007</v>
      </c>
      <c r="AC74" s="50">
        <f t="shared" ref="AC74:AC91" si="43">+E74+Q74</f>
        <v>484.09999999999991</v>
      </c>
      <c r="AD74" s="50">
        <f t="shared" ref="AD74:AD91" si="44">+F74+R74</f>
        <v>7713.6460000000025</v>
      </c>
      <c r="AF74" s="50">
        <f t="shared" ref="AF74:AF91" si="45">+H74+T74</f>
        <v>29.4</v>
      </c>
      <c r="AG74" s="50">
        <f t="shared" ref="AG74:AG91" si="46">+I74+U74</f>
        <v>702.66000000000099</v>
      </c>
      <c r="AI74" s="50">
        <f t="shared" ref="AI74:AI91" si="47">+AC74+AF74</f>
        <v>513.49999999999989</v>
      </c>
      <c r="AJ74" s="57">
        <f t="shared" ref="AJ74:AJ91" si="48">+AD74+AG74</f>
        <v>8416.3060000000041</v>
      </c>
      <c r="AL74" s="57">
        <f t="shared" ref="AL74:AL91" si="49">+AJ74*0.05</f>
        <v>420.81530000000021</v>
      </c>
      <c r="AM74" s="57">
        <f t="shared" ref="AM74:AM91" si="50">+AJ74+AL74</f>
        <v>8837.1213000000043</v>
      </c>
    </row>
    <row r="75" spans="1:39">
      <c r="A75" s="52" t="s">
        <v>27</v>
      </c>
      <c r="B75" s="52">
        <v>208</v>
      </c>
      <c r="C75" s="68" t="s">
        <v>94</v>
      </c>
      <c r="D75" s="50">
        <f t="shared" si="34"/>
        <v>25.641974895397514</v>
      </c>
      <c r="E75" s="50">
        <v>32.5</v>
      </c>
      <c r="F75" s="50">
        <v>833.43000000000006</v>
      </c>
      <c r="K75" s="50">
        <f t="shared" si="35"/>
        <v>32.5</v>
      </c>
      <c r="L75" s="57">
        <f t="shared" si="36"/>
        <v>833.43000000000006</v>
      </c>
      <c r="N75" s="50">
        <f t="shared" si="37"/>
        <v>41.671500000000009</v>
      </c>
      <c r="O75" s="50">
        <f t="shared" si="38"/>
        <v>875.1015000000001</v>
      </c>
      <c r="Q75" s="50">
        <v>565</v>
      </c>
      <c r="R75" s="50">
        <v>14487.650000000014</v>
      </c>
      <c r="U75" s="50"/>
      <c r="W75" s="50">
        <f t="shared" si="39"/>
        <v>565</v>
      </c>
      <c r="X75" s="50">
        <f t="shared" si="40"/>
        <v>14487.650000000014</v>
      </c>
      <c r="Z75" s="50">
        <f t="shared" si="41"/>
        <v>724.38250000000073</v>
      </c>
      <c r="AA75" s="50">
        <f t="shared" si="42"/>
        <v>15212.032500000016</v>
      </c>
      <c r="AC75" s="50">
        <f t="shared" si="43"/>
        <v>597.5</v>
      </c>
      <c r="AD75" s="50">
        <f t="shared" si="44"/>
        <v>15321.080000000014</v>
      </c>
      <c r="AF75" s="50">
        <f t="shared" si="45"/>
        <v>0</v>
      </c>
      <c r="AG75" s="50">
        <f t="shared" si="46"/>
        <v>0</v>
      </c>
      <c r="AI75" s="50">
        <f t="shared" si="47"/>
        <v>597.5</v>
      </c>
      <c r="AJ75" s="57">
        <f t="shared" si="48"/>
        <v>15321.080000000014</v>
      </c>
      <c r="AL75" s="57">
        <f t="shared" si="49"/>
        <v>766.05400000000077</v>
      </c>
      <c r="AM75" s="57">
        <f t="shared" si="50"/>
        <v>16087.134000000015</v>
      </c>
    </row>
    <row r="76" spans="1:39">
      <c r="A76" s="52" t="s">
        <v>63</v>
      </c>
      <c r="B76" s="52">
        <v>209</v>
      </c>
      <c r="C76" s="68" t="s">
        <v>93</v>
      </c>
      <c r="D76" s="50">
        <f t="shared" si="34"/>
        <v>17.025449607724802</v>
      </c>
      <c r="E76" s="50">
        <v>1211.5</v>
      </c>
      <c r="F76" s="50">
        <v>20633.71</v>
      </c>
      <c r="H76" s="50">
        <v>176.5</v>
      </c>
      <c r="I76" s="50">
        <v>4501.74</v>
      </c>
      <c r="K76" s="50">
        <f t="shared" si="35"/>
        <v>1388</v>
      </c>
      <c r="L76" s="57">
        <f t="shared" si="36"/>
        <v>25135.449999999997</v>
      </c>
      <c r="N76" s="50">
        <f t="shared" si="37"/>
        <v>1256.7725</v>
      </c>
      <c r="O76" s="50">
        <f t="shared" si="38"/>
        <v>26392.222499999996</v>
      </c>
      <c r="Q76" s="50">
        <v>445.5</v>
      </c>
      <c r="R76" s="50">
        <v>7577.46</v>
      </c>
      <c r="T76" s="50">
        <v>4.5</v>
      </c>
      <c r="U76" s="50">
        <v>114.75</v>
      </c>
      <c r="W76" s="50">
        <f t="shared" si="39"/>
        <v>450</v>
      </c>
      <c r="X76" s="50">
        <f t="shared" si="40"/>
        <v>7692.21</v>
      </c>
      <c r="Z76" s="50">
        <f t="shared" si="41"/>
        <v>384.6105</v>
      </c>
      <c r="AA76" s="50">
        <f t="shared" si="42"/>
        <v>8076.8204999999998</v>
      </c>
      <c r="AC76" s="50">
        <f t="shared" si="43"/>
        <v>1657</v>
      </c>
      <c r="AD76" s="50">
        <f t="shared" si="44"/>
        <v>28211.17</v>
      </c>
      <c r="AF76" s="50">
        <f t="shared" si="45"/>
        <v>181</v>
      </c>
      <c r="AG76" s="50">
        <f t="shared" si="46"/>
        <v>4616.49</v>
      </c>
      <c r="AI76" s="50">
        <f t="shared" si="47"/>
        <v>1838</v>
      </c>
      <c r="AJ76" s="57">
        <f t="shared" si="48"/>
        <v>32827.659999999996</v>
      </c>
      <c r="AL76" s="57">
        <f t="shared" si="49"/>
        <v>1641.3829999999998</v>
      </c>
      <c r="AM76" s="57">
        <f t="shared" si="50"/>
        <v>34469.042999999998</v>
      </c>
    </row>
    <row r="77" spans="1:39">
      <c r="A77" s="52" t="s">
        <v>27</v>
      </c>
      <c r="B77" s="52">
        <v>210</v>
      </c>
      <c r="C77" s="68" t="s">
        <v>93</v>
      </c>
      <c r="D77" s="50">
        <f t="shared" si="34"/>
        <v>17.524682274247493</v>
      </c>
      <c r="E77" s="50">
        <v>1057</v>
      </c>
      <c r="F77" s="50">
        <v>18527.989999999998</v>
      </c>
      <c r="H77" s="50">
        <v>110</v>
      </c>
      <c r="I77" s="50">
        <v>2887.5600000000009</v>
      </c>
      <c r="K77" s="50">
        <f t="shared" si="35"/>
        <v>1167</v>
      </c>
      <c r="L77" s="57">
        <f t="shared" si="36"/>
        <v>21415.55</v>
      </c>
      <c r="N77" s="50">
        <f t="shared" si="37"/>
        <v>1070.7774999999999</v>
      </c>
      <c r="O77" s="50">
        <f t="shared" si="38"/>
        <v>22486.327499999999</v>
      </c>
      <c r="Q77" s="50">
        <v>288.5</v>
      </c>
      <c r="R77" s="50">
        <v>5051.4699999999993</v>
      </c>
      <c r="U77" s="50"/>
      <c r="W77" s="50">
        <f t="shared" si="39"/>
        <v>288.5</v>
      </c>
      <c r="X77" s="50">
        <f t="shared" si="40"/>
        <v>5051.4699999999993</v>
      </c>
      <c r="Z77" s="50">
        <f t="shared" si="41"/>
        <v>252.57349999999997</v>
      </c>
      <c r="AA77" s="50">
        <f t="shared" si="42"/>
        <v>5304.0434999999998</v>
      </c>
      <c r="AC77" s="50">
        <f t="shared" si="43"/>
        <v>1345.5</v>
      </c>
      <c r="AD77" s="50">
        <f t="shared" si="44"/>
        <v>23579.46</v>
      </c>
      <c r="AF77" s="50">
        <f t="shared" si="45"/>
        <v>110</v>
      </c>
      <c r="AG77" s="50">
        <f t="shared" si="46"/>
        <v>2887.5600000000009</v>
      </c>
      <c r="AI77" s="50">
        <f t="shared" si="47"/>
        <v>1455.5</v>
      </c>
      <c r="AJ77" s="57">
        <f t="shared" si="48"/>
        <v>26467.02</v>
      </c>
      <c r="AL77" s="57">
        <f t="shared" si="49"/>
        <v>1323.3510000000001</v>
      </c>
      <c r="AM77" s="57">
        <f t="shared" si="50"/>
        <v>27790.370999999999</v>
      </c>
    </row>
    <row r="78" spans="1:39">
      <c r="A78" s="52" t="s">
        <v>63</v>
      </c>
      <c r="B78" s="52">
        <v>211</v>
      </c>
      <c r="C78" s="68" t="s">
        <v>93</v>
      </c>
      <c r="D78" s="50">
        <f t="shared" si="34"/>
        <v>17.526953959484345</v>
      </c>
      <c r="E78" s="50">
        <v>1015.5</v>
      </c>
      <c r="F78" s="50">
        <v>17806.48</v>
      </c>
      <c r="H78" s="50">
        <v>123</v>
      </c>
      <c r="I78" s="50">
        <v>3236.9300000000017</v>
      </c>
      <c r="K78" s="50">
        <f t="shared" si="35"/>
        <v>1138.5</v>
      </c>
      <c r="L78" s="57">
        <f t="shared" si="36"/>
        <v>21043.41</v>
      </c>
      <c r="N78" s="50">
        <f t="shared" si="37"/>
        <v>1052.1704999999999</v>
      </c>
      <c r="O78" s="50">
        <f t="shared" si="38"/>
        <v>22095.5805</v>
      </c>
      <c r="Q78" s="50">
        <v>342</v>
      </c>
      <c r="R78" s="50">
        <v>5986.36</v>
      </c>
      <c r="T78" s="50">
        <v>3.5</v>
      </c>
      <c r="U78" s="50">
        <v>91.88</v>
      </c>
      <c r="W78" s="50">
        <f t="shared" si="39"/>
        <v>345.5</v>
      </c>
      <c r="X78" s="50">
        <f t="shared" si="40"/>
        <v>6078.24</v>
      </c>
      <c r="Z78" s="50">
        <f t="shared" si="41"/>
        <v>303.91199999999998</v>
      </c>
      <c r="AA78" s="50">
        <f t="shared" si="42"/>
        <v>6382.152</v>
      </c>
      <c r="AC78" s="50">
        <f t="shared" si="43"/>
        <v>1357.5</v>
      </c>
      <c r="AD78" s="50">
        <f t="shared" si="44"/>
        <v>23792.84</v>
      </c>
      <c r="AF78" s="50">
        <f t="shared" si="45"/>
        <v>126.5</v>
      </c>
      <c r="AG78" s="50">
        <f t="shared" si="46"/>
        <v>3328.8100000000018</v>
      </c>
      <c r="AI78" s="50">
        <f t="shared" si="47"/>
        <v>1484</v>
      </c>
      <c r="AJ78" s="57">
        <f t="shared" si="48"/>
        <v>27121.65</v>
      </c>
      <c r="AL78" s="57">
        <f t="shared" si="49"/>
        <v>1356.0825000000002</v>
      </c>
      <c r="AM78" s="57">
        <f t="shared" si="50"/>
        <v>28477.732500000002</v>
      </c>
    </row>
    <row r="79" spans="1:39">
      <c r="A79" s="52" t="s">
        <v>45</v>
      </c>
      <c r="B79" s="52">
        <v>212</v>
      </c>
      <c r="C79" s="67" t="s">
        <v>88</v>
      </c>
      <c r="D79" s="50">
        <f t="shared" si="34"/>
        <v>16.751286256272198</v>
      </c>
      <c r="E79" s="50">
        <v>526.46</v>
      </c>
      <c r="F79" s="50">
        <v>8819.2896000000092</v>
      </c>
      <c r="H79" s="50">
        <v>37.979999999999997</v>
      </c>
      <c r="I79" s="50">
        <v>957.37319999999863</v>
      </c>
      <c r="K79" s="50">
        <f t="shared" si="35"/>
        <v>564.44000000000005</v>
      </c>
      <c r="L79" s="57">
        <f t="shared" si="36"/>
        <v>9776.6628000000073</v>
      </c>
      <c r="N79" s="50">
        <f t="shared" si="37"/>
        <v>488.83314000000041</v>
      </c>
      <c r="O79" s="50">
        <f t="shared" si="38"/>
        <v>10265.495940000008</v>
      </c>
      <c r="Q79" s="50">
        <v>290.64000000000004</v>
      </c>
      <c r="R79" s="50">
        <v>4868.1864000000087</v>
      </c>
      <c r="T79" s="50">
        <v>25.32</v>
      </c>
      <c r="U79" s="50">
        <v>638.24879999999916</v>
      </c>
      <c r="W79" s="50">
        <f t="shared" si="39"/>
        <v>315.96000000000004</v>
      </c>
      <c r="X79" s="50">
        <f t="shared" si="40"/>
        <v>5506.4352000000081</v>
      </c>
      <c r="Z79" s="50">
        <f t="shared" si="41"/>
        <v>275.32176000000044</v>
      </c>
      <c r="AA79" s="50">
        <f t="shared" si="42"/>
        <v>5781.7569600000088</v>
      </c>
      <c r="AC79" s="50">
        <f t="shared" si="43"/>
        <v>817.10000000000014</v>
      </c>
      <c r="AD79" s="50">
        <f t="shared" si="44"/>
        <v>13687.476000000017</v>
      </c>
      <c r="AF79" s="50">
        <f t="shared" si="45"/>
        <v>63.3</v>
      </c>
      <c r="AG79" s="50">
        <f t="shared" si="46"/>
        <v>1595.6219999999978</v>
      </c>
      <c r="AI79" s="50">
        <f t="shared" si="47"/>
        <v>880.40000000000009</v>
      </c>
      <c r="AJ79" s="57">
        <f t="shared" si="48"/>
        <v>15283.098000000015</v>
      </c>
      <c r="AL79" s="57">
        <f t="shared" si="49"/>
        <v>764.15490000000079</v>
      </c>
      <c r="AM79" s="57">
        <f t="shared" si="50"/>
        <v>16047.252900000016</v>
      </c>
    </row>
    <row r="80" spans="1:39">
      <c r="A80" s="52" t="s">
        <v>37</v>
      </c>
      <c r="B80" s="52">
        <v>213</v>
      </c>
      <c r="C80" s="68" t="s">
        <v>78</v>
      </c>
      <c r="D80" s="50">
        <f t="shared" si="34"/>
        <v>20.358525050100202</v>
      </c>
      <c r="E80" s="50">
        <v>653.5</v>
      </c>
      <c r="F80" s="50">
        <v>13260.01</v>
      </c>
      <c r="H80" s="50">
        <v>144.5</v>
      </c>
      <c r="I80" s="50">
        <v>4397.3</v>
      </c>
      <c r="K80" s="50">
        <f t="shared" si="35"/>
        <v>798</v>
      </c>
      <c r="L80" s="57">
        <f t="shared" si="36"/>
        <v>17657.310000000001</v>
      </c>
      <c r="N80" s="50">
        <f t="shared" si="37"/>
        <v>882.86550000000011</v>
      </c>
      <c r="O80" s="50">
        <f t="shared" si="38"/>
        <v>18540.175500000001</v>
      </c>
      <c r="Q80" s="50">
        <v>594</v>
      </c>
      <c r="R80" s="50">
        <v>12137.25</v>
      </c>
      <c r="T80" s="50">
        <v>24</v>
      </c>
      <c r="U80" s="50">
        <v>711.4</v>
      </c>
      <c r="W80" s="50">
        <f t="shared" si="39"/>
        <v>618</v>
      </c>
      <c r="X80" s="50">
        <f t="shared" si="40"/>
        <v>12848.65</v>
      </c>
      <c r="Z80" s="50">
        <f t="shared" si="41"/>
        <v>642.4325</v>
      </c>
      <c r="AA80" s="50">
        <f t="shared" si="42"/>
        <v>13491.0825</v>
      </c>
      <c r="AC80" s="50">
        <f t="shared" si="43"/>
        <v>1247.5</v>
      </c>
      <c r="AD80" s="50">
        <f t="shared" si="44"/>
        <v>25397.260000000002</v>
      </c>
      <c r="AF80" s="50">
        <f t="shared" si="45"/>
        <v>168.5</v>
      </c>
      <c r="AG80" s="50">
        <f t="shared" si="46"/>
        <v>5108.7</v>
      </c>
      <c r="AI80" s="50">
        <f t="shared" si="47"/>
        <v>1416</v>
      </c>
      <c r="AJ80" s="57">
        <f t="shared" si="48"/>
        <v>30505.960000000003</v>
      </c>
      <c r="AL80" s="57">
        <f t="shared" si="49"/>
        <v>1525.2980000000002</v>
      </c>
      <c r="AM80" s="57">
        <f t="shared" si="50"/>
        <v>32031.258000000002</v>
      </c>
    </row>
    <row r="81" spans="1:39">
      <c r="A81" s="52" t="s">
        <v>30</v>
      </c>
      <c r="B81" s="52">
        <v>214</v>
      </c>
      <c r="C81" s="68" t="s">
        <v>96</v>
      </c>
      <c r="D81" s="50">
        <f t="shared" si="34"/>
        <v>77.022972346022655</v>
      </c>
      <c r="E81" s="50">
        <v>273.38200000000001</v>
      </c>
      <c r="F81" s="50">
        <v>21056.950954000022</v>
      </c>
      <c r="H81" s="50">
        <v>0</v>
      </c>
      <c r="I81" s="50">
        <v>0</v>
      </c>
      <c r="K81" s="50">
        <f t="shared" si="35"/>
        <v>273.38200000000001</v>
      </c>
      <c r="L81" s="57">
        <f t="shared" si="36"/>
        <v>21056.950954000022</v>
      </c>
      <c r="N81" s="50">
        <f t="shared" si="37"/>
        <v>1052.8475477000011</v>
      </c>
      <c r="O81" s="50">
        <f t="shared" si="38"/>
        <v>22109.798501700025</v>
      </c>
      <c r="Q81" s="50">
        <v>646.55799999999999</v>
      </c>
      <c r="R81" s="50">
        <v>49799.56222600006</v>
      </c>
      <c r="T81" s="50">
        <v>0</v>
      </c>
      <c r="U81" s="50">
        <v>0</v>
      </c>
      <c r="W81" s="50">
        <f t="shared" si="39"/>
        <v>646.55799999999999</v>
      </c>
      <c r="X81" s="50">
        <f t="shared" si="40"/>
        <v>49799.56222600006</v>
      </c>
      <c r="Z81" s="50">
        <f t="shared" si="41"/>
        <v>2489.9781113000031</v>
      </c>
      <c r="AA81" s="50">
        <f t="shared" si="42"/>
        <v>52289.540337300066</v>
      </c>
      <c r="AC81" s="50">
        <f t="shared" si="43"/>
        <v>919.94</v>
      </c>
      <c r="AD81" s="50">
        <f t="shared" si="44"/>
        <v>70856.513180000082</v>
      </c>
      <c r="AF81" s="50">
        <f t="shared" si="45"/>
        <v>0</v>
      </c>
      <c r="AG81" s="50">
        <f t="shared" si="46"/>
        <v>0</v>
      </c>
      <c r="AI81" s="50">
        <f t="shared" si="47"/>
        <v>919.94</v>
      </c>
      <c r="AJ81" s="57">
        <f t="shared" si="48"/>
        <v>70856.513180000082</v>
      </c>
      <c r="AL81" s="57">
        <f t="shared" si="49"/>
        <v>3542.8256590000042</v>
      </c>
      <c r="AM81" s="57">
        <f t="shared" si="50"/>
        <v>74399.338839000091</v>
      </c>
    </row>
    <row r="82" spans="1:39">
      <c r="A82" s="52" t="s">
        <v>63</v>
      </c>
      <c r="B82" s="52">
        <v>215</v>
      </c>
      <c r="C82" s="68" t="s">
        <v>97</v>
      </c>
      <c r="D82" s="50">
        <f t="shared" si="34"/>
        <v>18.5</v>
      </c>
      <c r="E82" s="50">
        <v>1289.98</v>
      </c>
      <c r="F82" s="50">
        <v>23864.63</v>
      </c>
      <c r="H82" s="50">
        <v>102.5</v>
      </c>
      <c r="I82" s="50">
        <v>2844.4100000000008</v>
      </c>
      <c r="K82" s="50">
        <f t="shared" si="35"/>
        <v>1392.48</v>
      </c>
      <c r="L82" s="57">
        <f t="shared" si="36"/>
        <v>26709.040000000001</v>
      </c>
      <c r="N82" s="50">
        <f t="shared" si="37"/>
        <v>1335.4520000000002</v>
      </c>
      <c r="O82" s="50">
        <f t="shared" si="38"/>
        <v>28044.492000000002</v>
      </c>
      <c r="Q82" s="50">
        <v>10.32</v>
      </c>
      <c r="R82" s="50">
        <v>190.92</v>
      </c>
      <c r="T82" s="50">
        <v>0</v>
      </c>
      <c r="U82" s="50">
        <v>0</v>
      </c>
      <c r="W82" s="50">
        <f t="shared" si="39"/>
        <v>10.32</v>
      </c>
      <c r="X82" s="50">
        <f t="shared" si="40"/>
        <v>190.92</v>
      </c>
      <c r="Z82" s="50">
        <f t="shared" si="41"/>
        <v>9.5459999999999994</v>
      </c>
      <c r="AA82" s="50">
        <f t="shared" si="42"/>
        <v>200.46599999999998</v>
      </c>
      <c r="AC82" s="50">
        <f t="shared" si="43"/>
        <v>1300.3</v>
      </c>
      <c r="AD82" s="50">
        <f t="shared" si="44"/>
        <v>24055.55</v>
      </c>
      <c r="AF82" s="50">
        <f t="shared" si="45"/>
        <v>102.5</v>
      </c>
      <c r="AG82" s="50">
        <f t="shared" si="46"/>
        <v>2844.4100000000008</v>
      </c>
      <c r="AI82" s="50">
        <f t="shared" si="47"/>
        <v>1402.8</v>
      </c>
      <c r="AJ82" s="57">
        <f t="shared" si="48"/>
        <v>26899.96</v>
      </c>
      <c r="AL82" s="57">
        <f t="shared" si="49"/>
        <v>1344.998</v>
      </c>
      <c r="AM82" s="57">
        <f t="shared" si="50"/>
        <v>28244.957999999999</v>
      </c>
    </row>
    <row r="83" spans="1:39">
      <c r="A83" s="52" t="s">
        <v>39</v>
      </c>
      <c r="B83" s="52">
        <v>216</v>
      </c>
      <c r="C83" s="68" t="s">
        <v>105</v>
      </c>
      <c r="D83" s="50">
        <f t="shared" si="34"/>
        <v>22.782904410792455</v>
      </c>
      <c r="E83" s="50">
        <v>497.01526000000007</v>
      </c>
      <c r="F83" s="50">
        <v>11323.251832599999</v>
      </c>
      <c r="H83" s="50">
        <v>3.0491199999999998</v>
      </c>
      <c r="I83" s="50">
        <v>104.05884279999998</v>
      </c>
      <c r="K83" s="50">
        <f t="shared" si="35"/>
        <v>500.06438000000009</v>
      </c>
      <c r="L83" s="57">
        <f t="shared" si="36"/>
        <v>11427.310675399998</v>
      </c>
      <c r="N83" s="50">
        <f t="shared" si="37"/>
        <v>571.36553376999996</v>
      </c>
      <c r="O83" s="50">
        <f t="shared" si="38"/>
        <v>11998.676209169998</v>
      </c>
      <c r="Q83" s="50">
        <v>334.89874000000003</v>
      </c>
      <c r="R83" s="50">
        <v>7630.1653073999987</v>
      </c>
      <c r="T83" s="50">
        <v>2.1188799999999999</v>
      </c>
      <c r="U83" s="50">
        <v>72.31207719999999</v>
      </c>
      <c r="W83" s="50">
        <f t="shared" si="39"/>
        <v>337.01762000000002</v>
      </c>
      <c r="X83" s="50">
        <f t="shared" si="40"/>
        <v>7702.4773845999989</v>
      </c>
      <c r="Z83" s="50">
        <f t="shared" si="41"/>
        <v>385.12386922999997</v>
      </c>
      <c r="AA83" s="50">
        <f t="shared" si="42"/>
        <v>8087.6012538299992</v>
      </c>
      <c r="AC83" s="50">
        <f t="shared" si="43"/>
        <v>831.9140000000001</v>
      </c>
      <c r="AD83" s="50">
        <f t="shared" si="44"/>
        <v>18953.417139999998</v>
      </c>
      <c r="AF83" s="50">
        <f t="shared" si="45"/>
        <v>5.1679999999999993</v>
      </c>
      <c r="AG83" s="50">
        <f t="shared" si="46"/>
        <v>176.37091999999996</v>
      </c>
      <c r="AI83" s="50">
        <f t="shared" si="47"/>
        <v>837.08200000000011</v>
      </c>
      <c r="AJ83" s="57">
        <f t="shared" si="48"/>
        <v>19129.788059999999</v>
      </c>
      <c r="AL83" s="57">
        <f t="shared" si="49"/>
        <v>956.48940300000004</v>
      </c>
      <c r="AM83" s="57">
        <f t="shared" si="50"/>
        <v>20086.277462999999</v>
      </c>
    </row>
    <row r="84" spans="1:39">
      <c r="A84" s="52" t="s">
        <v>45</v>
      </c>
      <c r="B84" s="52">
        <v>217</v>
      </c>
      <c r="C84" s="67" t="s">
        <v>88</v>
      </c>
      <c r="D84" s="50">
        <f t="shared" si="34"/>
        <v>15.030836981031968</v>
      </c>
      <c r="E84" s="50">
        <v>487.73999999999995</v>
      </c>
      <c r="F84" s="50">
        <v>7330.9767999999995</v>
      </c>
      <c r="H84" s="50">
        <v>33.08</v>
      </c>
      <c r="I84" s="50">
        <v>745.55279999999982</v>
      </c>
      <c r="K84" s="50">
        <f t="shared" si="35"/>
        <v>520.81999999999994</v>
      </c>
      <c r="L84" s="57">
        <f t="shared" si="36"/>
        <v>8076.5295999999989</v>
      </c>
      <c r="N84" s="50">
        <f t="shared" si="37"/>
        <v>403.82647999999995</v>
      </c>
      <c r="O84" s="50">
        <f t="shared" si="38"/>
        <v>8480.3560799999996</v>
      </c>
      <c r="Q84" s="50">
        <v>266.16000000000003</v>
      </c>
      <c r="R84" s="50">
        <v>4000.7712000000001</v>
      </c>
      <c r="T84" s="50">
        <v>21.72</v>
      </c>
      <c r="U84" s="50">
        <v>489.53519999999992</v>
      </c>
      <c r="W84" s="50">
        <f t="shared" si="39"/>
        <v>287.88</v>
      </c>
      <c r="X84" s="50">
        <f t="shared" si="40"/>
        <v>4490.3064000000004</v>
      </c>
      <c r="Z84" s="50">
        <f t="shared" si="41"/>
        <v>224.51532000000003</v>
      </c>
      <c r="AA84" s="50">
        <f t="shared" si="42"/>
        <v>4714.8217200000008</v>
      </c>
      <c r="AC84" s="50">
        <f t="shared" si="43"/>
        <v>753.9</v>
      </c>
      <c r="AD84" s="50">
        <f t="shared" si="44"/>
        <v>11331.748</v>
      </c>
      <c r="AF84" s="50">
        <f t="shared" si="45"/>
        <v>54.8</v>
      </c>
      <c r="AG84" s="50">
        <f t="shared" si="46"/>
        <v>1235.0879999999997</v>
      </c>
      <c r="AI84" s="50">
        <f t="shared" si="47"/>
        <v>808.69999999999993</v>
      </c>
      <c r="AJ84" s="57">
        <f t="shared" si="48"/>
        <v>12566.835999999999</v>
      </c>
      <c r="AL84" s="57">
        <f t="shared" si="49"/>
        <v>628.34180000000003</v>
      </c>
      <c r="AM84" s="57">
        <f t="shared" si="50"/>
        <v>13195.177799999999</v>
      </c>
    </row>
    <row r="85" spans="1:39">
      <c r="A85" s="52" t="s">
        <v>27</v>
      </c>
      <c r="B85" s="52">
        <v>218</v>
      </c>
      <c r="C85" s="68" t="s">
        <v>58</v>
      </c>
      <c r="D85" s="50">
        <f t="shared" ref="D85:D91" si="51">+AD85/AC85</f>
        <v>23.063623824451412</v>
      </c>
      <c r="E85" s="50">
        <v>445.5</v>
      </c>
      <c r="F85" s="50">
        <v>10248.280000000001</v>
      </c>
      <c r="H85" s="50">
        <v>0.5</v>
      </c>
      <c r="I85" s="50">
        <v>17.25</v>
      </c>
      <c r="K85" s="50">
        <f t="shared" si="35"/>
        <v>446</v>
      </c>
      <c r="L85" s="57">
        <f t="shared" si="36"/>
        <v>10265.530000000001</v>
      </c>
      <c r="N85" s="50">
        <f t="shared" si="37"/>
        <v>513.27650000000006</v>
      </c>
      <c r="O85" s="50">
        <f t="shared" si="38"/>
        <v>10778.806500000001</v>
      </c>
      <c r="Q85" s="50">
        <v>352</v>
      </c>
      <c r="R85" s="50">
        <v>8144.9600000000009</v>
      </c>
      <c r="T85" s="50">
        <v>10.5</v>
      </c>
      <c r="U85" s="50">
        <v>370.27</v>
      </c>
      <c r="W85" s="50">
        <f t="shared" si="39"/>
        <v>362.5</v>
      </c>
      <c r="X85" s="50">
        <f t="shared" si="40"/>
        <v>8515.2300000000014</v>
      </c>
      <c r="Z85" s="50">
        <f t="shared" si="41"/>
        <v>425.76150000000007</v>
      </c>
      <c r="AA85" s="50">
        <f t="shared" si="42"/>
        <v>8940.9915000000019</v>
      </c>
      <c r="AC85" s="50">
        <f t="shared" si="43"/>
        <v>797.5</v>
      </c>
      <c r="AD85" s="50">
        <f t="shared" si="44"/>
        <v>18393.240000000002</v>
      </c>
      <c r="AF85" s="50">
        <f t="shared" si="45"/>
        <v>11</v>
      </c>
      <c r="AG85" s="50">
        <f t="shared" si="46"/>
        <v>387.52</v>
      </c>
      <c r="AI85" s="50">
        <f t="shared" si="47"/>
        <v>808.5</v>
      </c>
      <c r="AJ85" s="57">
        <f t="shared" si="48"/>
        <v>18780.760000000002</v>
      </c>
      <c r="AL85" s="57">
        <f t="shared" si="49"/>
        <v>939.03800000000012</v>
      </c>
      <c r="AM85" s="57">
        <f t="shared" si="50"/>
        <v>19719.798000000003</v>
      </c>
    </row>
    <row r="86" spans="1:39">
      <c r="A86" s="52" t="s">
        <v>37</v>
      </c>
      <c r="B86" s="52">
        <v>219</v>
      </c>
      <c r="C86" s="68" t="s">
        <v>78</v>
      </c>
      <c r="D86" s="50">
        <f t="shared" si="51"/>
        <v>18.514723086496556</v>
      </c>
      <c r="E86" s="50">
        <v>487.5</v>
      </c>
      <c r="F86" s="50">
        <v>9018.2999999999865</v>
      </c>
      <c r="H86" s="50">
        <v>100.5</v>
      </c>
      <c r="I86" s="50">
        <v>2859.9599999999987</v>
      </c>
      <c r="K86" s="50">
        <f t="shared" si="35"/>
        <v>588</v>
      </c>
      <c r="L86" s="57">
        <f t="shared" si="36"/>
        <v>11878.259999999986</v>
      </c>
      <c r="N86" s="50">
        <f t="shared" si="37"/>
        <v>593.91299999999933</v>
      </c>
      <c r="O86" s="50">
        <f t="shared" si="38"/>
        <v>12472.172999999984</v>
      </c>
      <c r="Q86" s="50">
        <v>316</v>
      </c>
      <c r="R86" s="50">
        <v>5858.279999999997</v>
      </c>
      <c r="T86" s="50">
        <v>6.5</v>
      </c>
      <c r="U86" s="50">
        <v>180.18</v>
      </c>
      <c r="W86" s="50">
        <f t="shared" si="39"/>
        <v>322.5</v>
      </c>
      <c r="X86" s="50">
        <f t="shared" si="40"/>
        <v>6038.4599999999973</v>
      </c>
      <c r="Z86" s="50">
        <f t="shared" si="41"/>
        <v>301.92299999999989</v>
      </c>
      <c r="AA86" s="50">
        <f t="shared" si="42"/>
        <v>6340.3829999999971</v>
      </c>
      <c r="AC86" s="50">
        <f t="shared" si="43"/>
        <v>803.5</v>
      </c>
      <c r="AD86" s="50">
        <f t="shared" si="44"/>
        <v>14876.579999999984</v>
      </c>
      <c r="AF86" s="50">
        <f t="shared" si="45"/>
        <v>107</v>
      </c>
      <c r="AG86" s="50">
        <f t="shared" si="46"/>
        <v>3040.1399999999985</v>
      </c>
      <c r="AI86" s="50">
        <f t="shared" si="47"/>
        <v>910.5</v>
      </c>
      <c r="AJ86" s="57">
        <f t="shared" si="48"/>
        <v>17916.719999999983</v>
      </c>
      <c r="AL86" s="57">
        <f t="shared" si="49"/>
        <v>895.83599999999922</v>
      </c>
      <c r="AM86" s="57">
        <f t="shared" si="50"/>
        <v>18812.555999999982</v>
      </c>
    </row>
    <row r="87" spans="1:39">
      <c r="A87" s="52" t="s">
        <v>52</v>
      </c>
      <c r="B87" s="52">
        <v>220</v>
      </c>
      <c r="C87" s="67" t="s">
        <v>98</v>
      </c>
      <c r="D87" s="50">
        <f t="shared" si="51"/>
        <v>19</v>
      </c>
      <c r="E87" s="50">
        <v>20.16</v>
      </c>
      <c r="F87" s="50">
        <v>383.03999999999996</v>
      </c>
      <c r="H87" s="50">
        <v>0</v>
      </c>
      <c r="I87" s="50">
        <v>0</v>
      </c>
      <c r="K87" s="50">
        <f t="shared" si="35"/>
        <v>20.16</v>
      </c>
      <c r="L87" s="57">
        <f t="shared" si="36"/>
        <v>383.03999999999996</v>
      </c>
      <c r="N87" s="50">
        <f t="shared" si="37"/>
        <v>19.151999999999997</v>
      </c>
      <c r="O87" s="50">
        <f t="shared" si="38"/>
        <v>402.19199999999995</v>
      </c>
      <c r="Q87" s="50">
        <v>13.440000000000001</v>
      </c>
      <c r="R87" s="50">
        <v>255.36</v>
      </c>
      <c r="T87" s="50">
        <v>0</v>
      </c>
      <c r="U87" s="50">
        <v>0</v>
      </c>
      <c r="W87" s="50">
        <f t="shared" si="39"/>
        <v>13.440000000000001</v>
      </c>
      <c r="X87" s="50">
        <f t="shared" si="40"/>
        <v>255.36</v>
      </c>
      <c r="Z87" s="50">
        <f t="shared" si="41"/>
        <v>12.768000000000001</v>
      </c>
      <c r="AA87" s="50">
        <f t="shared" si="42"/>
        <v>268.12800000000004</v>
      </c>
      <c r="AC87" s="50">
        <f t="shared" si="43"/>
        <v>33.6</v>
      </c>
      <c r="AD87" s="50">
        <f t="shared" si="44"/>
        <v>638.4</v>
      </c>
      <c r="AF87" s="50">
        <f t="shared" si="45"/>
        <v>0</v>
      </c>
      <c r="AG87" s="50">
        <f t="shared" si="46"/>
        <v>0</v>
      </c>
      <c r="AI87" s="50">
        <f t="shared" si="47"/>
        <v>33.6</v>
      </c>
      <c r="AJ87" s="57">
        <f t="shared" si="48"/>
        <v>638.4</v>
      </c>
      <c r="AL87" s="57">
        <f t="shared" si="49"/>
        <v>31.92</v>
      </c>
      <c r="AM87" s="57">
        <f t="shared" si="50"/>
        <v>670.31999999999994</v>
      </c>
    </row>
    <row r="88" spans="1:39">
      <c r="A88" s="52" t="s">
        <v>63</v>
      </c>
      <c r="B88" s="52">
        <v>221</v>
      </c>
      <c r="C88" s="68" t="s">
        <v>93</v>
      </c>
      <c r="D88" s="50">
        <f t="shared" si="51"/>
        <v>17.056604026845637</v>
      </c>
      <c r="E88" s="50">
        <v>637.5</v>
      </c>
      <c r="F88" s="50">
        <v>10877.029999999999</v>
      </c>
      <c r="H88" s="50">
        <v>79</v>
      </c>
      <c r="I88" s="50">
        <v>2014.5</v>
      </c>
      <c r="K88" s="50">
        <f t="shared" si="35"/>
        <v>716.5</v>
      </c>
      <c r="L88" s="57">
        <f t="shared" si="36"/>
        <v>12891.529999999999</v>
      </c>
      <c r="N88" s="50">
        <f t="shared" si="37"/>
        <v>644.57650000000001</v>
      </c>
      <c r="O88" s="50">
        <f t="shared" si="38"/>
        <v>13536.106499999998</v>
      </c>
      <c r="Q88" s="50">
        <v>107.5</v>
      </c>
      <c r="R88" s="50">
        <v>1830.14</v>
      </c>
      <c r="T88" s="50">
        <v>0.5</v>
      </c>
      <c r="U88" s="50">
        <v>12.75</v>
      </c>
      <c r="W88" s="50">
        <f t="shared" si="39"/>
        <v>108</v>
      </c>
      <c r="X88" s="50">
        <f t="shared" si="40"/>
        <v>1842.89</v>
      </c>
      <c r="Z88" s="50">
        <f t="shared" si="41"/>
        <v>92.144500000000008</v>
      </c>
      <c r="AA88" s="50">
        <f t="shared" si="42"/>
        <v>1935.0345000000002</v>
      </c>
      <c r="AC88" s="50">
        <f t="shared" si="43"/>
        <v>745</v>
      </c>
      <c r="AD88" s="50">
        <f t="shared" si="44"/>
        <v>12707.169999999998</v>
      </c>
      <c r="AF88" s="50">
        <f t="shared" si="45"/>
        <v>79.5</v>
      </c>
      <c r="AG88" s="50">
        <f t="shared" si="46"/>
        <v>2027.25</v>
      </c>
      <c r="AI88" s="50">
        <f t="shared" si="47"/>
        <v>824.5</v>
      </c>
      <c r="AJ88" s="57">
        <f t="shared" si="48"/>
        <v>14734.419999999998</v>
      </c>
      <c r="AL88" s="57">
        <f t="shared" si="49"/>
        <v>736.721</v>
      </c>
      <c r="AM88" s="57">
        <f t="shared" si="50"/>
        <v>15471.140999999998</v>
      </c>
    </row>
    <row r="89" spans="1:39">
      <c r="A89" s="52" t="s">
        <v>45</v>
      </c>
      <c r="B89" s="52">
        <v>222</v>
      </c>
      <c r="C89" s="67" t="s">
        <v>98</v>
      </c>
      <c r="D89" s="50">
        <f t="shared" si="51"/>
        <v>17.059352416705774</v>
      </c>
      <c r="E89" s="50">
        <v>257.12</v>
      </c>
      <c r="F89" s="50">
        <v>4386.2176000000009</v>
      </c>
      <c r="H89" s="50">
        <v>5.76</v>
      </c>
      <c r="I89" s="50">
        <v>147.2364</v>
      </c>
      <c r="K89" s="50">
        <f t="shared" si="35"/>
        <v>262.88</v>
      </c>
      <c r="L89" s="57">
        <f t="shared" si="36"/>
        <v>4533.4540000000006</v>
      </c>
      <c r="N89" s="50">
        <f t="shared" si="37"/>
        <v>226.67270000000005</v>
      </c>
      <c r="O89" s="50">
        <f t="shared" si="38"/>
        <v>4760.1267000000007</v>
      </c>
      <c r="Q89" s="50">
        <v>169.08</v>
      </c>
      <c r="R89" s="50">
        <v>2884.4784000000009</v>
      </c>
      <c r="T89" s="50">
        <v>3.84</v>
      </c>
      <c r="U89" s="50">
        <v>98.157600000000002</v>
      </c>
      <c r="W89" s="50">
        <f t="shared" si="39"/>
        <v>172.92000000000002</v>
      </c>
      <c r="X89" s="50">
        <f t="shared" si="40"/>
        <v>2982.6360000000009</v>
      </c>
      <c r="Z89" s="50">
        <f t="shared" si="41"/>
        <v>149.13180000000006</v>
      </c>
      <c r="AA89" s="50">
        <f t="shared" si="42"/>
        <v>3131.767800000001</v>
      </c>
      <c r="AC89" s="50">
        <f t="shared" si="43"/>
        <v>426.20000000000005</v>
      </c>
      <c r="AD89" s="50">
        <f t="shared" si="44"/>
        <v>7270.6960000000017</v>
      </c>
      <c r="AF89" s="50">
        <f t="shared" si="45"/>
        <v>9.6</v>
      </c>
      <c r="AG89" s="50">
        <f t="shared" si="46"/>
        <v>245.39400000000001</v>
      </c>
      <c r="AI89" s="50">
        <f t="shared" si="47"/>
        <v>435.80000000000007</v>
      </c>
      <c r="AJ89" s="57">
        <f t="shared" si="48"/>
        <v>7516.090000000002</v>
      </c>
      <c r="AL89" s="57">
        <f t="shared" si="49"/>
        <v>375.80450000000013</v>
      </c>
      <c r="AM89" s="57">
        <f t="shared" si="50"/>
        <v>7891.8945000000022</v>
      </c>
    </row>
    <row r="90" spans="1:39">
      <c r="A90" s="52" t="s">
        <v>37</v>
      </c>
      <c r="B90" s="52">
        <v>223</v>
      </c>
      <c r="C90" s="68" t="s">
        <v>78</v>
      </c>
      <c r="D90" s="50">
        <f t="shared" si="51"/>
        <v>18.545793103448275</v>
      </c>
      <c r="E90" s="50">
        <v>272.5</v>
      </c>
      <c r="F90" s="50">
        <v>5040.8099999999995</v>
      </c>
      <c r="H90" s="50">
        <v>59.5</v>
      </c>
      <c r="I90" s="50">
        <v>1649.3400000000006</v>
      </c>
      <c r="K90" s="50">
        <f t="shared" si="35"/>
        <v>332</v>
      </c>
      <c r="L90" s="57">
        <f t="shared" si="36"/>
        <v>6690.15</v>
      </c>
      <c r="N90" s="50">
        <f t="shared" si="37"/>
        <v>334.50749999999999</v>
      </c>
      <c r="O90" s="50">
        <f t="shared" si="38"/>
        <v>7024.6574999999993</v>
      </c>
      <c r="Q90" s="50">
        <v>162.5</v>
      </c>
      <c r="R90" s="50">
        <v>3026.610000000001</v>
      </c>
      <c r="T90" s="50">
        <v>1</v>
      </c>
      <c r="U90" s="50">
        <v>27.72</v>
      </c>
      <c r="W90" s="50">
        <f t="shared" si="39"/>
        <v>163.5</v>
      </c>
      <c r="X90" s="50">
        <f t="shared" si="40"/>
        <v>3054.3300000000008</v>
      </c>
      <c r="Z90" s="50">
        <f t="shared" si="41"/>
        <v>152.71650000000005</v>
      </c>
      <c r="AA90" s="50">
        <f t="shared" si="42"/>
        <v>3207.0465000000008</v>
      </c>
      <c r="AC90" s="50">
        <f t="shared" si="43"/>
        <v>435</v>
      </c>
      <c r="AD90" s="50">
        <f t="shared" si="44"/>
        <v>8067.42</v>
      </c>
      <c r="AF90" s="50">
        <f t="shared" si="45"/>
        <v>60.5</v>
      </c>
      <c r="AG90" s="50">
        <f t="shared" si="46"/>
        <v>1677.0600000000006</v>
      </c>
      <c r="AI90" s="50">
        <f t="shared" si="47"/>
        <v>495.5</v>
      </c>
      <c r="AJ90" s="57">
        <f t="shared" si="48"/>
        <v>9744.4800000000014</v>
      </c>
      <c r="AL90" s="57">
        <f t="shared" si="49"/>
        <v>487.2240000000001</v>
      </c>
      <c r="AM90" s="57">
        <f t="shared" si="50"/>
        <v>10231.704000000002</v>
      </c>
    </row>
    <row r="91" spans="1:39">
      <c r="A91" s="52" t="s">
        <v>45</v>
      </c>
      <c r="B91" s="52">
        <v>224</v>
      </c>
      <c r="C91" s="67" t="s">
        <v>88</v>
      </c>
      <c r="D91" s="50">
        <f t="shared" si="51"/>
        <v>16.275288888888888</v>
      </c>
      <c r="E91" s="64">
        <v>57.6</v>
      </c>
      <c r="F91" s="64">
        <v>937.45759999999984</v>
      </c>
      <c r="G91" s="66"/>
      <c r="H91" s="64">
        <v>3.0599999999999996</v>
      </c>
      <c r="I91" s="64">
        <v>75.448800000000006</v>
      </c>
      <c r="J91" s="65"/>
      <c r="K91" s="64">
        <f t="shared" si="35"/>
        <v>60.660000000000004</v>
      </c>
      <c r="L91" s="63">
        <f t="shared" si="36"/>
        <v>1012.9063999999998</v>
      </c>
      <c r="M91" s="66"/>
      <c r="N91" s="64">
        <f t="shared" si="37"/>
        <v>50.645319999999998</v>
      </c>
      <c r="O91" s="64">
        <f t="shared" si="38"/>
        <v>1063.5517199999999</v>
      </c>
      <c r="Q91" s="64">
        <v>32.4</v>
      </c>
      <c r="R91" s="64">
        <v>527.3184</v>
      </c>
      <c r="S91" s="66"/>
      <c r="T91" s="64">
        <v>2.04</v>
      </c>
      <c r="U91" s="64">
        <v>50.299200000000006</v>
      </c>
      <c r="V91" s="65"/>
      <c r="W91" s="64">
        <f t="shared" si="39"/>
        <v>34.44</v>
      </c>
      <c r="X91" s="64">
        <f t="shared" si="40"/>
        <v>577.61760000000004</v>
      </c>
      <c r="Y91" s="64"/>
      <c r="Z91" s="64">
        <f t="shared" si="41"/>
        <v>28.880880000000005</v>
      </c>
      <c r="AA91" s="64">
        <f t="shared" si="42"/>
        <v>606.49848000000009</v>
      </c>
      <c r="AC91" s="64">
        <f t="shared" si="43"/>
        <v>90</v>
      </c>
      <c r="AD91" s="64">
        <f t="shared" si="44"/>
        <v>1464.7759999999998</v>
      </c>
      <c r="AE91" s="64"/>
      <c r="AF91" s="64">
        <f t="shared" si="45"/>
        <v>5.0999999999999996</v>
      </c>
      <c r="AG91" s="64">
        <f t="shared" si="46"/>
        <v>125.74800000000002</v>
      </c>
      <c r="AH91" s="64"/>
      <c r="AI91" s="64">
        <f t="shared" si="47"/>
        <v>95.1</v>
      </c>
      <c r="AJ91" s="63">
        <f t="shared" si="48"/>
        <v>1590.5239999999999</v>
      </c>
      <c r="AK91" s="64"/>
      <c r="AL91" s="63">
        <f t="shared" si="49"/>
        <v>79.526200000000003</v>
      </c>
      <c r="AM91" s="63">
        <f t="shared" si="50"/>
        <v>1670.0501999999999</v>
      </c>
    </row>
    <row r="92" spans="1:39" ht="13" thickBot="1">
      <c r="C92" s="62" t="s">
        <v>3</v>
      </c>
      <c r="E92" s="59">
        <f>SUM(E1:E91)</f>
        <v>48346.801819999993</v>
      </c>
      <c r="F92" s="60">
        <f>SUM(F1:F91)</f>
        <v>1282885.5769059989</v>
      </c>
      <c r="G92" s="60"/>
      <c r="H92" s="61">
        <f>SUM(H1:H91)</f>
        <v>6180.4054899999992</v>
      </c>
      <c r="I92" s="60">
        <f>SUM(I1:I91)</f>
        <v>229043.53118559983</v>
      </c>
      <c r="J92" s="61"/>
      <c r="K92" s="59">
        <f>SUM(K1:K91)</f>
        <v>54527.207309999998</v>
      </c>
      <c r="L92" s="58">
        <f>SUM(L1:L91)</f>
        <v>1511929.1080915986</v>
      </c>
      <c r="M92" s="58"/>
      <c r="N92" s="58">
        <f>SUM(N1:N91)</f>
        <v>75596.455404579945</v>
      </c>
      <c r="O92" s="58">
        <f>SUM(O1:O91)</f>
        <v>1587525.5634961787</v>
      </c>
      <c r="Q92" s="59">
        <f>SUM(Q1:Q91)</f>
        <v>33249.864180000004</v>
      </c>
      <c r="R92" s="60">
        <f>SUM(R1:R91)</f>
        <v>1101249.7999339995</v>
      </c>
      <c r="S92" s="60"/>
      <c r="T92" s="61">
        <f>SUM(T1:T91)</f>
        <v>1063.3055099999999</v>
      </c>
      <c r="U92" s="60">
        <f>SUM(U1:U91)</f>
        <v>40932.622654399995</v>
      </c>
      <c r="W92" s="59">
        <f>SUM(W1:W91)</f>
        <v>34313.169690000002</v>
      </c>
      <c r="X92" s="58">
        <f>SUM(X1:X91)</f>
        <v>1142182.4225883991</v>
      </c>
      <c r="Y92" s="58"/>
      <c r="Z92" s="58">
        <f>SUM(Z1:Z91)</f>
        <v>57109.121129419975</v>
      </c>
      <c r="AA92" s="58">
        <f>SUM(AA1:AA91)</f>
        <v>1199291.5437178186</v>
      </c>
      <c r="AC92" s="59">
        <f>SUM(AC1:AC91)</f>
        <v>81596.666000000012</v>
      </c>
      <c r="AD92" s="60">
        <f>SUM(AD1:AD91)</f>
        <v>2384135.3768399977</v>
      </c>
      <c r="AE92" s="61"/>
      <c r="AF92" s="61">
        <f>SUM(AF1:AF91)</f>
        <v>7243.7109999999993</v>
      </c>
      <c r="AG92" s="60">
        <f>SUM(AG1:AG91)</f>
        <v>269976.15383999987</v>
      </c>
      <c r="AI92" s="59">
        <f>SUM(AI1:AI91)</f>
        <v>88840.377000000008</v>
      </c>
      <c r="AJ92" s="58">
        <f>SUM(AJ1:AJ91)</f>
        <v>2654111.5306799989</v>
      </c>
      <c r="AK92" s="58"/>
      <c r="AL92" s="58">
        <f>SUM(AL1:AL91)</f>
        <v>132705.57653399988</v>
      </c>
      <c r="AM92" s="58">
        <f>SUM(AM1:AM91)</f>
        <v>2786817.1072139977</v>
      </c>
    </row>
    <row r="93" spans="1:39" ht="13" thickTop="1"/>
    <row r="94" spans="1:39">
      <c r="C94" s="56" t="s">
        <v>112</v>
      </c>
      <c r="L94" s="50">
        <f>-19419.77-14900.43</f>
        <v>-34320.199999999997</v>
      </c>
      <c r="N94" s="50">
        <f>+L94*0.05</f>
        <v>-1716.01</v>
      </c>
      <c r="O94" s="50">
        <f>+L94+N94</f>
        <v>-36036.21</v>
      </c>
      <c r="X94" s="50">
        <v>7094.13</v>
      </c>
      <c r="Z94" s="50">
        <f>+X94*0.05</f>
        <v>354.70650000000001</v>
      </c>
      <c r="AA94" s="50">
        <f>+X94+Z94</f>
        <v>7448.8365000000003</v>
      </c>
      <c r="AJ94" s="50">
        <f>+L94+X94</f>
        <v>-27226.069999999996</v>
      </c>
      <c r="AL94" s="57">
        <f>+AJ94*0.05</f>
        <v>-1361.3035</v>
      </c>
      <c r="AM94" s="50">
        <f>SUM(AJ94:AL94)</f>
        <v>-28587.373499999994</v>
      </c>
    </row>
    <row r="95" spans="1:39">
      <c r="C95" s="56" t="s">
        <v>111</v>
      </c>
      <c r="L95" s="50">
        <v>-2989.27</v>
      </c>
      <c r="N95" s="50">
        <f>+L95*0.05</f>
        <v>-149.46350000000001</v>
      </c>
      <c r="O95" s="50">
        <f>+L95+N95</f>
        <v>-3138.7334999999998</v>
      </c>
      <c r="X95" s="50">
        <f>-L95</f>
        <v>2989.27</v>
      </c>
      <c r="Z95" s="50">
        <f>+X95*0.05</f>
        <v>149.46350000000001</v>
      </c>
      <c r="AA95" s="50">
        <f>+X95+Z95</f>
        <v>3138.7334999999998</v>
      </c>
      <c r="AJ95" s="50">
        <f>+L95+X95</f>
        <v>0</v>
      </c>
      <c r="AL95" s="50">
        <f>+N95+Z95</f>
        <v>0</v>
      </c>
      <c r="AM95" s="50">
        <f>+O95+AA95</f>
        <v>0</v>
      </c>
    </row>
    <row r="96" spans="1:39">
      <c r="C96" s="56" t="s">
        <v>110</v>
      </c>
      <c r="L96" s="50">
        <v>7770.32</v>
      </c>
      <c r="N96" s="50">
        <f>+L96*0.05</f>
        <v>388.51600000000002</v>
      </c>
      <c r="O96" s="50">
        <f>+L96+N96</f>
        <v>8158.8359999999993</v>
      </c>
      <c r="X96" s="50">
        <v>-7671.14</v>
      </c>
      <c r="Z96" s="50">
        <v>-383.53700000000003</v>
      </c>
      <c r="AA96" s="50">
        <f>+X96+Z96</f>
        <v>-8054.6770000000006</v>
      </c>
      <c r="AJ96" s="50">
        <f>+L96+X96</f>
        <v>99.179999999999382</v>
      </c>
      <c r="AL96" s="50">
        <f>+N96+Z96</f>
        <v>4.978999999999985</v>
      </c>
      <c r="AM96" s="50">
        <f>+O96+AA96</f>
        <v>104.15899999999874</v>
      </c>
    </row>
    <row r="97" spans="3:39" ht="13.5" thickBot="1">
      <c r="C97" s="56" t="s">
        <v>109</v>
      </c>
      <c r="L97" s="54">
        <f>SUM(L92:L96)</f>
        <v>1482389.9580915987</v>
      </c>
      <c r="M97" s="54"/>
      <c r="N97" s="54">
        <f>SUM(N92:N96)</f>
        <v>74119.497904579956</v>
      </c>
      <c r="O97" s="55">
        <f>SUM(O92:O96)</f>
        <v>1556509.4559961786</v>
      </c>
      <c r="X97" s="54">
        <f>SUM(X92:X96)</f>
        <v>1144594.6825883992</v>
      </c>
      <c r="Y97" s="54"/>
      <c r="Z97" s="54">
        <f>SUM(Z92:Z96)</f>
        <v>57229.754129419976</v>
      </c>
      <c r="AA97" s="54">
        <f>SUM(AA92:AA96)</f>
        <v>1201824.4367178187</v>
      </c>
      <c r="AJ97" s="54">
        <f>SUM(AJ92:AJ96)</f>
        <v>2626984.6406799993</v>
      </c>
      <c r="AK97" s="54"/>
      <c r="AL97" s="54">
        <f>SUM(AL92:AL96)</f>
        <v>131349.25203399986</v>
      </c>
      <c r="AM97" s="54">
        <f>SUM(AM92:AM96)</f>
        <v>2758333.8927139975</v>
      </c>
    </row>
    <row r="98" spans="3:39" ht="13" thickTop="1">
      <c r="O98" s="53" t="s">
        <v>108</v>
      </c>
    </row>
    <row r="99" spans="3:39">
      <c r="O99" s="53"/>
    </row>
    <row r="100" spans="3:39">
      <c r="L100" s="49"/>
      <c r="N100" s="49"/>
    </row>
    <row r="101" spans="3:39">
      <c r="O101" s="50"/>
    </row>
    <row r="102" spans="3:39">
      <c r="O102" s="50"/>
    </row>
    <row r="103" spans="3:39">
      <c r="O103" s="50"/>
    </row>
    <row r="104" spans="3:39">
      <c r="O104" s="50"/>
    </row>
    <row r="105" spans="3:39">
      <c r="O105" s="50"/>
    </row>
  </sheetData>
  <mergeCells count="15">
    <mergeCell ref="AF7:AG7"/>
    <mergeCell ref="AI7:AJ7"/>
    <mergeCell ref="AL7:AM7"/>
    <mergeCell ref="E6:O6"/>
    <mergeCell ref="Q6:AA6"/>
    <mergeCell ref="AC6:AM6"/>
    <mergeCell ref="E7:F7"/>
    <mergeCell ref="H7:I7"/>
    <mergeCell ref="K7:L7"/>
    <mergeCell ref="N7:O7"/>
    <mergeCell ref="Q7:R7"/>
    <mergeCell ref="T7:U7"/>
    <mergeCell ref="W7:X7"/>
    <mergeCell ref="Z7:AA7"/>
    <mergeCell ref="AC7:AD7"/>
  </mergeCells>
  <pageMargins left="0" right="0" top="0" bottom="0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75A17-A870-4D79-B6EC-6C50A91DAE1C}">
  <dimension ref="A1:Z115"/>
  <sheetViews>
    <sheetView zoomScale="115" zoomScaleNormal="11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E58" sqref="E58"/>
    </sheetView>
  </sheetViews>
  <sheetFormatPr defaultColWidth="6.81640625" defaultRowHeight="12.5"/>
  <cols>
    <col min="1" max="1" width="5.453125" style="5" customWidth="1"/>
    <col min="2" max="2" width="7.54296875" style="5" bestFit="1" customWidth="1"/>
    <col min="3" max="3" width="39.1796875" style="5" customWidth="1"/>
    <col min="4" max="5" width="10.1796875" style="5" bestFit="1" customWidth="1"/>
    <col min="6" max="6" width="6.54296875" style="5" bestFit="1" customWidth="1"/>
    <col min="7" max="7" width="14.81640625" style="5" bestFit="1" customWidth="1"/>
    <col min="8" max="8" width="7.81640625" style="6" bestFit="1" customWidth="1"/>
    <col min="9" max="9" width="11.453125" style="6" bestFit="1" customWidth="1"/>
    <col min="10" max="10" width="14.1796875" style="6" bestFit="1" customWidth="1"/>
    <col min="11" max="11" width="1.54296875" style="6" customWidth="1"/>
    <col min="12" max="12" width="10.453125" style="6" bestFit="1" customWidth="1"/>
    <col min="13" max="14" width="12.453125" style="6" bestFit="1" customWidth="1"/>
    <col min="15" max="15" width="2.1796875" style="6" customWidth="1"/>
    <col min="16" max="16" width="11.453125" style="6" bestFit="1" customWidth="1"/>
    <col min="17" max="17" width="14.1796875" style="6" bestFit="1" customWidth="1"/>
    <col min="18" max="18" width="2.453125" style="6" customWidth="1"/>
    <col min="19" max="19" width="10.453125" style="6" bestFit="1" customWidth="1"/>
    <col min="20" max="20" width="12.453125" style="6" bestFit="1" customWidth="1"/>
    <col min="21" max="21" width="2.1796875" style="6" customWidth="1"/>
    <col min="22" max="22" width="11.453125" style="6" bestFit="1" customWidth="1"/>
    <col min="23" max="23" width="14.1796875" style="6" bestFit="1" customWidth="1"/>
    <col min="24" max="24" width="12.453125" style="6" bestFit="1" customWidth="1"/>
    <col min="25" max="25" width="1.54296875" style="5" customWidth="1"/>
    <col min="26" max="26" width="18.453125" style="5" bestFit="1" customWidth="1"/>
    <col min="27" max="16384" width="6.81640625" style="5"/>
  </cols>
  <sheetData>
    <row r="1" spans="1:26" ht="13">
      <c r="A1" s="1" t="s">
        <v>0</v>
      </c>
      <c r="B1" s="2"/>
      <c r="C1" s="3"/>
      <c r="D1" s="4"/>
      <c r="K1" s="7"/>
      <c r="O1" s="8"/>
      <c r="P1" s="5"/>
      <c r="Q1" s="5"/>
      <c r="R1" s="5"/>
      <c r="S1" s="5"/>
      <c r="T1" s="5"/>
      <c r="U1" s="5"/>
      <c r="V1" s="5"/>
      <c r="W1" s="5"/>
    </row>
    <row r="2" spans="1:26">
      <c r="A2" s="5" t="s">
        <v>106</v>
      </c>
      <c r="B2" s="4"/>
      <c r="D2" s="4"/>
      <c r="K2" s="7"/>
      <c r="O2" s="8"/>
      <c r="P2" s="5"/>
      <c r="Q2" s="5"/>
      <c r="R2" s="5"/>
      <c r="S2" s="5"/>
      <c r="T2" s="5"/>
      <c r="U2" s="5"/>
      <c r="V2" s="5"/>
      <c r="W2" s="5"/>
    </row>
    <row r="3" spans="1:26">
      <c r="A3" s="5" t="s">
        <v>138</v>
      </c>
      <c r="B3" s="4"/>
      <c r="D3" s="4"/>
      <c r="K3" s="7"/>
      <c r="O3" s="8"/>
      <c r="P3" s="5"/>
      <c r="Q3" s="5"/>
      <c r="R3" s="5"/>
      <c r="S3" s="5"/>
      <c r="T3" s="5"/>
      <c r="U3" s="5"/>
      <c r="V3" s="5"/>
      <c r="W3" s="5"/>
    </row>
    <row r="4" spans="1:26" ht="13">
      <c r="A4" s="84"/>
      <c r="B4" s="10"/>
      <c r="C4" s="10"/>
      <c r="D4" s="10"/>
      <c r="E4" s="10"/>
      <c r="F4" s="11"/>
      <c r="G4" s="12"/>
      <c r="H4" s="10"/>
      <c r="I4" s="2"/>
      <c r="J4" s="12"/>
      <c r="K4" s="13"/>
      <c r="L4" s="2"/>
      <c r="M4" s="12"/>
      <c r="N4" s="12"/>
      <c r="O4" s="14"/>
      <c r="P4" s="15"/>
      <c r="Q4" s="15"/>
      <c r="R4" s="5"/>
      <c r="S4" s="2"/>
      <c r="T4" s="2"/>
      <c r="U4" s="2"/>
      <c r="V4" s="2"/>
      <c r="W4" s="16"/>
      <c r="X4" s="10"/>
    </row>
    <row r="5" spans="1:26" s="22" customFormat="1" ht="13">
      <c r="A5" s="17"/>
      <c r="B5" s="18"/>
      <c r="C5" s="18"/>
      <c r="D5" s="18"/>
      <c r="E5" s="18"/>
      <c r="F5" s="19"/>
      <c r="G5" s="18"/>
      <c r="H5" s="17"/>
      <c r="I5" s="153" t="s">
        <v>1</v>
      </c>
      <c r="J5" s="153"/>
      <c r="K5" s="18"/>
      <c r="L5" s="153" t="s">
        <v>2</v>
      </c>
      <c r="M5" s="153"/>
      <c r="N5" s="17"/>
      <c r="O5" s="21"/>
      <c r="P5" s="153" t="s">
        <v>3</v>
      </c>
      <c r="Q5" s="153"/>
      <c r="S5" s="153" t="s">
        <v>4</v>
      </c>
      <c r="T5" s="153"/>
      <c r="U5" s="16"/>
      <c r="V5" s="153" t="s">
        <v>5</v>
      </c>
      <c r="W5" s="153"/>
    </row>
    <row r="6" spans="1:26" s="22" customFormat="1" ht="13">
      <c r="A6" s="17"/>
      <c r="B6" s="18"/>
      <c r="C6" s="18"/>
      <c r="D6" s="17" t="s">
        <v>6</v>
      </c>
      <c r="E6" s="17" t="s">
        <v>7</v>
      </c>
      <c r="F6" s="17" t="s">
        <v>8</v>
      </c>
      <c r="G6" s="17" t="s">
        <v>9</v>
      </c>
      <c r="H6" s="17" t="s">
        <v>10</v>
      </c>
      <c r="I6" s="23" t="s">
        <v>11</v>
      </c>
      <c r="J6" s="17"/>
      <c r="K6" s="18"/>
      <c r="L6" s="23" t="s">
        <v>11</v>
      </c>
      <c r="M6" s="17" t="s">
        <v>12</v>
      </c>
      <c r="N6" s="17" t="s">
        <v>13</v>
      </c>
      <c r="O6" s="21"/>
      <c r="P6" s="23" t="s">
        <v>11</v>
      </c>
      <c r="Q6" s="17" t="s">
        <v>12</v>
      </c>
      <c r="S6" s="23" t="s">
        <v>11</v>
      </c>
      <c r="T6" s="16"/>
      <c r="U6" s="16"/>
      <c r="V6" s="23" t="s">
        <v>11</v>
      </c>
      <c r="W6" s="16"/>
      <c r="X6" s="18"/>
      <c r="Z6" s="23" t="s">
        <v>137</v>
      </c>
    </row>
    <row r="7" spans="1:26" s="22" customFormat="1" ht="13">
      <c r="A7" s="24" t="s">
        <v>15</v>
      </c>
      <c r="B7" s="24" t="s">
        <v>16</v>
      </c>
      <c r="C7" s="25" t="s">
        <v>17</v>
      </c>
      <c r="D7" s="24" t="s">
        <v>18</v>
      </c>
      <c r="E7" s="24" t="s">
        <v>18</v>
      </c>
      <c r="F7" s="24" t="s">
        <v>19</v>
      </c>
      <c r="G7" s="24" t="s">
        <v>8</v>
      </c>
      <c r="H7" s="24" t="s">
        <v>20</v>
      </c>
      <c r="I7" s="48" t="s">
        <v>21</v>
      </c>
      <c r="J7" s="24" t="s">
        <v>12</v>
      </c>
      <c r="K7" s="26"/>
      <c r="L7" s="48" t="s">
        <v>21</v>
      </c>
      <c r="M7" s="24" t="s">
        <v>21</v>
      </c>
      <c r="N7" s="24" t="s">
        <v>22</v>
      </c>
      <c r="O7" s="21"/>
      <c r="P7" s="48" t="s">
        <v>21</v>
      </c>
      <c r="Q7" s="24" t="s">
        <v>21</v>
      </c>
      <c r="S7" s="48" t="s">
        <v>23</v>
      </c>
      <c r="T7" s="48" t="s">
        <v>24</v>
      </c>
      <c r="U7" s="16"/>
      <c r="V7" s="48" t="s">
        <v>23</v>
      </c>
      <c r="W7" s="48" t="s">
        <v>24</v>
      </c>
      <c r="X7" s="24" t="s">
        <v>25</v>
      </c>
      <c r="Z7" s="48" t="s">
        <v>136</v>
      </c>
    </row>
    <row r="8" spans="1:26" ht="15.75" customHeight="1">
      <c r="A8" s="4" t="s">
        <v>27</v>
      </c>
      <c r="B8" s="4">
        <v>17</v>
      </c>
      <c r="C8" s="27" t="s">
        <v>28</v>
      </c>
      <c r="D8" s="28">
        <v>31726</v>
      </c>
      <c r="E8" s="4"/>
      <c r="F8" s="4"/>
      <c r="G8" s="4"/>
      <c r="H8" s="6">
        <f t="shared" ref="H8:H39" si="0">+J8/I8</f>
        <v>50.024839760999456</v>
      </c>
      <c r="I8" s="83">
        <v>1841</v>
      </c>
      <c r="J8" s="83">
        <v>92095.73</v>
      </c>
      <c r="K8" s="83"/>
      <c r="L8" s="83">
        <v>0</v>
      </c>
      <c r="M8" s="83">
        <v>0</v>
      </c>
      <c r="N8" s="83">
        <v>5313.51</v>
      </c>
      <c r="O8" s="83"/>
      <c r="P8" s="83">
        <f t="shared" ref="P8:P39" si="1">+I8+L8</f>
        <v>1841</v>
      </c>
      <c r="Q8" s="83">
        <f t="shared" ref="Q8:Q39" si="2">+J8+M8+N8</f>
        <v>97409.239999999991</v>
      </c>
      <c r="R8" s="83"/>
      <c r="S8" s="83">
        <v>283.5</v>
      </c>
      <c r="T8" s="83">
        <v>16290.190000000002</v>
      </c>
      <c r="U8" s="83"/>
      <c r="V8" s="83">
        <f t="shared" ref="V8:V39" si="3">+P8+S8</f>
        <v>2124.5</v>
      </c>
      <c r="W8" s="83">
        <f t="shared" ref="W8:W39" si="4">+Q8+T8</f>
        <v>113699.43</v>
      </c>
      <c r="X8" s="83">
        <v>8390.48</v>
      </c>
      <c r="Z8" s="4" t="s">
        <v>123</v>
      </c>
    </row>
    <row r="9" spans="1:26" ht="12.75" customHeight="1">
      <c r="A9" s="4" t="s">
        <v>52</v>
      </c>
      <c r="B9" s="4">
        <v>28</v>
      </c>
      <c r="C9" s="32" t="s">
        <v>35</v>
      </c>
      <c r="D9" s="28">
        <v>40826</v>
      </c>
      <c r="E9" s="34">
        <v>45283</v>
      </c>
      <c r="F9" s="4" t="s">
        <v>32</v>
      </c>
      <c r="G9" s="4" t="s">
        <v>33</v>
      </c>
      <c r="H9" s="6">
        <f t="shared" si="0"/>
        <v>95.043366058906031</v>
      </c>
      <c r="I9" s="29">
        <v>713</v>
      </c>
      <c r="J9" s="29">
        <v>67765.919999999998</v>
      </c>
      <c r="K9" s="29"/>
      <c r="L9" s="29">
        <v>0</v>
      </c>
      <c r="M9" s="29">
        <v>0</v>
      </c>
      <c r="N9" s="29">
        <v>6038.47</v>
      </c>
      <c r="O9" s="29"/>
      <c r="P9" s="6">
        <f t="shared" si="1"/>
        <v>713</v>
      </c>
      <c r="Q9" s="6">
        <f t="shared" si="2"/>
        <v>73804.39</v>
      </c>
      <c r="S9" s="6">
        <v>616.90000000000009</v>
      </c>
      <c r="T9" s="6">
        <v>58632.009999999995</v>
      </c>
      <c r="V9" s="6">
        <f t="shared" si="3"/>
        <v>1329.9</v>
      </c>
      <c r="W9" s="6">
        <f t="shared" si="4"/>
        <v>132436.4</v>
      </c>
      <c r="X9" s="6">
        <v>9346.57</v>
      </c>
      <c r="Z9" s="4" t="s">
        <v>124</v>
      </c>
    </row>
    <row r="10" spans="1:26" ht="12.75" customHeight="1">
      <c r="A10" s="4" t="s">
        <v>27</v>
      </c>
      <c r="B10" s="4">
        <v>30</v>
      </c>
      <c r="C10" s="32" t="s">
        <v>36</v>
      </c>
      <c r="D10" s="28">
        <v>34806</v>
      </c>
      <c r="E10" s="4"/>
      <c r="F10" s="4"/>
      <c r="G10" s="4"/>
      <c r="H10" s="6">
        <f t="shared" si="0"/>
        <v>30.230514403292183</v>
      </c>
      <c r="I10" s="29">
        <v>1944</v>
      </c>
      <c r="J10" s="29">
        <v>58768.12</v>
      </c>
      <c r="K10" s="29"/>
      <c r="L10" s="29">
        <v>0</v>
      </c>
      <c r="M10" s="29">
        <v>0</v>
      </c>
      <c r="N10" s="29">
        <v>3143.76</v>
      </c>
      <c r="O10" s="29"/>
      <c r="P10" s="6">
        <f t="shared" si="1"/>
        <v>1944</v>
      </c>
      <c r="Q10" s="6">
        <f t="shared" si="2"/>
        <v>61911.880000000005</v>
      </c>
      <c r="S10" s="6">
        <v>136</v>
      </c>
      <c r="T10" s="6">
        <v>4629.7999999999884</v>
      </c>
      <c r="V10" s="6">
        <f t="shared" si="3"/>
        <v>2080</v>
      </c>
      <c r="W10" s="6">
        <f t="shared" si="4"/>
        <v>66541.679999999993</v>
      </c>
      <c r="X10" s="6">
        <v>4937.8999999999996</v>
      </c>
      <c r="Z10" s="4" t="s">
        <v>123</v>
      </c>
    </row>
    <row r="11" spans="1:26" ht="12.75" customHeight="1">
      <c r="A11" s="4" t="s">
        <v>37</v>
      </c>
      <c r="B11" s="4">
        <v>32</v>
      </c>
      <c r="C11" s="32" t="s">
        <v>38</v>
      </c>
      <c r="D11" s="28">
        <v>34960</v>
      </c>
      <c r="E11" s="4"/>
      <c r="F11" s="4"/>
      <c r="G11" s="4"/>
      <c r="H11" s="6">
        <f t="shared" si="0"/>
        <v>36.717761918355698</v>
      </c>
      <c r="I11" s="29">
        <v>1751.5</v>
      </c>
      <c r="J11" s="29">
        <v>64311.16</v>
      </c>
      <c r="K11" s="29"/>
      <c r="L11" s="29">
        <v>260</v>
      </c>
      <c r="M11" s="29">
        <v>14333</v>
      </c>
      <c r="N11" s="29">
        <v>4510.05</v>
      </c>
      <c r="O11" s="29"/>
      <c r="P11" s="6">
        <f t="shared" si="1"/>
        <v>2011.5</v>
      </c>
      <c r="Q11" s="6">
        <f t="shared" si="2"/>
        <v>83154.210000000006</v>
      </c>
      <c r="S11" s="6">
        <v>328.5</v>
      </c>
      <c r="T11" s="6">
        <v>12923.949999999997</v>
      </c>
      <c r="V11" s="6">
        <f t="shared" si="3"/>
        <v>2340</v>
      </c>
      <c r="W11" s="6">
        <f t="shared" si="4"/>
        <v>96078.16</v>
      </c>
      <c r="X11" s="6">
        <v>7182.6900000000005</v>
      </c>
      <c r="Z11" s="4" t="s">
        <v>123</v>
      </c>
    </row>
    <row r="12" spans="1:26" ht="12.75" customHeight="1">
      <c r="A12" s="4" t="s">
        <v>39</v>
      </c>
      <c r="B12" s="4">
        <v>34</v>
      </c>
      <c r="C12" s="32" t="s">
        <v>40</v>
      </c>
      <c r="D12" s="28">
        <v>35296</v>
      </c>
      <c r="E12" s="4"/>
      <c r="F12" s="4"/>
      <c r="G12" s="4"/>
      <c r="H12" s="6">
        <f t="shared" si="0"/>
        <v>37.969489855072467</v>
      </c>
      <c r="I12" s="29">
        <v>1725</v>
      </c>
      <c r="J12" s="29">
        <v>65497.37</v>
      </c>
      <c r="K12" s="29"/>
      <c r="L12" s="29">
        <v>66.5</v>
      </c>
      <c r="M12" s="29">
        <v>3782.04</v>
      </c>
      <c r="N12" s="29">
        <v>4151.37</v>
      </c>
      <c r="O12" s="29"/>
      <c r="P12" s="6">
        <f t="shared" si="1"/>
        <v>1791.5</v>
      </c>
      <c r="Q12" s="6">
        <f t="shared" si="2"/>
        <v>73430.78</v>
      </c>
      <c r="S12" s="6">
        <v>355</v>
      </c>
      <c r="T12" s="6">
        <v>13750.61</v>
      </c>
      <c r="V12" s="6">
        <f t="shared" si="3"/>
        <v>2146.5</v>
      </c>
      <c r="W12" s="6">
        <f t="shared" si="4"/>
        <v>87181.39</v>
      </c>
      <c r="X12" s="6">
        <v>6502.04</v>
      </c>
      <c r="Z12" s="4" t="s">
        <v>124</v>
      </c>
    </row>
    <row r="13" spans="1:26" ht="12.75" customHeight="1">
      <c r="A13" s="4" t="s">
        <v>30</v>
      </c>
      <c r="B13" s="4">
        <v>35</v>
      </c>
      <c r="C13" s="32" t="s">
        <v>42</v>
      </c>
      <c r="D13" s="28">
        <v>35766</v>
      </c>
      <c r="E13" s="4"/>
      <c r="F13" s="4"/>
      <c r="G13" s="4"/>
      <c r="H13" s="6">
        <f t="shared" si="0"/>
        <v>35.562312338222604</v>
      </c>
      <c r="I13" s="29">
        <v>1738.5</v>
      </c>
      <c r="J13" s="29">
        <v>61825.08</v>
      </c>
      <c r="K13" s="29"/>
      <c r="L13" s="29">
        <v>0</v>
      </c>
      <c r="M13" s="29">
        <v>0</v>
      </c>
      <c r="N13" s="29">
        <v>3697.11</v>
      </c>
      <c r="O13" s="29"/>
      <c r="P13" s="6">
        <f t="shared" si="1"/>
        <v>1738.5</v>
      </c>
      <c r="Q13" s="6">
        <f t="shared" si="2"/>
        <v>65522.19</v>
      </c>
      <c r="S13" s="6">
        <v>341.5</v>
      </c>
      <c r="T13" s="6">
        <v>12483.029999999999</v>
      </c>
      <c r="V13" s="6">
        <f t="shared" si="3"/>
        <v>2080</v>
      </c>
      <c r="W13" s="6">
        <f t="shared" si="4"/>
        <v>78005.22</v>
      </c>
      <c r="X13" s="6">
        <v>5659.95</v>
      </c>
      <c r="Z13" s="4" t="s">
        <v>124</v>
      </c>
    </row>
    <row r="14" spans="1:26" ht="12.75" customHeight="1">
      <c r="A14" s="4" t="s">
        <v>30</v>
      </c>
      <c r="B14" s="4">
        <v>41</v>
      </c>
      <c r="C14" s="32" t="s">
        <v>43</v>
      </c>
      <c r="D14" s="28">
        <v>36234</v>
      </c>
      <c r="E14" s="4"/>
      <c r="F14" s="4"/>
      <c r="G14" s="4"/>
      <c r="H14" s="6">
        <f t="shared" si="0"/>
        <v>28.366294797687864</v>
      </c>
      <c r="I14" s="29">
        <v>1730</v>
      </c>
      <c r="J14" s="29">
        <v>49073.69</v>
      </c>
      <c r="K14" s="29"/>
      <c r="L14" s="29">
        <v>424</v>
      </c>
      <c r="M14" s="29">
        <v>18036.169999999998</v>
      </c>
      <c r="N14" s="29">
        <v>3869.09</v>
      </c>
      <c r="O14" s="29"/>
      <c r="P14" s="6">
        <f t="shared" si="1"/>
        <v>2154</v>
      </c>
      <c r="Q14" s="6">
        <f t="shared" si="2"/>
        <v>70978.95</v>
      </c>
      <c r="S14" s="6">
        <v>350</v>
      </c>
      <c r="T14" s="6">
        <v>10238.880000000005</v>
      </c>
      <c r="V14" s="6">
        <f t="shared" si="3"/>
        <v>2504</v>
      </c>
      <c r="W14" s="6">
        <f t="shared" si="4"/>
        <v>81217.83</v>
      </c>
      <c r="X14" s="6">
        <v>5831.65</v>
      </c>
      <c r="Z14" s="4" t="s">
        <v>124</v>
      </c>
    </row>
    <row r="15" spans="1:26" ht="12.75" customHeight="1">
      <c r="A15" s="4" t="s">
        <v>30</v>
      </c>
      <c r="B15" s="4">
        <v>42</v>
      </c>
      <c r="C15" s="32" t="s">
        <v>44</v>
      </c>
      <c r="D15" s="28">
        <v>36276</v>
      </c>
      <c r="E15" s="4"/>
      <c r="F15" s="4"/>
      <c r="G15" s="4"/>
      <c r="H15" s="6">
        <f t="shared" si="0"/>
        <v>75.101325618095743</v>
      </c>
      <c r="I15" s="29">
        <v>1901</v>
      </c>
      <c r="J15" s="29">
        <v>142767.62</v>
      </c>
      <c r="K15" s="29"/>
      <c r="L15" s="29">
        <v>0</v>
      </c>
      <c r="M15" s="29">
        <v>0</v>
      </c>
      <c r="N15" s="29">
        <v>7810.54</v>
      </c>
      <c r="O15" s="29"/>
      <c r="P15" s="6">
        <f t="shared" si="1"/>
        <v>1901</v>
      </c>
      <c r="Q15" s="6">
        <f t="shared" si="2"/>
        <v>150578.16</v>
      </c>
      <c r="S15" s="6">
        <v>179</v>
      </c>
      <c r="T15" s="6">
        <v>15314.739999999991</v>
      </c>
      <c r="V15" s="6">
        <f t="shared" si="3"/>
        <v>2080</v>
      </c>
      <c r="W15" s="6">
        <f t="shared" si="4"/>
        <v>165892.9</v>
      </c>
      <c r="X15" s="6">
        <v>12199.76</v>
      </c>
      <c r="Z15" s="4" t="s">
        <v>124</v>
      </c>
    </row>
    <row r="16" spans="1:26" ht="12.75" customHeight="1">
      <c r="A16" s="4" t="s">
        <v>45</v>
      </c>
      <c r="B16" s="4">
        <v>49</v>
      </c>
      <c r="C16" s="32" t="s">
        <v>46</v>
      </c>
      <c r="D16" s="28">
        <v>36391</v>
      </c>
      <c r="E16" s="4"/>
      <c r="F16" s="4"/>
      <c r="G16" s="4"/>
      <c r="H16" s="6">
        <f t="shared" si="0"/>
        <v>20.272920922089291</v>
      </c>
      <c r="I16" s="29">
        <v>1713.5</v>
      </c>
      <c r="J16" s="29">
        <v>34737.65</v>
      </c>
      <c r="K16" s="29"/>
      <c r="L16" s="29">
        <v>207.5</v>
      </c>
      <c r="M16" s="29">
        <v>6312.73</v>
      </c>
      <c r="N16" s="29">
        <v>2425.3200000000002</v>
      </c>
      <c r="O16" s="29"/>
      <c r="P16" s="6">
        <f t="shared" si="1"/>
        <v>1921</v>
      </c>
      <c r="Q16" s="6">
        <f t="shared" si="2"/>
        <v>43475.700000000004</v>
      </c>
      <c r="S16" s="6">
        <v>366.5</v>
      </c>
      <c r="T16" s="6">
        <v>7721.989999999998</v>
      </c>
      <c r="V16" s="6">
        <f t="shared" si="3"/>
        <v>2287.5</v>
      </c>
      <c r="W16" s="6">
        <f t="shared" si="4"/>
        <v>51197.69</v>
      </c>
      <c r="X16" s="6">
        <v>3311.27</v>
      </c>
      <c r="Z16" s="4" t="s">
        <v>124</v>
      </c>
    </row>
    <row r="17" spans="1:26" ht="12.75" customHeight="1">
      <c r="A17" s="4" t="s">
        <v>48</v>
      </c>
      <c r="B17" s="4">
        <v>50</v>
      </c>
      <c r="C17" s="32" t="s">
        <v>49</v>
      </c>
      <c r="D17" s="28">
        <v>36423</v>
      </c>
      <c r="E17" s="4"/>
      <c r="F17" s="4"/>
      <c r="G17" s="4"/>
      <c r="H17" s="6">
        <f t="shared" si="0"/>
        <v>35.784218160719462</v>
      </c>
      <c r="I17" s="29">
        <v>1723.5</v>
      </c>
      <c r="J17" s="29">
        <v>61674.1</v>
      </c>
      <c r="K17" s="29"/>
      <c r="L17" s="29">
        <v>202.5</v>
      </c>
      <c r="M17" s="29">
        <v>10834.12</v>
      </c>
      <c r="N17" s="29">
        <v>4226.01</v>
      </c>
      <c r="O17" s="29"/>
      <c r="P17" s="6">
        <f t="shared" si="1"/>
        <v>1926</v>
      </c>
      <c r="Q17" s="6">
        <f t="shared" si="2"/>
        <v>76734.23</v>
      </c>
      <c r="S17" s="6">
        <v>356.5</v>
      </c>
      <c r="T17" s="6">
        <v>13909.39</v>
      </c>
      <c r="V17" s="6">
        <f t="shared" si="3"/>
        <v>2282.5</v>
      </c>
      <c r="W17" s="6">
        <f t="shared" si="4"/>
        <v>90643.62</v>
      </c>
      <c r="X17" s="6">
        <v>6934.28</v>
      </c>
      <c r="Z17" s="4" t="s">
        <v>123</v>
      </c>
    </row>
    <row r="18" spans="1:26" ht="12.75" customHeight="1">
      <c r="A18" s="4" t="s">
        <v>30</v>
      </c>
      <c r="B18" s="4">
        <v>56</v>
      </c>
      <c r="C18" s="32" t="s">
        <v>50</v>
      </c>
      <c r="D18" s="28">
        <v>36609</v>
      </c>
      <c r="E18" s="4"/>
      <c r="F18" s="4"/>
      <c r="G18" s="4"/>
      <c r="H18" s="6">
        <f t="shared" si="0"/>
        <v>31.490855439642328</v>
      </c>
      <c r="I18" s="29">
        <v>1677.5</v>
      </c>
      <c r="J18" s="29">
        <v>52825.91</v>
      </c>
      <c r="K18" s="29"/>
      <c r="L18" s="29">
        <v>72</v>
      </c>
      <c r="M18" s="29">
        <v>3406.24</v>
      </c>
      <c r="N18" s="29">
        <v>3457.29</v>
      </c>
      <c r="O18" s="29"/>
      <c r="P18" s="6">
        <f t="shared" si="1"/>
        <v>1749.5</v>
      </c>
      <c r="Q18" s="6">
        <f t="shared" si="2"/>
        <v>59689.440000000002</v>
      </c>
      <c r="S18" s="6">
        <v>402.5</v>
      </c>
      <c r="T18" s="6">
        <v>12907.580000000002</v>
      </c>
      <c r="V18" s="6">
        <f t="shared" si="3"/>
        <v>2152</v>
      </c>
      <c r="W18" s="6">
        <f t="shared" si="4"/>
        <v>72597.02</v>
      </c>
      <c r="X18" s="6">
        <v>5356.8600000000006</v>
      </c>
      <c r="Z18" s="4" t="s">
        <v>124</v>
      </c>
    </row>
    <row r="19" spans="1:26" ht="12.75" customHeight="1">
      <c r="A19" s="4" t="s">
        <v>45</v>
      </c>
      <c r="B19" s="4">
        <v>60</v>
      </c>
      <c r="C19" s="5" t="s">
        <v>51</v>
      </c>
      <c r="D19" s="34">
        <v>36731</v>
      </c>
      <c r="E19" s="4"/>
      <c r="F19" s="4"/>
      <c r="G19" s="4"/>
      <c r="H19" s="6">
        <f t="shared" si="0"/>
        <v>21.949376938257682</v>
      </c>
      <c r="I19" s="29">
        <v>1773.5</v>
      </c>
      <c r="J19" s="29">
        <v>38927.22</v>
      </c>
      <c r="K19" s="29"/>
      <c r="L19" s="29">
        <v>96.5</v>
      </c>
      <c r="M19" s="29">
        <v>3180.89</v>
      </c>
      <c r="N19" s="29">
        <v>2441.7199999999998</v>
      </c>
      <c r="O19" s="29"/>
      <c r="P19" s="6">
        <f t="shared" si="1"/>
        <v>1870</v>
      </c>
      <c r="Q19" s="6">
        <f t="shared" si="2"/>
        <v>44549.83</v>
      </c>
      <c r="S19" s="6">
        <v>306.5</v>
      </c>
      <c r="T19" s="6">
        <v>6885.0599999999977</v>
      </c>
      <c r="V19" s="6">
        <f t="shared" si="3"/>
        <v>2176.5</v>
      </c>
      <c r="W19" s="6">
        <f t="shared" si="4"/>
        <v>51434.89</v>
      </c>
      <c r="X19" s="6">
        <v>3660.5299999999997</v>
      </c>
      <c r="Z19" s="4" t="s">
        <v>124</v>
      </c>
    </row>
    <row r="20" spans="1:26" ht="12.75" customHeight="1">
      <c r="A20" s="4" t="s">
        <v>27</v>
      </c>
      <c r="B20" s="4">
        <v>68</v>
      </c>
      <c r="C20" s="32" t="s">
        <v>135</v>
      </c>
      <c r="D20" s="28">
        <v>36976</v>
      </c>
      <c r="E20" s="4"/>
      <c r="F20" s="4"/>
      <c r="G20" s="4"/>
      <c r="H20" s="6">
        <f t="shared" si="0"/>
        <v>41.777094555873923</v>
      </c>
      <c r="I20" s="29">
        <v>1745</v>
      </c>
      <c r="J20" s="29">
        <v>72901.03</v>
      </c>
      <c r="K20" s="29"/>
      <c r="L20" s="29">
        <v>175.5</v>
      </c>
      <c r="M20" s="29">
        <v>9582</v>
      </c>
      <c r="N20" s="29">
        <v>4732.01</v>
      </c>
      <c r="O20" s="29"/>
      <c r="P20" s="6">
        <f t="shared" si="1"/>
        <v>1920.5</v>
      </c>
      <c r="Q20" s="6">
        <f t="shared" si="2"/>
        <v>87215.039999999994</v>
      </c>
      <c r="S20" s="6">
        <v>335</v>
      </c>
      <c r="T20" s="6">
        <v>12499.86</v>
      </c>
      <c r="V20" s="6">
        <f t="shared" si="3"/>
        <v>2255.5</v>
      </c>
      <c r="W20" s="6">
        <f t="shared" si="4"/>
        <v>99714.9</v>
      </c>
      <c r="X20" s="6">
        <v>7598.02</v>
      </c>
      <c r="Z20" s="4" t="s">
        <v>123</v>
      </c>
    </row>
    <row r="21" spans="1:26" ht="12.75" customHeight="1">
      <c r="A21" s="4" t="s">
        <v>39</v>
      </c>
      <c r="B21" s="4">
        <v>70</v>
      </c>
      <c r="C21" s="32" t="s">
        <v>55</v>
      </c>
      <c r="D21" s="28">
        <v>37074</v>
      </c>
      <c r="E21" s="4"/>
      <c r="F21" s="4"/>
      <c r="G21" s="4"/>
      <c r="H21" s="6">
        <f t="shared" si="0"/>
        <v>33.066027173913042</v>
      </c>
      <c r="I21" s="29">
        <v>1840</v>
      </c>
      <c r="J21" s="29">
        <v>60841.49</v>
      </c>
      <c r="K21" s="29"/>
      <c r="L21" s="29">
        <v>96.5</v>
      </c>
      <c r="M21" s="29">
        <v>4785.03</v>
      </c>
      <c r="N21" s="29">
        <v>3686.65</v>
      </c>
      <c r="O21" s="29"/>
      <c r="P21" s="6">
        <f t="shared" si="1"/>
        <v>1936.5</v>
      </c>
      <c r="Q21" s="6">
        <f t="shared" si="2"/>
        <v>69313.17</v>
      </c>
      <c r="S21" s="6">
        <v>265</v>
      </c>
      <c r="T21" s="6">
        <v>8981.9300000000076</v>
      </c>
      <c r="V21" s="6">
        <f t="shared" si="3"/>
        <v>2201.5</v>
      </c>
      <c r="W21" s="6">
        <f t="shared" si="4"/>
        <v>78295.100000000006</v>
      </c>
      <c r="X21" s="6">
        <v>5554.71</v>
      </c>
      <c r="Z21" s="4" t="s">
        <v>124</v>
      </c>
    </row>
    <row r="22" spans="1:26" ht="12.75" customHeight="1">
      <c r="A22" s="4" t="s">
        <v>37</v>
      </c>
      <c r="B22" s="4">
        <v>80</v>
      </c>
      <c r="C22" s="32" t="s">
        <v>57</v>
      </c>
      <c r="D22" s="28">
        <v>37573</v>
      </c>
      <c r="E22" s="4"/>
      <c r="F22" s="4"/>
      <c r="G22" s="4"/>
      <c r="H22" s="6">
        <f t="shared" si="0"/>
        <v>35.379225313693404</v>
      </c>
      <c r="I22" s="29">
        <v>1833</v>
      </c>
      <c r="J22" s="29">
        <v>64850.12</v>
      </c>
      <c r="K22" s="29"/>
      <c r="L22" s="29">
        <v>301</v>
      </c>
      <c r="M22" s="29">
        <v>15980.37</v>
      </c>
      <c r="N22" s="29">
        <v>4521.74</v>
      </c>
      <c r="O22" s="29"/>
      <c r="P22" s="6">
        <f t="shared" si="1"/>
        <v>2134</v>
      </c>
      <c r="Q22" s="6">
        <f t="shared" si="2"/>
        <v>85352.23000000001</v>
      </c>
      <c r="S22" s="6">
        <v>247</v>
      </c>
      <c r="T22" s="6">
        <v>9114.8199999999924</v>
      </c>
      <c r="V22" s="6">
        <f t="shared" si="3"/>
        <v>2381</v>
      </c>
      <c r="W22" s="6">
        <f t="shared" si="4"/>
        <v>94467.05</v>
      </c>
      <c r="X22" s="6">
        <v>3954.3500000000004</v>
      </c>
      <c r="Z22" s="4" t="s">
        <v>123</v>
      </c>
    </row>
    <row r="23" spans="1:26" ht="12.75" customHeight="1">
      <c r="A23" s="4" t="s">
        <v>27</v>
      </c>
      <c r="B23" s="4">
        <v>83</v>
      </c>
      <c r="C23" s="32" t="s">
        <v>58</v>
      </c>
      <c r="D23" s="28">
        <v>37739</v>
      </c>
      <c r="E23" s="4"/>
      <c r="F23" s="4"/>
      <c r="G23" s="4"/>
      <c r="H23" s="6">
        <f t="shared" si="0"/>
        <v>28.755871485943775</v>
      </c>
      <c r="I23" s="29">
        <v>1867.5</v>
      </c>
      <c r="J23" s="29">
        <v>53701.59</v>
      </c>
      <c r="K23" s="29"/>
      <c r="L23" s="29">
        <v>10</v>
      </c>
      <c r="M23" s="29">
        <v>426.6</v>
      </c>
      <c r="N23" s="29">
        <v>3011.04</v>
      </c>
      <c r="O23" s="29"/>
      <c r="P23" s="6">
        <f t="shared" si="1"/>
        <v>1877.5</v>
      </c>
      <c r="Q23" s="6">
        <f t="shared" si="2"/>
        <v>57139.229999999996</v>
      </c>
      <c r="S23" s="6">
        <v>212.5</v>
      </c>
      <c r="T23" s="6">
        <v>6271.4000000000015</v>
      </c>
      <c r="V23" s="6">
        <f t="shared" si="3"/>
        <v>2090</v>
      </c>
      <c r="W23" s="6">
        <f t="shared" si="4"/>
        <v>63410.63</v>
      </c>
      <c r="X23" s="6">
        <v>4668.2300000000005</v>
      </c>
      <c r="Z23" s="4" t="s">
        <v>123</v>
      </c>
    </row>
    <row r="24" spans="1:26" ht="12.75" customHeight="1">
      <c r="A24" s="4" t="s">
        <v>37</v>
      </c>
      <c r="B24" s="4">
        <v>91</v>
      </c>
      <c r="C24" s="32" t="s">
        <v>53</v>
      </c>
      <c r="D24" s="28">
        <v>38483</v>
      </c>
      <c r="E24" s="4"/>
      <c r="F24" s="4"/>
      <c r="G24" s="4"/>
      <c r="H24" s="6">
        <f t="shared" si="0"/>
        <v>30.871797845898922</v>
      </c>
      <c r="I24" s="29">
        <v>1810.5</v>
      </c>
      <c r="J24" s="29">
        <v>55893.39</v>
      </c>
      <c r="K24" s="29"/>
      <c r="L24" s="29">
        <v>249</v>
      </c>
      <c r="M24" s="29">
        <v>11517.03</v>
      </c>
      <c r="N24" s="29">
        <v>3765.14</v>
      </c>
      <c r="O24" s="29"/>
      <c r="P24" s="6">
        <f t="shared" si="1"/>
        <v>2059.5</v>
      </c>
      <c r="Q24" s="6">
        <f t="shared" si="2"/>
        <v>71175.56</v>
      </c>
      <c r="S24" s="6">
        <v>269.5</v>
      </c>
      <c r="T24" s="6">
        <v>8596.0500000000029</v>
      </c>
      <c r="V24" s="6">
        <f t="shared" si="3"/>
        <v>2329</v>
      </c>
      <c r="W24" s="6">
        <f t="shared" si="4"/>
        <v>79771.61</v>
      </c>
      <c r="X24" s="6">
        <v>5791.19</v>
      </c>
      <c r="Z24" s="4" t="s">
        <v>123</v>
      </c>
    </row>
    <row r="25" spans="1:26" ht="12.75" customHeight="1">
      <c r="A25" s="4" t="s">
        <v>30</v>
      </c>
      <c r="B25" s="4">
        <v>94</v>
      </c>
      <c r="C25" s="32" t="s">
        <v>134</v>
      </c>
      <c r="D25" s="28">
        <v>38516</v>
      </c>
      <c r="E25" s="4"/>
      <c r="F25" s="4"/>
      <c r="G25" s="4"/>
      <c r="H25" s="6">
        <f t="shared" si="0"/>
        <v>65.967341176470583</v>
      </c>
      <c r="I25" s="29">
        <v>1912.5</v>
      </c>
      <c r="J25" s="29">
        <v>126162.54</v>
      </c>
      <c r="K25" s="29"/>
      <c r="L25" s="29">
        <v>0</v>
      </c>
      <c r="M25" s="29">
        <v>0</v>
      </c>
      <c r="N25" s="29">
        <v>7122.53</v>
      </c>
      <c r="O25" s="29"/>
      <c r="P25" s="6">
        <f t="shared" si="1"/>
        <v>1912.5</v>
      </c>
      <c r="Q25" s="6">
        <f t="shared" si="2"/>
        <v>133285.07</v>
      </c>
      <c r="S25" s="6">
        <v>252.5</v>
      </c>
      <c r="T25" s="6">
        <v>16660.25999999998</v>
      </c>
      <c r="V25" s="6">
        <f t="shared" si="3"/>
        <v>2165</v>
      </c>
      <c r="W25" s="6">
        <f t="shared" si="4"/>
        <v>149945.32999999999</v>
      </c>
      <c r="X25" s="6">
        <v>11039.61</v>
      </c>
      <c r="Z25" s="4" t="s">
        <v>124</v>
      </c>
    </row>
    <row r="26" spans="1:26" ht="12.75" customHeight="1">
      <c r="A26" s="4" t="s">
        <v>59</v>
      </c>
      <c r="B26" s="4">
        <v>95</v>
      </c>
      <c r="C26" s="5" t="s">
        <v>60</v>
      </c>
      <c r="D26" s="34">
        <v>38565</v>
      </c>
      <c r="E26" s="4"/>
      <c r="F26" s="4"/>
      <c r="G26" s="4"/>
      <c r="H26" s="6">
        <f t="shared" si="0"/>
        <v>36.220209251101316</v>
      </c>
      <c r="I26" s="29">
        <v>1816</v>
      </c>
      <c r="J26" s="29">
        <v>65775.899999999994</v>
      </c>
      <c r="K26" s="29"/>
      <c r="L26" s="29">
        <v>255.5</v>
      </c>
      <c r="M26" s="29">
        <v>13883.99</v>
      </c>
      <c r="N26" s="29">
        <v>4474.1400000000003</v>
      </c>
      <c r="O26" s="29"/>
      <c r="P26" s="6">
        <f t="shared" si="1"/>
        <v>2071.5</v>
      </c>
      <c r="Q26" s="6">
        <f t="shared" si="2"/>
        <v>84134.03</v>
      </c>
      <c r="S26" s="6">
        <v>264</v>
      </c>
      <c r="T26" s="6">
        <v>9663.9900000000052</v>
      </c>
      <c r="V26" s="6">
        <f t="shared" si="3"/>
        <v>2335.5</v>
      </c>
      <c r="W26" s="6">
        <f t="shared" si="4"/>
        <v>93798.02</v>
      </c>
      <c r="X26" s="6">
        <v>7014.16</v>
      </c>
      <c r="Z26" s="4" t="s">
        <v>123</v>
      </c>
    </row>
    <row r="27" spans="1:26" ht="12.75" customHeight="1">
      <c r="A27" s="4" t="s">
        <v>61</v>
      </c>
      <c r="B27" s="4">
        <v>102</v>
      </c>
      <c r="C27" s="5" t="s">
        <v>102</v>
      </c>
      <c r="D27" s="34">
        <v>38789</v>
      </c>
      <c r="E27" s="4"/>
      <c r="F27" s="4"/>
      <c r="G27" s="4"/>
      <c r="H27" s="6">
        <f t="shared" si="0"/>
        <v>61.31804864411518</v>
      </c>
      <c r="I27" s="29">
        <v>1788.5</v>
      </c>
      <c r="J27" s="29">
        <v>109667.33</v>
      </c>
      <c r="K27" s="29"/>
      <c r="L27" s="29">
        <v>0</v>
      </c>
      <c r="M27" s="29">
        <v>0</v>
      </c>
      <c r="N27" s="29">
        <v>6378.09</v>
      </c>
      <c r="O27" s="29"/>
      <c r="P27" s="6">
        <f t="shared" si="1"/>
        <v>1788.5</v>
      </c>
      <c r="Q27" s="6">
        <f t="shared" si="2"/>
        <v>116045.42</v>
      </c>
      <c r="S27" s="6">
        <v>291.5</v>
      </c>
      <c r="T27" s="6">
        <v>18668.12999999999</v>
      </c>
      <c r="V27" s="6">
        <f t="shared" si="3"/>
        <v>2080</v>
      </c>
      <c r="W27" s="6">
        <f t="shared" si="4"/>
        <v>134713.54999999999</v>
      </c>
      <c r="X27" s="6">
        <v>9879.8000000000011</v>
      </c>
      <c r="Z27" s="4" t="s">
        <v>123</v>
      </c>
    </row>
    <row r="28" spans="1:26" ht="12.75" customHeight="1">
      <c r="A28" s="4" t="s">
        <v>37</v>
      </c>
      <c r="B28" s="4">
        <v>109</v>
      </c>
      <c r="C28" s="32" t="s">
        <v>133</v>
      </c>
      <c r="D28" s="28">
        <v>39111</v>
      </c>
      <c r="E28" s="4"/>
      <c r="F28" s="4"/>
      <c r="G28" s="4"/>
      <c r="H28" s="6">
        <f t="shared" si="0"/>
        <v>41.270860534124623</v>
      </c>
      <c r="I28" s="29">
        <v>1853.5</v>
      </c>
      <c r="J28" s="29">
        <v>76495.539999999994</v>
      </c>
      <c r="K28" s="29"/>
      <c r="L28" s="29">
        <v>387</v>
      </c>
      <c r="M28" s="29">
        <v>23990.639999999999</v>
      </c>
      <c r="N28" s="29">
        <v>5463.78</v>
      </c>
      <c r="O28" s="29"/>
      <c r="P28" s="6">
        <f t="shared" si="1"/>
        <v>2240.5</v>
      </c>
      <c r="Q28" s="6">
        <f t="shared" si="2"/>
        <v>105949.95999999999</v>
      </c>
      <c r="S28" s="6">
        <v>226.5</v>
      </c>
      <c r="T28" s="6">
        <v>10087.410000000003</v>
      </c>
      <c r="V28" s="6">
        <f t="shared" si="3"/>
        <v>2467</v>
      </c>
      <c r="W28" s="6">
        <f t="shared" si="4"/>
        <v>116037.37</v>
      </c>
      <c r="X28" s="6">
        <v>8709.56</v>
      </c>
      <c r="Z28" s="4" t="s">
        <v>123</v>
      </c>
    </row>
    <row r="29" spans="1:26" ht="12.75" customHeight="1">
      <c r="A29" s="4" t="s">
        <v>61</v>
      </c>
      <c r="B29" s="4">
        <v>113</v>
      </c>
      <c r="C29" s="32" t="s">
        <v>87</v>
      </c>
      <c r="D29" s="28">
        <v>43290</v>
      </c>
      <c r="E29" s="4"/>
      <c r="F29" s="4"/>
      <c r="G29" s="4"/>
      <c r="H29" s="6">
        <f t="shared" si="0"/>
        <v>30.563373759647188</v>
      </c>
      <c r="I29" s="29">
        <v>1814</v>
      </c>
      <c r="J29" s="29">
        <v>55441.96</v>
      </c>
      <c r="K29" s="29"/>
      <c r="L29" s="29">
        <v>59</v>
      </c>
      <c r="M29" s="29">
        <v>2499.29</v>
      </c>
      <c r="N29" s="29">
        <v>3372</v>
      </c>
      <c r="O29" s="29"/>
      <c r="P29" s="6">
        <f t="shared" si="1"/>
        <v>1873</v>
      </c>
      <c r="Q29" s="6">
        <f t="shared" si="2"/>
        <v>61313.25</v>
      </c>
      <c r="S29" s="6">
        <v>266</v>
      </c>
      <c r="T29" s="6">
        <v>8481.9799999999959</v>
      </c>
      <c r="V29" s="6">
        <f t="shared" si="3"/>
        <v>2139</v>
      </c>
      <c r="W29" s="6">
        <f t="shared" si="4"/>
        <v>69795.23</v>
      </c>
      <c r="X29" s="6">
        <v>4961.1100000000006</v>
      </c>
      <c r="Z29" s="4" t="s">
        <v>123</v>
      </c>
    </row>
    <row r="30" spans="1:26" ht="12.75" customHeight="1">
      <c r="A30" s="4" t="s">
        <v>37</v>
      </c>
      <c r="B30" s="4">
        <v>115</v>
      </c>
      <c r="C30" s="32" t="s">
        <v>38</v>
      </c>
      <c r="D30" s="28">
        <v>39329</v>
      </c>
      <c r="E30" s="4"/>
      <c r="F30" s="4"/>
      <c r="G30" s="4"/>
      <c r="H30" s="6">
        <f t="shared" si="0"/>
        <v>36.137652707388639</v>
      </c>
      <c r="I30" s="29">
        <v>1874.5</v>
      </c>
      <c r="J30" s="29">
        <v>67740.03</v>
      </c>
      <c r="K30" s="29"/>
      <c r="L30" s="29">
        <v>367</v>
      </c>
      <c r="M30" s="29">
        <v>19892.14</v>
      </c>
      <c r="N30" s="29">
        <v>4707.07</v>
      </c>
      <c r="O30" s="29"/>
      <c r="P30" s="6">
        <f t="shared" si="1"/>
        <v>2241.5</v>
      </c>
      <c r="Q30" s="6">
        <f t="shared" si="2"/>
        <v>92339.239999999991</v>
      </c>
      <c r="S30" s="6">
        <v>205.5</v>
      </c>
      <c r="T30" s="6">
        <v>7596.4200000000128</v>
      </c>
      <c r="V30" s="6">
        <f t="shared" si="3"/>
        <v>2447</v>
      </c>
      <c r="W30" s="6">
        <f t="shared" si="4"/>
        <v>99935.66</v>
      </c>
      <c r="X30" s="6">
        <v>7462.36</v>
      </c>
      <c r="Z30" s="4" t="s">
        <v>123</v>
      </c>
    </row>
    <row r="31" spans="1:26" ht="12.75" customHeight="1">
      <c r="A31" s="4" t="s">
        <v>63</v>
      </c>
      <c r="B31" s="4">
        <v>116</v>
      </c>
      <c r="C31" s="32" t="s">
        <v>65</v>
      </c>
      <c r="D31" s="28">
        <v>39363</v>
      </c>
      <c r="E31" s="4"/>
      <c r="F31" s="4"/>
      <c r="G31" s="4"/>
      <c r="H31" s="6">
        <f t="shared" si="0"/>
        <v>36.70902164976706</v>
      </c>
      <c r="I31" s="29">
        <v>1824.5</v>
      </c>
      <c r="J31" s="29">
        <v>66975.61</v>
      </c>
      <c r="K31" s="29"/>
      <c r="L31" s="29">
        <v>204</v>
      </c>
      <c r="M31" s="29">
        <v>11232.71</v>
      </c>
      <c r="N31" s="29">
        <v>4363.34</v>
      </c>
      <c r="O31" s="29"/>
      <c r="P31" s="6">
        <f t="shared" si="1"/>
        <v>2028.5</v>
      </c>
      <c r="Q31" s="6">
        <f t="shared" si="2"/>
        <v>82571.66</v>
      </c>
      <c r="S31" s="6">
        <v>255.5</v>
      </c>
      <c r="T31" s="6">
        <v>10063.209999999992</v>
      </c>
      <c r="V31" s="6">
        <f t="shared" si="3"/>
        <v>2284</v>
      </c>
      <c r="W31" s="6">
        <f t="shared" si="4"/>
        <v>92634.87</v>
      </c>
      <c r="X31" s="6">
        <v>7086.59</v>
      </c>
      <c r="Z31" s="4" t="s">
        <v>123</v>
      </c>
    </row>
    <row r="32" spans="1:26" ht="12.75" customHeight="1">
      <c r="A32" s="4" t="s">
        <v>37</v>
      </c>
      <c r="B32" s="4">
        <v>121</v>
      </c>
      <c r="C32" s="32" t="s">
        <v>53</v>
      </c>
      <c r="D32" s="28">
        <v>39699</v>
      </c>
      <c r="E32" s="4"/>
      <c r="F32" s="4"/>
      <c r="G32" s="4"/>
      <c r="H32" s="6">
        <f t="shared" si="0"/>
        <v>29.779917853231105</v>
      </c>
      <c r="I32" s="29">
        <v>1826</v>
      </c>
      <c r="J32" s="29">
        <v>54378.13</v>
      </c>
      <c r="K32" s="29"/>
      <c r="L32" s="29">
        <v>547.5</v>
      </c>
      <c r="M32" s="29">
        <v>24485.52</v>
      </c>
      <c r="N32" s="29">
        <v>4304.0200000000004</v>
      </c>
      <c r="O32" s="29"/>
      <c r="P32" s="6">
        <f t="shared" si="1"/>
        <v>2373.5</v>
      </c>
      <c r="Q32" s="6">
        <f t="shared" si="2"/>
        <v>83167.67</v>
      </c>
      <c r="S32" s="6">
        <v>254</v>
      </c>
      <c r="T32" s="6">
        <v>8025.4499999999971</v>
      </c>
      <c r="V32" s="6">
        <f t="shared" si="3"/>
        <v>2627.5</v>
      </c>
      <c r="W32" s="6">
        <f t="shared" si="4"/>
        <v>91193.12</v>
      </c>
      <c r="X32" s="6">
        <v>6703.88</v>
      </c>
      <c r="Z32" s="4" t="s">
        <v>123</v>
      </c>
    </row>
    <row r="33" spans="1:26" ht="12.75" customHeight="1">
      <c r="A33" s="4" t="s">
        <v>39</v>
      </c>
      <c r="B33" s="4">
        <v>131</v>
      </c>
      <c r="C33" s="32" t="s">
        <v>66</v>
      </c>
      <c r="D33" s="28">
        <v>40434</v>
      </c>
      <c r="E33" s="4"/>
      <c r="F33" s="4"/>
      <c r="G33" s="4"/>
      <c r="H33" s="6">
        <f t="shared" si="0"/>
        <v>37.74044974261718</v>
      </c>
      <c r="I33" s="29">
        <v>1845.5</v>
      </c>
      <c r="J33" s="29">
        <v>69650</v>
      </c>
      <c r="K33" s="29"/>
      <c r="L33" s="29">
        <v>88</v>
      </c>
      <c r="M33" s="29">
        <v>4985.16</v>
      </c>
      <c r="N33" s="29">
        <v>4164.12</v>
      </c>
      <c r="O33" s="29"/>
      <c r="P33" s="6">
        <f t="shared" si="1"/>
        <v>1933.5</v>
      </c>
      <c r="Q33" s="6">
        <f t="shared" si="2"/>
        <v>78799.28</v>
      </c>
      <c r="S33" s="6">
        <v>234.5</v>
      </c>
      <c r="T33" s="6">
        <v>9334.320000000007</v>
      </c>
      <c r="V33" s="6">
        <f t="shared" si="3"/>
        <v>2168</v>
      </c>
      <c r="W33" s="6">
        <f t="shared" si="4"/>
        <v>88133.6</v>
      </c>
      <c r="X33" s="6">
        <v>6742.32</v>
      </c>
      <c r="Z33" s="4" t="s">
        <v>124</v>
      </c>
    </row>
    <row r="34" spans="1:26" ht="12.75" customHeight="1">
      <c r="A34" s="4" t="s">
        <v>52</v>
      </c>
      <c r="B34" s="4">
        <v>140</v>
      </c>
      <c r="C34" s="32" t="s">
        <v>67</v>
      </c>
      <c r="D34" s="28">
        <v>41260</v>
      </c>
      <c r="E34" s="34">
        <v>45185</v>
      </c>
      <c r="F34" s="4" t="s">
        <v>79</v>
      </c>
      <c r="G34" s="4" t="s">
        <v>132</v>
      </c>
      <c r="H34" s="6">
        <f t="shared" si="0"/>
        <v>24.570127795527156</v>
      </c>
      <c r="I34" s="29">
        <v>1252</v>
      </c>
      <c r="J34" s="29">
        <v>30761.8</v>
      </c>
      <c r="K34" s="29"/>
      <c r="L34" s="29">
        <v>0</v>
      </c>
      <c r="M34" s="29">
        <v>0</v>
      </c>
      <c r="P34" s="6">
        <f t="shared" si="1"/>
        <v>1252</v>
      </c>
      <c r="Q34" s="6">
        <f t="shared" si="2"/>
        <v>30761.8</v>
      </c>
      <c r="S34" s="6">
        <v>413.40000000000009</v>
      </c>
      <c r="T34" s="6">
        <v>10157.250000000004</v>
      </c>
      <c r="V34" s="6">
        <f t="shared" si="3"/>
        <v>1665.4</v>
      </c>
      <c r="W34" s="6">
        <f t="shared" si="4"/>
        <v>40919.050000000003</v>
      </c>
      <c r="X34" s="6">
        <v>2806.79</v>
      </c>
      <c r="Z34" s="4" t="s">
        <v>124</v>
      </c>
    </row>
    <row r="35" spans="1:26" ht="12.75" customHeight="1">
      <c r="A35" s="4" t="s">
        <v>52</v>
      </c>
      <c r="B35" s="4">
        <v>146</v>
      </c>
      <c r="C35" s="32" t="s">
        <v>68</v>
      </c>
      <c r="D35" s="28">
        <v>41505</v>
      </c>
      <c r="E35" s="34">
        <v>45290</v>
      </c>
      <c r="F35" s="4" t="s">
        <v>32</v>
      </c>
      <c r="G35" s="4" t="s">
        <v>33</v>
      </c>
      <c r="H35" s="6">
        <f t="shared" si="0"/>
        <v>77.591278065630391</v>
      </c>
      <c r="I35" s="29">
        <v>1737</v>
      </c>
      <c r="J35" s="29">
        <v>134776.04999999999</v>
      </c>
      <c r="K35" s="29"/>
      <c r="L35" s="29">
        <v>0</v>
      </c>
      <c r="M35" s="29">
        <v>0</v>
      </c>
      <c r="N35" s="29">
        <v>8070.53</v>
      </c>
      <c r="O35" s="29"/>
      <c r="P35" s="6">
        <f t="shared" si="1"/>
        <v>1737</v>
      </c>
      <c r="Q35" s="6">
        <f t="shared" si="2"/>
        <v>142846.57999999999</v>
      </c>
      <c r="S35" s="6">
        <v>343</v>
      </c>
      <c r="T35" s="6">
        <v>27084.430000000022</v>
      </c>
      <c r="V35" s="6">
        <f t="shared" si="3"/>
        <v>2080</v>
      </c>
      <c r="W35" s="6">
        <f t="shared" si="4"/>
        <v>169931.01</v>
      </c>
      <c r="X35" s="6">
        <v>12346.01</v>
      </c>
      <c r="Z35" s="4" t="s">
        <v>123</v>
      </c>
    </row>
    <row r="36" spans="1:26" ht="12.75" customHeight="1">
      <c r="A36" s="4" t="s">
        <v>63</v>
      </c>
      <c r="B36" s="4">
        <v>147</v>
      </c>
      <c r="C36" s="32" t="s">
        <v>69</v>
      </c>
      <c r="D36" s="28">
        <v>41708</v>
      </c>
      <c r="E36" s="4"/>
      <c r="F36" s="4"/>
      <c r="G36" s="4"/>
      <c r="H36" s="6">
        <f t="shared" si="0"/>
        <v>31.156133257403187</v>
      </c>
      <c r="I36" s="29">
        <v>1756</v>
      </c>
      <c r="J36" s="29">
        <v>54710.17</v>
      </c>
      <c r="K36" s="29"/>
      <c r="L36" s="29">
        <v>222.5</v>
      </c>
      <c r="M36" s="29">
        <v>10415.99</v>
      </c>
      <c r="N36" s="29">
        <v>3781.08</v>
      </c>
      <c r="O36" s="29"/>
      <c r="P36" s="6">
        <f t="shared" si="1"/>
        <v>1978.5</v>
      </c>
      <c r="Q36" s="6">
        <f t="shared" si="2"/>
        <v>68907.239999999991</v>
      </c>
      <c r="S36" s="6">
        <v>324</v>
      </c>
      <c r="T36" s="6">
        <v>10341.790000000008</v>
      </c>
      <c r="V36" s="6">
        <f t="shared" si="3"/>
        <v>2302.5</v>
      </c>
      <c r="W36" s="6">
        <f t="shared" si="4"/>
        <v>79249.03</v>
      </c>
      <c r="X36" s="6">
        <v>5876.88</v>
      </c>
      <c r="Z36" s="4" t="s">
        <v>123</v>
      </c>
    </row>
    <row r="37" spans="1:26" ht="12.75" customHeight="1">
      <c r="A37" s="4" t="s">
        <v>37</v>
      </c>
      <c r="B37" s="4">
        <v>149</v>
      </c>
      <c r="C37" s="32" t="s">
        <v>38</v>
      </c>
      <c r="D37" s="28">
        <v>44158</v>
      </c>
      <c r="E37" s="4"/>
      <c r="F37" s="4"/>
      <c r="G37" s="4"/>
      <c r="H37" s="6">
        <f t="shared" si="0"/>
        <v>28.692738565782044</v>
      </c>
      <c r="I37" s="29">
        <v>1771</v>
      </c>
      <c r="J37" s="29">
        <v>50814.84</v>
      </c>
      <c r="K37" s="29"/>
      <c r="L37" s="29">
        <v>338</v>
      </c>
      <c r="M37" s="29">
        <v>14573.24</v>
      </c>
      <c r="N37" s="29">
        <v>3734.91</v>
      </c>
      <c r="O37" s="29"/>
      <c r="P37" s="6">
        <f t="shared" si="1"/>
        <v>2109</v>
      </c>
      <c r="Q37" s="6">
        <f t="shared" si="2"/>
        <v>69122.989999999991</v>
      </c>
      <c r="S37" s="6">
        <v>309</v>
      </c>
      <c r="T37" s="6">
        <v>9042.9800000000105</v>
      </c>
      <c r="V37" s="6">
        <f t="shared" si="3"/>
        <v>2418</v>
      </c>
      <c r="W37" s="6">
        <f t="shared" si="4"/>
        <v>78165.97</v>
      </c>
      <c r="X37" s="6">
        <v>5827.14</v>
      </c>
      <c r="Z37" s="4" t="s">
        <v>123</v>
      </c>
    </row>
    <row r="38" spans="1:26" ht="12.75" customHeight="1">
      <c r="A38" s="4" t="s">
        <v>63</v>
      </c>
      <c r="B38" s="4">
        <v>152</v>
      </c>
      <c r="C38" s="32" t="s">
        <v>56</v>
      </c>
      <c r="D38" s="28">
        <v>41829</v>
      </c>
      <c r="E38" s="4"/>
      <c r="F38" s="4"/>
      <c r="G38" s="4"/>
      <c r="H38" s="6">
        <f t="shared" si="0"/>
        <v>33.551341843971628</v>
      </c>
      <c r="I38" s="29">
        <v>1762.5</v>
      </c>
      <c r="J38" s="29">
        <v>59134.239999999998</v>
      </c>
      <c r="K38" s="29"/>
      <c r="L38" s="29">
        <v>232</v>
      </c>
      <c r="M38" s="29">
        <v>11684.42</v>
      </c>
      <c r="N38" s="29">
        <v>4100.0600000000004</v>
      </c>
      <c r="O38" s="29"/>
      <c r="P38" s="6">
        <f t="shared" si="1"/>
        <v>1994.5</v>
      </c>
      <c r="Q38" s="6">
        <f t="shared" si="2"/>
        <v>74918.720000000001</v>
      </c>
      <c r="S38" s="6">
        <v>317.5</v>
      </c>
      <c r="T38" s="6">
        <v>10745.89</v>
      </c>
      <c r="V38" s="6">
        <f t="shared" si="3"/>
        <v>2312</v>
      </c>
      <c r="W38" s="6">
        <f t="shared" si="4"/>
        <v>85664.61</v>
      </c>
      <c r="X38" s="6">
        <v>6385.97</v>
      </c>
      <c r="Z38" s="4" t="s">
        <v>123</v>
      </c>
    </row>
    <row r="39" spans="1:26" ht="12.75" customHeight="1">
      <c r="A39" s="4" t="s">
        <v>70</v>
      </c>
      <c r="B39" s="4">
        <v>153</v>
      </c>
      <c r="C39" s="5" t="s">
        <v>131</v>
      </c>
      <c r="D39" s="34">
        <v>41850</v>
      </c>
      <c r="E39" s="4"/>
      <c r="F39" s="4"/>
      <c r="G39" s="4"/>
      <c r="H39" s="6">
        <f t="shared" si="0"/>
        <v>21.617238848108411</v>
      </c>
      <c r="I39" s="29">
        <v>1771</v>
      </c>
      <c r="J39" s="29">
        <v>38284.129999999997</v>
      </c>
      <c r="K39" s="29"/>
      <c r="L39" s="29">
        <v>135</v>
      </c>
      <c r="M39" s="29">
        <v>4376.8</v>
      </c>
      <c r="N39" s="29">
        <v>2465.17</v>
      </c>
      <c r="O39" s="29"/>
      <c r="P39" s="6">
        <f t="shared" si="1"/>
        <v>1906</v>
      </c>
      <c r="Q39" s="6">
        <f t="shared" si="2"/>
        <v>45126.1</v>
      </c>
      <c r="S39" s="6">
        <v>309</v>
      </c>
      <c r="T39" s="6">
        <v>6722.1300000000047</v>
      </c>
      <c r="V39" s="6">
        <f t="shared" si="3"/>
        <v>2215</v>
      </c>
      <c r="W39" s="6">
        <f t="shared" si="4"/>
        <v>51848.23</v>
      </c>
      <c r="X39" s="6">
        <v>3813.85</v>
      </c>
      <c r="Z39" s="4" t="s">
        <v>124</v>
      </c>
    </row>
    <row r="40" spans="1:26" ht="12.75" customHeight="1">
      <c r="A40" s="4" t="s">
        <v>30</v>
      </c>
      <c r="B40" s="4">
        <v>154</v>
      </c>
      <c r="C40" s="32" t="s">
        <v>72</v>
      </c>
      <c r="D40" s="28">
        <v>41884</v>
      </c>
      <c r="E40" s="4"/>
      <c r="F40" s="4"/>
      <c r="G40" s="4"/>
      <c r="H40" s="6">
        <f t="shared" ref="H40:H71" si="5">+J40/I40</f>
        <v>49.283783475783473</v>
      </c>
      <c r="I40" s="29">
        <v>1755</v>
      </c>
      <c r="J40" s="29">
        <v>86493.04</v>
      </c>
      <c r="K40" s="29"/>
      <c r="L40" s="29">
        <v>0</v>
      </c>
      <c r="M40" s="29">
        <v>0</v>
      </c>
      <c r="N40" s="29">
        <v>5127.6400000000003</v>
      </c>
      <c r="O40" s="29"/>
      <c r="P40" s="6">
        <f t="shared" ref="P40:P71" si="6">+I40+L40</f>
        <v>1755</v>
      </c>
      <c r="Q40" s="6">
        <f t="shared" ref="Q40:Q71" si="7">+J40+M40+N40</f>
        <v>91620.68</v>
      </c>
      <c r="S40" s="6">
        <v>325</v>
      </c>
      <c r="T40" s="6">
        <v>16567.990000000005</v>
      </c>
      <c r="V40" s="6">
        <f t="shared" ref="V40:V71" si="8">+P40+S40</f>
        <v>2080</v>
      </c>
      <c r="W40" s="6">
        <f t="shared" ref="W40:W71" si="9">+Q40+T40</f>
        <v>108188.67</v>
      </c>
      <c r="X40" s="6">
        <v>8246.34</v>
      </c>
      <c r="Z40" s="4" t="s">
        <v>124</v>
      </c>
    </row>
    <row r="41" spans="1:26" ht="12.75" customHeight="1">
      <c r="A41" s="4" t="s">
        <v>27</v>
      </c>
      <c r="B41" s="4">
        <v>161</v>
      </c>
      <c r="C41" s="5" t="s">
        <v>58</v>
      </c>
      <c r="D41" s="34">
        <v>42289</v>
      </c>
      <c r="E41" s="4"/>
      <c r="F41" s="4"/>
      <c r="G41" s="4"/>
      <c r="H41" s="6">
        <f t="shared" si="5"/>
        <v>28.126341866226259</v>
      </c>
      <c r="I41" s="29">
        <v>1816.5</v>
      </c>
      <c r="J41" s="29">
        <v>51091.5</v>
      </c>
      <c r="K41" s="29"/>
      <c r="L41" s="29">
        <v>32.5</v>
      </c>
      <c r="M41" s="29">
        <v>1374.99</v>
      </c>
      <c r="N41" s="29">
        <v>2994.52</v>
      </c>
      <c r="O41" s="29"/>
      <c r="P41" s="6">
        <f t="shared" si="6"/>
        <v>1849</v>
      </c>
      <c r="Q41" s="6">
        <f t="shared" si="7"/>
        <v>55461.009999999995</v>
      </c>
      <c r="S41" s="6">
        <v>263.5</v>
      </c>
      <c r="T41" s="6">
        <v>7747.5400000000081</v>
      </c>
      <c r="V41" s="6">
        <f t="shared" si="8"/>
        <v>2112.5</v>
      </c>
      <c r="W41" s="6">
        <f t="shared" si="9"/>
        <v>63208.55</v>
      </c>
      <c r="X41" s="6">
        <v>4787.92</v>
      </c>
      <c r="Z41" s="4" t="s">
        <v>123</v>
      </c>
    </row>
    <row r="42" spans="1:26" ht="12.75" customHeight="1">
      <c r="A42" s="4" t="s">
        <v>73</v>
      </c>
      <c r="B42" s="4">
        <v>163</v>
      </c>
      <c r="C42" s="32" t="s">
        <v>74</v>
      </c>
      <c r="D42" s="28">
        <v>42621</v>
      </c>
      <c r="E42" s="4"/>
      <c r="F42" s="4"/>
      <c r="G42" s="4"/>
      <c r="H42" s="6">
        <f t="shared" si="5"/>
        <v>21.651143539400373</v>
      </c>
      <c r="I42" s="29">
        <v>1884.5</v>
      </c>
      <c r="J42" s="29">
        <v>40801.58</v>
      </c>
      <c r="K42" s="29"/>
      <c r="L42" s="29">
        <v>150</v>
      </c>
      <c r="M42" s="29">
        <v>4869.59</v>
      </c>
      <c r="N42" s="29">
        <v>2508.0500000000002</v>
      </c>
      <c r="O42" s="29"/>
      <c r="P42" s="6">
        <f t="shared" si="6"/>
        <v>2034.5</v>
      </c>
      <c r="Q42" s="6">
        <f t="shared" si="7"/>
        <v>48179.22</v>
      </c>
      <c r="S42" s="6">
        <v>195.5</v>
      </c>
      <c r="T42" s="6">
        <v>4293.9000000000015</v>
      </c>
      <c r="V42" s="6">
        <f t="shared" si="8"/>
        <v>2230</v>
      </c>
      <c r="W42" s="6">
        <f t="shared" si="9"/>
        <v>52473.120000000003</v>
      </c>
      <c r="X42" s="6">
        <v>3736.22</v>
      </c>
      <c r="Z42" s="4" t="s">
        <v>124</v>
      </c>
    </row>
    <row r="43" spans="1:26" ht="12.75" customHeight="1">
      <c r="A43" s="4" t="s">
        <v>63</v>
      </c>
      <c r="B43" s="4">
        <v>164</v>
      </c>
      <c r="C43" s="32" t="s">
        <v>76</v>
      </c>
      <c r="D43" s="28">
        <v>42654</v>
      </c>
      <c r="E43" s="4"/>
      <c r="F43" s="4"/>
      <c r="G43" s="4"/>
      <c r="H43" s="6">
        <f t="shared" si="5"/>
        <v>24.887598204264869</v>
      </c>
      <c r="I43" s="29">
        <v>1782</v>
      </c>
      <c r="J43" s="29">
        <v>44349.7</v>
      </c>
      <c r="K43" s="29"/>
      <c r="L43" s="29">
        <v>244</v>
      </c>
      <c r="M43" s="29">
        <v>9087.81</v>
      </c>
      <c r="N43" s="29">
        <v>3020.69</v>
      </c>
      <c r="O43" s="29"/>
      <c r="P43" s="6">
        <f t="shared" si="6"/>
        <v>2026</v>
      </c>
      <c r="Q43" s="6">
        <f t="shared" si="7"/>
        <v>56458.2</v>
      </c>
      <c r="S43" s="6">
        <v>298</v>
      </c>
      <c r="T43" s="6">
        <v>7475.9000000000015</v>
      </c>
      <c r="V43" s="6">
        <f t="shared" si="8"/>
        <v>2324</v>
      </c>
      <c r="W43" s="6">
        <f t="shared" si="9"/>
        <v>63934.1</v>
      </c>
      <c r="X43" s="6">
        <v>4729.6100000000006</v>
      </c>
      <c r="Z43" s="4" t="s">
        <v>123</v>
      </c>
    </row>
    <row r="44" spans="1:26" ht="12.75" customHeight="1">
      <c r="A44" s="4" t="s">
        <v>48</v>
      </c>
      <c r="B44" s="4">
        <v>166</v>
      </c>
      <c r="C44" s="32" t="s">
        <v>77</v>
      </c>
      <c r="D44" s="28">
        <v>42765</v>
      </c>
      <c r="E44" s="4"/>
      <c r="F44" s="4"/>
      <c r="G44" s="4"/>
      <c r="H44" s="6">
        <f t="shared" si="5"/>
        <v>26.640880021863897</v>
      </c>
      <c r="I44" s="29">
        <v>1829.5</v>
      </c>
      <c r="J44" s="29">
        <v>48739.49</v>
      </c>
      <c r="K44" s="29"/>
      <c r="L44" s="29">
        <v>160.5</v>
      </c>
      <c r="M44" s="29">
        <v>6416.06</v>
      </c>
      <c r="N44" s="29">
        <v>3104.31</v>
      </c>
      <c r="O44" s="29"/>
      <c r="P44" s="6">
        <f t="shared" si="6"/>
        <v>1990</v>
      </c>
      <c r="Q44" s="6">
        <f t="shared" si="7"/>
        <v>58259.859999999993</v>
      </c>
      <c r="S44" s="6">
        <v>250.5</v>
      </c>
      <c r="T44" s="6">
        <v>6709.1500000000087</v>
      </c>
      <c r="V44" s="6">
        <f t="shared" si="8"/>
        <v>2240.5</v>
      </c>
      <c r="W44" s="6">
        <f t="shared" si="9"/>
        <v>64969.01</v>
      </c>
      <c r="X44" s="6">
        <v>4762.87</v>
      </c>
      <c r="Z44" s="4" t="s">
        <v>123</v>
      </c>
    </row>
    <row r="45" spans="1:26" ht="12.75" customHeight="1">
      <c r="A45" s="4" t="s">
        <v>63</v>
      </c>
      <c r="B45" s="4">
        <v>168</v>
      </c>
      <c r="C45" s="32" t="s">
        <v>69</v>
      </c>
      <c r="D45" s="28">
        <v>42933</v>
      </c>
      <c r="E45" s="4"/>
      <c r="F45" s="4"/>
      <c r="G45" s="4"/>
      <c r="H45" s="6">
        <f t="shared" si="5"/>
        <v>26.505878489326765</v>
      </c>
      <c r="I45" s="29">
        <v>1522.5</v>
      </c>
      <c r="J45" s="29">
        <v>40355.199999999997</v>
      </c>
      <c r="K45" s="29"/>
      <c r="L45" s="29">
        <v>193.5</v>
      </c>
      <c r="M45" s="29">
        <v>7668.11</v>
      </c>
      <c r="N45" s="29">
        <v>3161.84</v>
      </c>
      <c r="O45" s="29"/>
      <c r="P45" s="6">
        <f t="shared" si="6"/>
        <v>1716</v>
      </c>
      <c r="Q45" s="6">
        <f t="shared" si="7"/>
        <v>51185.149999999994</v>
      </c>
      <c r="S45" s="6">
        <v>557.5</v>
      </c>
      <c r="T45" s="6">
        <v>14943.520000000004</v>
      </c>
      <c r="V45" s="6">
        <f t="shared" si="8"/>
        <v>2273.5</v>
      </c>
      <c r="W45" s="6">
        <f t="shared" si="9"/>
        <v>66128.67</v>
      </c>
      <c r="X45" s="6">
        <v>4891.53</v>
      </c>
      <c r="Z45" s="4" t="s">
        <v>123</v>
      </c>
    </row>
    <row r="46" spans="1:26" ht="12.75" customHeight="1">
      <c r="A46" s="4" t="s">
        <v>27</v>
      </c>
      <c r="B46" s="4">
        <v>170</v>
      </c>
      <c r="C46" s="32" t="s">
        <v>58</v>
      </c>
      <c r="D46" s="28">
        <v>43073</v>
      </c>
      <c r="E46" s="4"/>
      <c r="F46" s="4"/>
      <c r="G46" s="4"/>
      <c r="H46" s="6">
        <f t="shared" si="5"/>
        <v>24.820709258256631</v>
      </c>
      <c r="I46" s="29">
        <v>1847</v>
      </c>
      <c r="J46" s="29">
        <v>45843.85</v>
      </c>
      <c r="K46" s="29"/>
      <c r="L46" s="29">
        <v>252</v>
      </c>
      <c r="M46" s="29">
        <v>9403.09</v>
      </c>
      <c r="N46" s="29">
        <v>3031.62</v>
      </c>
      <c r="O46" s="29"/>
      <c r="P46" s="6">
        <f t="shared" si="6"/>
        <v>2099</v>
      </c>
      <c r="Q46" s="6">
        <f t="shared" si="7"/>
        <v>58278.560000000005</v>
      </c>
      <c r="S46" s="6">
        <v>233</v>
      </c>
      <c r="T46" s="6">
        <v>5830.489999999998</v>
      </c>
      <c r="V46" s="6">
        <f t="shared" si="8"/>
        <v>2332</v>
      </c>
      <c r="W46" s="6">
        <f t="shared" si="9"/>
        <v>64109.05</v>
      </c>
      <c r="X46" s="6">
        <v>4743.0599999999995</v>
      </c>
      <c r="Z46" s="4" t="s">
        <v>123</v>
      </c>
    </row>
    <row r="47" spans="1:26" ht="12.75" customHeight="1">
      <c r="A47" s="4" t="s">
        <v>63</v>
      </c>
      <c r="B47" s="4">
        <v>171</v>
      </c>
      <c r="C47" s="32" t="s">
        <v>76</v>
      </c>
      <c r="D47" s="28">
        <v>43102</v>
      </c>
      <c r="E47" s="4"/>
      <c r="F47" s="4"/>
      <c r="G47" s="4"/>
      <c r="H47" s="6">
        <f t="shared" si="5"/>
        <v>22.797913907284769</v>
      </c>
      <c r="I47" s="29">
        <v>1812</v>
      </c>
      <c r="J47" s="29">
        <v>41309.82</v>
      </c>
      <c r="K47" s="29"/>
      <c r="L47" s="29">
        <v>175</v>
      </c>
      <c r="M47" s="29">
        <v>5989.6</v>
      </c>
      <c r="N47" s="29">
        <v>2672.12</v>
      </c>
      <c r="O47" s="29"/>
      <c r="P47" s="6">
        <f t="shared" si="6"/>
        <v>1987</v>
      </c>
      <c r="Q47" s="6">
        <f t="shared" si="7"/>
        <v>49971.54</v>
      </c>
      <c r="S47" s="6">
        <v>268</v>
      </c>
      <c r="T47" s="6">
        <v>6156.7799999999988</v>
      </c>
      <c r="V47" s="6">
        <f t="shared" si="8"/>
        <v>2255</v>
      </c>
      <c r="W47" s="6">
        <f t="shared" si="9"/>
        <v>56128.32</v>
      </c>
      <c r="X47" s="6">
        <v>4126.4799999999996</v>
      </c>
      <c r="Z47" s="4" t="s">
        <v>123</v>
      </c>
    </row>
    <row r="48" spans="1:26" ht="12.75" customHeight="1">
      <c r="A48" s="4" t="s">
        <v>30</v>
      </c>
      <c r="B48" s="4">
        <v>181</v>
      </c>
      <c r="C48" s="32" t="s">
        <v>82</v>
      </c>
      <c r="D48" s="28">
        <v>43507</v>
      </c>
      <c r="E48" s="4"/>
      <c r="F48" s="4"/>
      <c r="G48" s="4"/>
      <c r="H48" s="6">
        <f t="shared" si="5"/>
        <v>31.232770815928713</v>
      </c>
      <c r="I48" s="29">
        <v>1795.5</v>
      </c>
      <c r="J48" s="29">
        <v>56078.44</v>
      </c>
      <c r="K48" s="29"/>
      <c r="L48" s="29">
        <v>0</v>
      </c>
      <c r="M48" s="29">
        <v>0</v>
      </c>
      <c r="N48" s="29">
        <v>3246.03</v>
      </c>
      <c r="O48" s="29"/>
      <c r="P48" s="6">
        <f t="shared" si="6"/>
        <v>1795.5</v>
      </c>
      <c r="Q48" s="6">
        <f t="shared" si="7"/>
        <v>59324.47</v>
      </c>
      <c r="S48" s="6">
        <v>284.5</v>
      </c>
      <c r="T48" s="6">
        <v>8915.4499999999971</v>
      </c>
      <c r="V48" s="6">
        <f t="shared" si="8"/>
        <v>2080</v>
      </c>
      <c r="W48" s="6">
        <f t="shared" si="9"/>
        <v>68239.92</v>
      </c>
      <c r="X48" s="6">
        <v>4789</v>
      </c>
      <c r="Z48" s="4" t="s">
        <v>124</v>
      </c>
    </row>
    <row r="49" spans="1:26" ht="12.75" customHeight="1">
      <c r="A49" s="4" t="s">
        <v>48</v>
      </c>
      <c r="B49" s="4">
        <v>182</v>
      </c>
      <c r="C49" s="32" t="s">
        <v>77</v>
      </c>
      <c r="D49" s="28">
        <v>43584</v>
      </c>
      <c r="E49" s="4"/>
      <c r="F49" s="4"/>
      <c r="G49" s="4"/>
      <c r="H49" s="6">
        <f t="shared" si="5"/>
        <v>23.276894442967293</v>
      </c>
      <c r="I49" s="29">
        <v>1880.5</v>
      </c>
      <c r="J49" s="29">
        <v>43772.2</v>
      </c>
      <c r="K49" s="29"/>
      <c r="L49" s="29">
        <v>164.5</v>
      </c>
      <c r="M49" s="29">
        <v>5743.56</v>
      </c>
      <c r="N49" s="29">
        <v>2713.33</v>
      </c>
      <c r="O49" s="29"/>
      <c r="P49" s="6">
        <f t="shared" si="6"/>
        <v>2045</v>
      </c>
      <c r="Q49" s="6">
        <f t="shared" si="7"/>
        <v>52229.09</v>
      </c>
      <c r="S49" s="6">
        <v>199.5</v>
      </c>
      <c r="T49" s="6">
        <v>5059.7400000000052</v>
      </c>
      <c r="V49" s="6">
        <f t="shared" si="8"/>
        <v>2244.5</v>
      </c>
      <c r="W49" s="6">
        <f t="shared" si="9"/>
        <v>57288.83</v>
      </c>
      <c r="X49" s="6">
        <v>4169.37</v>
      </c>
      <c r="Z49" s="4" t="s">
        <v>124</v>
      </c>
    </row>
    <row r="50" spans="1:26" ht="12.75" customHeight="1">
      <c r="A50" s="4" t="s">
        <v>37</v>
      </c>
      <c r="B50" s="4">
        <v>183</v>
      </c>
      <c r="C50" s="32" t="s">
        <v>62</v>
      </c>
      <c r="D50" s="28">
        <v>43605</v>
      </c>
      <c r="E50" s="4"/>
      <c r="F50" s="4"/>
      <c r="G50" s="4"/>
      <c r="H50" s="6">
        <f t="shared" si="5"/>
        <v>25.789375330862889</v>
      </c>
      <c r="I50" s="29">
        <v>1889</v>
      </c>
      <c r="J50" s="29">
        <v>48716.13</v>
      </c>
      <c r="K50" s="29"/>
      <c r="L50" s="29">
        <v>361.5</v>
      </c>
      <c r="M50" s="29">
        <v>14138.41</v>
      </c>
      <c r="N50" s="29">
        <v>3337.35</v>
      </c>
      <c r="O50" s="29"/>
      <c r="P50" s="6">
        <f t="shared" si="6"/>
        <v>2250.5</v>
      </c>
      <c r="Q50" s="6">
        <f t="shared" si="7"/>
        <v>66191.89</v>
      </c>
      <c r="S50" s="6">
        <v>191</v>
      </c>
      <c r="T50" s="6">
        <v>5037.570000000007</v>
      </c>
      <c r="V50" s="6">
        <f t="shared" si="8"/>
        <v>2441.5</v>
      </c>
      <c r="W50" s="6">
        <f t="shared" si="9"/>
        <v>71229.460000000006</v>
      </c>
      <c r="X50" s="6">
        <v>5281.73</v>
      </c>
      <c r="Z50" s="4" t="s">
        <v>123</v>
      </c>
    </row>
    <row r="51" spans="1:26" ht="12.75" customHeight="1">
      <c r="A51" s="4" t="s">
        <v>63</v>
      </c>
      <c r="B51" s="4">
        <v>184</v>
      </c>
      <c r="C51" s="32" t="s">
        <v>76</v>
      </c>
      <c r="D51" s="28">
        <v>43613</v>
      </c>
      <c r="E51" s="4"/>
      <c r="F51" s="4"/>
      <c r="G51" s="4"/>
      <c r="H51" s="6">
        <f t="shared" si="5"/>
        <v>25.728887043189371</v>
      </c>
      <c r="I51" s="29">
        <v>1806</v>
      </c>
      <c r="J51" s="29">
        <v>46466.37</v>
      </c>
      <c r="K51" s="29"/>
      <c r="L51" s="29">
        <v>156.5</v>
      </c>
      <c r="M51" s="29">
        <v>6019.3</v>
      </c>
      <c r="N51" s="29">
        <v>2967.17</v>
      </c>
      <c r="O51" s="29"/>
      <c r="P51" s="6">
        <f t="shared" si="6"/>
        <v>1962.5</v>
      </c>
      <c r="Q51" s="6">
        <f t="shared" si="7"/>
        <v>55452.840000000004</v>
      </c>
      <c r="S51" s="6">
        <v>274</v>
      </c>
      <c r="T51" s="6">
        <v>7185.5199999999968</v>
      </c>
      <c r="V51" s="6">
        <f t="shared" si="8"/>
        <v>2236.5</v>
      </c>
      <c r="W51" s="6">
        <f t="shared" si="9"/>
        <v>62638.36</v>
      </c>
      <c r="X51" s="6">
        <v>4490.34</v>
      </c>
      <c r="Z51" s="4" t="s">
        <v>123</v>
      </c>
    </row>
    <row r="52" spans="1:26" ht="12.75" customHeight="1">
      <c r="A52" s="4" t="s">
        <v>37</v>
      </c>
      <c r="B52" s="4">
        <v>185</v>
      </c>
      <c r="C52" s="32" t="s">
        <v>38</v>
      </c>
      <c r="D52" s="28">
        <v>43619</v>
      </c>
      <c r="E52" s="4"/>
      <c r="F52" s="4"/>
      <c r="G52" s="4"/>
      <c r="H52" s="6">
        <f t="shared" si="5"/>
        <v>24.979185949261222</v>
      </c>
      <c r="I52" s="29">
        <v>1793.5</v>
      </c>
      <c r="J52" s="29">
        <v>44800.17</v>
      </c>
      <c r="K52" s="29"/>
      <c r="L52" s="29">
        <v>162.5</v>
      </c>
      <c r="M52" s="29">
        <v>6093.44</v>
      </c>
      <c r="N52" s="29">
        <v>2921.28</v>
      </c>
      <c r="O52" s="29"/>
      <c r="P52" s="6">
        <f t="shared" si="6"/>
        <v>1956</v>
      </c>
      <c r="Q52" s="6">
        <f t="shared" si="7"/>
        <v>53814.89</v>
      </c>
      <c r="S52" s="6">
        <v>286.5</v>
      </c>
      <c r="T52" s="6">
        <v>7256.4700000000012</v>
      </c>
      <c r="V52" s="6">
        <f t="shared" si="8"/>
        <v>2242.5</v>
      </c>
      <c r="W52" s="6">
        <f t="shared" si="9"/>
        <v>61071.360000000001</v>
      </c>
      <c r="X52" s="6">
        <v>4510.58</v>
      </c>
      <c r="Z52" s="4" t="s">
        <v>123</v>
      </c>
    </row>
    <row r="53" spans="1:26" ht="12.75" customHeight="1">
      <c r="A53" s="4" t="s">
        <v>30</v>
      </c>
      <c r="B53" s="4">
        <v>188</v>
      </c>
      <c r="C53" s="32" t="s">
        <v>83</v>
      </c>
      <c r="D53" s="28">
        <v>44032</v>
      </c>
      <c r="E53" s="4"/>
      <c r="F53" s="4"/>
      <c r="G53" s="4"/>
      <c r="H53" s="6">
        <f t="shared" si="5"/>
        <v>48.334672086720865</v>
      </c>
      <c r="I53" s="29">
        <v>1845</v>
      </c>
      <c r="J53" s="29">
        <v>89177.47</v>
      </c>
      <c r="K53" s="29"/>
      <c r="L53" s="29">
        <v>0</v>
      </c>
      <c r="M53" s="29">
        <v>0</v>
      </c>
      <c r="N53" s="29">
        <v>5024.79</v>
      </c>
      <c r="O53" s="29"/>
      <c r="P53" s="6">
        <f t="shared" si="6"/>
        <v>1845</v>
      </c>
      <c r="Q53" s="6">
        <f t="shared" si="7"/>
        <v>94202.26</v>
      </c>
      <c r="S53" s="6">
        <v>235</v>
      </c>
      <c r="T53" s="6">
        <v>11693.770000000004</v>
      </c>
      <c r="V53" s="6">
        <f t="shared" si="8"/>
        <v>2080</v>
      </c>
      <c r="W53" s="6">
        <f t="shared" si="9"/>
        <v>105896.03</v>
      </c>
      <c r="X53" s="6">
        <v>8100.96</v>
      </c>
      <c r="Z53" s="4" t="s">
        <v>124</v>
      </c>
    </row>
    <row r="54" spans="1:26" ht="12.75" customHeight="1">
      <c r="A54" s="4" t="s">
        <v>37</v>
      </c>
      <c r="B54" s="4">
        <v>189</v>
      </c>
      <c r="C54" s="32" t="s">
        <v>78</v>
      </c>
      <c r="D54" s="28">
        <v>44067</v>
      </c>
      <c r="E54" s="4"/>
      <c r="F54" s="4"/>
      <c r="G54" s="4"/>
      <c r="H54" s="6">
        <f t="shared" si="5"/>
        <v>23.870032229709931</v>
      </c>
      <c r="I54" s="29">
        <v>1706.5</v>
      </c>
      <c r="J54" s="29">
        <v>40734.21</v>
      </c>
      <c r="K54" s="29"/>
      <c r="L54" s="29">
        <v>178</v>
      </c>
      <c r="M54" s="29">
        <v>6378.65</v>
      </c>
      <c r="N54" s="29">
        <v>2789.14</v>
      </c>
      <c r="O54" s="29"/>
      <c r="P54" s="6">
        <f t="shared" si="6"/>
        <v>1884.5</v>
      </c>
      <c r="Q54" s="6">
        <f t="shared" si="7"/>
        <v>49902</v>
      </c>
      <c r="S54" s="6">
        <v>373.5</v>
      </c>
      <c r="T54" s="6">
        <v>9063.739999999998</v>
      </c>
      <c r="V54" s="6">
        <f t="shared" si="8"/>
        <v>2258</v>
      </c>
      <c r="W54" s="6">
        <f t="shared" si="9"/>
        <v>58965.74</v>
      </c>
      <c r="X54" s="6">
        <v>4510.87</v>
      </c>
      <c r="Z54" s="4" t="s">
        <v>123</v>
      </c>
    </row>
    <row r="55" spans="1:26" ht="12.75" customHeight="1">
      <c r="A55" s="4" t="s">
        <v>27</v>
      </c>
      <c r="B55" s="4">
        <v>193</v>
      </c>
      <c r="C55" s="32" t="s">
        <v>68</v>
      </c>
      <c r="D55" s="28">
        <v>44193</v>
      </c>
      <c r="E55" s="4"/>
      <c r="F55" s="4"/>
      <c r="G55" s="4"/>
      <c r="H55" s="6">
        <f t="shared" si="5"/>
        <v>60.876487131865218</v>
      </c>
      <c r="I55" s="29">
        <v>1884.5</v>
      </c>
      <c r="J55" s="29">
        <v>114721.74</v>
      </c>
      <c r="K55" s="29"/>
      <c r="L55" s="29">
        <v>0</v>
      </c>
      <c r="M55" s="29">
        <v>0</v>
      </c>
      <c r="N55" s="29">
        <v>6325.13</v>
      </c>
      <c r="O55" s="29"/>
      <c r="P55" s="6">
        <f t="shared" si="6"/>
        <v>1884.5</v>
      </c>
      <c r="Q55" s="6">
        <f t="shared" si="7"/>
        <v>121046.87000000001</v>
      </c>
      <c r="S55" s="6">
        <v>195.5</v>
      </c>
      <c r="T55" s="6">
        <v>12079.770000000004</v>
      </c>
      <c r="V55" s="6">
        <f t="shared" si="8"/>
        <v>2080</v>
      </c>
      <c r="W55" s="6">
        <f t="shared" si="9"/>
        <v>133126.64000000001</v>
      </c>
      <c r="X55" s="6">
        <v>9770.2799999999988</v>
      </c>
      <c r="Z55" s="4" t="s">
        <v>123</v>
      </c>
    </row>
    <row r="56" spans="1:26" ht="12.75" customHeight="1">
      <c r="A56" s="4" t="s">
        <v>37</v>
      </c>
      <c r="B56" s="4">
        <v>196</v>
      </c>
      <c r="C56" s="32" t="s">
        <v>91</v>
      </c>
      <c r="D56" s="28">
        <v>44242</v>
      </c>
      <c r="E56" s="4"/>
      <c r="F56" s="4"/>
      <c r="G56" s="4"/>
      <c r="H56" s="6">
        <f t="shared" si="5"/>
        <v>21.716213275299239</v>
      </c>
      <c r="I56" s="29">
        <v>1838</v>
      </c>
      <c r="J56" s="29">
        <v>39914.400000000001</v>
      </c>
      <c r="K56" s="29"/>
      <c r="L56" s="29">
        <v>274</v>
      </c>
      <c r="M56" s="29">
        <v>8940.2099999999991</v>
      </c>
      <c r="N56" s="29">
        <v>2684.22</v>
      </c>
      <c r="O56" s="29"/>
      <c r="P56" s="6">
        <f t="shared" si="6"/>
        <v>2112</v>
      </c>
      <c r="Q56" s="6">
        <f t="shared" si="7"/>
        <v>51538.83</v>
      </c>
      <c r="S56" s="6">
        <v>242</v>
      </c>
      <c r="T56" s="6">
        <v>5310.8699999999953</v>
      </c>
      <c r="V56" s="6">
        <f t="shared" si="8"/>
        <v>2354</v>
      </c>
      <c r="W56" s="6">
        <f t="shared" si="9"/>
        <v>56849.7</v>
      </c>
      <c r="X56" s="6">
        <v>4070.97</v>
      </c>
      <c r="Z56" s="4" t="s">
        <v>123</v>
      </c>
    </row>
    <row r="57" spans="1:26" ht="12.75" customHeight="1">
      <c r="A57" s="4" t="s">
        <v>73</v>
      </c>
      <c r="B57" s="4">
        <v>197</v>
      </c>
      <c r="C57" s="32" t="s">
        <v>86</v>
      </c>
      <c r="D57" s="28">
        <v>44256</v>
      </c>
      <c r="E57" s="4"/>
      <c r="F57" s="4"/>
      <c r="G57" s="4"/>
      <c r="H57" s="6">
        <f t="shared" si="5"/>
        <v>18.977204225352114</v>
      </c>
      <c r="I57" s="29">
        <v>1420</v>
      </c>
      <c r="J57" s="29">
        <v>26947.63</v>
      </c>
      <c r="K57" s="29"/>
      <c r="L57" s="29">
        <v>4</v>
      </c>
      <c r="M57" s="29">
        <v>114.3</v>
      </c>
      <c r="N57" s="29">
        <v>1355.13</v>
      </c>
      <c r="O57" s="29"/>
      <c r="P57" s="6">
        <f t="shared" si="6"/>
        <v>1424</v>
      </c>
      <c r="Q57" s="6">
        <f t="shared" si="7"/>
        <v>28417.06</v>
      </c>
      <c r="S57" s="6">
        <v>4</v>
      </c>
      <c r="T57" s="6">
        <v>74.729999999999563</v>
      </c>
      <c r="V57" s="6">
        <f t="shared" si="8"/>
        <v>1428</v>
      </c>
      <c r="W57" s="6">
        <f t="shared" si="9"/>
        <v>28491.79</v>
      </c>
      <c r="X57" s="6">
        <v>2179.63</v>
      </c>
      <c r="Z57" s="4" t="s">
        <v>124</v>
      </c>
    </row>
    <row r="58" spans="1:26" ht="12.75" customHeight="1">
      <c r="A58" s="4" t="s">
        <v>52</v>
      </c>
      <c r="B58" s="4">
        <v>198</v>
      </c>
      <c r="C58" s="32" t="s">
        <v>87</v>
      </c>
      <c r="D58" s="28">
        <v>44291</v>
      </c>
      <c r="E58" s="34">
        <v>45121</v>
      </c>
      <c r="F58" s="4" t="s">
        <v>32</v>
      </c>
      <c r="G58" s="4" t="s">
        <v>33</v>
      </c>
      <c r="H58" s="6">
        <f t="shared" si="5"/>
        <v>29.018185085354897</v>
      </c>
      <c r="I58" s="29">
        <v>1113</v>
      </c>
      <c r="J58" s="29">
        <v>32297.24</v>
      </c>
      <c r="K58" s="29"/>
      <c r="L58" s="29">
        <v>22</v>
      </c>
      <c r="M58" s="29">
        <v>942.58</v>
      </c>
      <c r="N58" s="29"/>
      <c r="O58" s="29"/>
      <c r="P58" s="6">
        <f t="shared" si="6"/>
        <v>1135</v>
      </c>
      <c r="Q58" s="6">
        <f t="shared" si="7"/>
        <v>33239.82</v>
      </c>
      <c r="S58" s="6">
        <v>206.19000000000005</v>
      </c>
      <c r="T58" s="6">
        <v>5953.5900000000038</v>
      </c>
      <c r="V58" s="6">
        <f t="shared" si="8"/>
        <v>1341.19</v>
      </c>
      <c r="W58" s="6">
        <f t="shared" si="9"/>
        <v>39193.410000000003</v>
      </c>
      <c r="X58" s="6">
        <v>2855.7599999999998</v>
      </c>
      <c r="Z58" s="4" t="s">
        <v>123</v>
      </c>
    </row>
    <row r="59" spans="1:26" ht="12.75" customHeight="1">
      <c r="A59" s="4" t="s">
        <v>45</v>
      </c>
      <c r="B59" s="4">
        <v>199</v>
      </c>
      <c r="C59" s="22" t="s">
        <v>88</v>
      </c>
      <c r="D59" s="38">
        <v>44348</v>
      </c>
      <c r="E59" s="4"/>
      <c r="F59" s="4"/>
      <c r="G59" s="4"/>
      <c r="H59" s="6">
        <f t="shared" si="5"/>
        <v>19.239084228377617</v>
      </c>
      <c r="I59" s="29">
        <v>1769</v>
      </c>
      <c r="J59" s="29">
        <v>34033.94</v>
      </c>
      <c r="K59" s="29"/>
      <c r="L59" s="29">
        <v>197.5</v>
      </c>
      <c r="M59" s="29">
        <v>5697.36</v>
      </c>
      <c r="N59" s="29">
        <v>2299.08</v>
      </c>
      <c r="O59" s="29"/>
      <c r="P59" s="6">
        <f t="shared" si="6"/>
        <v>1966.5</v>
      </c>
      <c r="Q59" s="6">
        <f t="shared" si="7"/>
        <v>42030.380000000005</v>
      </c>
      <c r="S59" s="6">
        <v>311</v>
      </c>
      <c r="T59" s="6">
        <v>6046.7699999999968</v>
      </c>
      <c r="V59" s="6">
        <f t="shared" si="8"/>
        <v>2277.5</v>
      </c>
      <c r="W59" s="6">
        <f t="shared" si="9"/>
        <v>48077.15</v>
      </c>
      <c r="X59" s="6">
        <v>3370.4300000000003</v>
      </c>
      <c r="Z59" s="4" t="s">
        <v>124</v>
      </c>
    </row>
    <row r="60" spans="1:26" ht="12.75" customHeight="1">
      <c r="A60" s="4" t="s">
        <v>37</v>
      </c>
      <c r="B60" s="4">
        <v>201</v>
      </c>
      <c r="C60" s="32" t="s">
        <v>90</v>
      </c>
      <c r="D60" s="28">
        <v>44403</v>
      </c>
      <c r="E60" s="4"/>
      <c r="F60" s="4"/>
      <c r="G60" s="4"/>
      <c r="H60" s="6">
        <f t="shared" si="5"/>
        <v>36.07569051580699</v>
      </c>
      <c r="I60" s="29">
        <v>1803</v>
      </c>
      <c r="J60" s="29">
        <v>65044.47</v>
      </c>
      <c r="K60" s="29"/>
      <c r="L60" s="29">
        <v>68</v>
      </c>
      <c r="M60" s="29">
        <v>3670.23</v>
      </c>
      <c r="N60" s="29">
        <v>3966.05</v>
      </c>
      <c r="O60" s="29"/>
      <c r="P60" s="6">
        <f t="shared" si="6"/>
        <v>1871</v>
      </c>
      <c r="Q60" s="6">
        <f t="shared" si="7"/>
        <v>72680.75</v>
      </c>
      <c r="S60" s="6">
        <v>277</v>
      </c>
      <c r="T60" s="6">
        <v>10136.350000000006</v>
      </c>
      <c r="V60" s="6">
        <f t="shared" si="8"/>
        <v>2148</v>
      </c>
      <c r="W60" s="6">
        <f t="shared" si="9"/>
        <v>82817.100000000006</v>
      </c>
      <c r="X60" s="6">
        <v>6174.18</v>
      </c>
      <c r="Z60" s="4" t="s">
        <v>123</v>
      </c>
    </row>
    <row r="61" spans="1:26" ht="12.75" customHeight="1">
      <c r="A61" s="4" t="s">
        <v>52</v>
      </c>
      <c r="B61" s="4">
        <v>202</v>
      </c>
      <c r="C61" s="32" t="s">
        <v>91</v>
      </c>
      <c r="D61" s="28">
        <v>44427</v>
      </c>
      <c r="E61" s="34">
        <v>45192</v>
      </c>
      <c r="F61" s="4" t="s">
        <v>79</v>
      </c>
      <c r="G61" s="4" t="s">
        <v>130</v>
      </c>
      <c r="H61" s="6">
        <f t="shared" si="5"/>
        <v>19.381087202718007</v>
      </c>
      <c r="I61" s="29">
        <v>1324.5</v>
      </c>
      <c r="J61" s="29">
        <v>25670.25</v>
      </c>
      <c r="K61" s="29"/>
      <c r="P61" s="6">
        <f t="shared" si="6"/>
        <v>1324.5</v>
      </c>
      <c r="Q61" s="6">
        <f t="shared" si="7"/>
        <v>25670.25</v>
      </c>
      <c r="S61" s="6">
        <v>409.84999999999991</v>
      </c>
      <c r="T61" s="6">
        <v>9233.0800000000017</v>
      </c>
      <c r="V61" s="6">
        <f t="shared" si="8"/>
        <v>1734.35</v>
      </c>
      <c r="W61" s="6">
        <f t="shared" si="9"/>
        <v>34903.33</v>
      </c>
      <c r="X61" s="6">
        <v>2544.6000000000004</v>
      </c>
      <c r="Z61" s="4" t="s">
        <v>123</v>
      </c>
    </row>
    <row r="62" spans="1:26" ht="12.75" customHeight="1">
      <c r="A62" s="4" t="s">
        <v>39</v>
      </c>
      <c r="B62" s="4">
        <v>203</v>
      </c>
      <c r="C62" s="32" t="s">
        <v>104</v>
      </c>
      <c r="D62" s="28">
        <v>44427</v>
      </c>
      <c r="E62" s="4"/>
      <c r="F62" s="4"/>
      <c r="G62" s="4"/>
      <c r="H62" s="6">
        <f t="shared" si="5"/>
        <v>26.097592851158893</v>
      </c>
      <c r="I62" s="29">
        <v>1790.5</v>
      </c>
      <c r="J62" s="29">
        <v>46727.74</v>
      </c>
      <c r="K62" s="29"/>
      <c r="L62" s="29">
        <v>30</v>
      </c>
      <c r="M62" s="29">
        <v>1167.44</v>
      </c>
      <c r="N62" s="29">
        <v>2775.74</v>
      </c>
      <c r="O62" s="29"/>
      <c r="P62" s="6">
        <f t="shared" si="6"/>
        <v>1820.5</v>
      </c>
      <c r="Q62" s="6">
        <f t="shared" si="7"/>
        <v>50670.92</v>
      </c>
      <c r="S62" s="6">
        <v>289.5</v>
      </c>
      <c r="T62" s="6">
        <v>7995.1699999999983</v>
      </c>
      <c r="V62" s="6">
        <f t="shared" si="8"/>
        <v>2110</v>
      </c>
      <c r="W62" s="6">
        <f t="shared" si="9"/>
        <v>58666.09</v>
      </c>
      <c r="X62" s="6">
        <v>4487.93</v>
      </c>
      <c r="Z62" s="4" t="s">
        <v>124</v>
      </c>
    </row>
    <row r="63" spans="1:26" ht="12.75" customHeight="1">
      <c r="A63" s="4" t="s">
        <v>37</v>
      </c>
      <c r="B63" s="4">
        <v>204</v>
      </c>
      <c r="C63" s="32" t="s">
        <v>53</v>
      </c>
      <c r="D63" s="28">
        <v>44452</v>
      </c>
      <c r="E63" s="4"/>
      <c r="F63" s="4"/>
      <c r="G63" s="4"/>
      <c r="H63" s="6">
        <f t="shared" si="5"/>
        <v>21.785898815931109</v>
      </c>
      <c r="I63" s="29">
        <v>1858</v>
      </c>
      <c r="J63" s="29">
        <v>40478.199999999997</v>
      </c>
      <c r="K63" s="29"/>
      <c r="L63" s="29">
        <v>358</v>
      </c>
      <c r="M63" s="29">
        <v>11749.67</v>
      </c>
      <c r="N63" s="29">
        <v>2834.96</v>
      </c>
      <c r="O63" s="29"/>
      <c r="P63" s="6">
        <f t="shared" si="6"/>
        <v>2216</v>
      </c>
      <c r="Q63" s="6">
        <f t="shared" si="7"/>
        <v>55062.829999999994</v>
      </c>
      <c r="S63" s="6">
        <v>222</v>
      </c>
      <c r="T63" s="6">
        <v>4871.1500000000087</v>
      </c>
      <c r="V63" s="6">
        <f t="shared" si="8"/>
        <v>2438</v>
      </c>
      <c r="W63" s="6">
        <f t="shared" si="9"/>
        <v>59933.98</v>
      </c>
      <c r="X63" s="6">
        <v>4417.66</v>
      </c>
      <c r="Z63" s="4" t="s">
        <v>123</v>
      </c>
    </row>
    <row r="64" spans="1:26" ht="12.75" customHeight="1">
      <c r="A64" s="4" t="s">
        <v>63</v>
      </c>
      <c r="B64" s="4">
        <v>205</v>
      </c>
      <c r="C64" s="32" t="s">
        <v>92</v>
      </c>
      <c r="D64" s="28">
        <v>44470</v>
      </c>
      <c r="E64" s="4"/>
      <c r="F64" s="4"/>
      <c r="G64" s="4"/>
      <c r="H64" s="6">
        <f t="shared" si="5"/>
        <v>18.752910468706144</v>
      </c>
      <c r="I64" s="29">
        <v>1781.5</v>
      </c>
      <c r="J64" s="29">
        <v>33408.31</v>
      </c>
      <c r="K64" s="29"/>
      <c r="L64" s="29">
        <v>176.5</v>
      </c>
      <c r="M64" s="29">
        <v>4964.83</v>
      </c>
      <c r="N64" s="29">
        <v>2183.4899999999998</v>
      </c>
      <c r="O64" s="29"/>
      <c r="P64" s="6">
        <f t="shared" si="6"/>
        <v>1958</v>
      </c>
      <c r="Q64" s="6">
        <f t="shared" si="7"/>
        <v>40556.629999999997</v>
      </c>
      <c r="S64" s="6">
        <v>298.5</v>
      </c>
      <c r="T64" s="6">
        <v>5627.6500000000015</v>
      </c>
      <c r="V64" s="6">
        <f t="shared" si="8"/>
        <v>2256.5</v>
      </c>
      <c r="W64" s="6">
        <f t="shared" si="9"/>
        <v>46184.28</v>
      </c>
      <c r="X64" s="6">
        <v>3313.26</v>
      </c>
      <c r="Z64" s="4" t="s">
        <v>123</v>
      </c>
    </row>
    <row r="65" spans="1:26" ht="12.75" customHeight="1">
      <c r="A65" s="4" t="s">
        <v>63</v>
      </c>
      <c r="B65" s="4">
        <v>206</v>
      </c>
      <c r="C65" s="32" t="s">
        <v>93</v>
      </c>
      <c r="D65" s="28">
        <v>44475</v>
      </c>
      <c r="E65" s="4"/>
      <c r="F65" s="4"/>
      <c r="G65" s="4"/>
      <c r="H65" s="6">
        <f t="shared" si="5"/>
        <v>18.653885778275473</v>
      </c>
      <c r="I65" s="29">
        <v>1786</v>
      </c>
      <c r="J65" s="29">
        <v>33315.839999999997</v>
      </c>
      <c r="K65" s="29"/>
      <c r="L65" s="29">
        <v>112.5</v>
      </c>
      <c r="M65" s="29">
        <v>3147.79</v>
      </c>
      <c r="N65" s="29">
        <v>2111.75</v>
      </c>
      <c r="O65" s="29"/>
      <c r="P65" s="6">
        <f t="shared" si="6"/>
        <v>1898.5</v>
      </c>
      <c r="Q65" s="6">
        <f t="shared" si="7"/>
        <v>38575.379999999997</v>
      </c>
      <c r="S65" s="6">
        <v>294</v>
      </c>
      <c r="T65" s="6">
        <v>5515.4100000000035</v>
      </c>
      <c r="V65" s="6">
        <f t="shared" si="8"/>
        <v>2192.5</v>
      </c>
      <c r="W65" s="6">
        <f t="shared" si="9"/>
        <v>44090.79</v>
      </c>
      <c r="X65" s="6">
        <v>3205.6099999999997</v>
      </c>
      <c r="Z65" s="4" t="s">
        <v>123</v>
      </c>
    </row>
    <row r="66" spans="1:26" ht="12.75" customHeight="1">
      <c r="A66" s="4" t="s">
        <v>52</v>
      </c>
      <c r="B66" s="4">
        <v>208</v>
      </c>
      <c r="C66" s="32" t="s">
        <v>94</v>
      </c>
      <c r="D66" s="28">
        <v>44508</v>
      </c>
      <c r="E66" s="34">
        <v>45045</v>
      </c>
      <c r="F66" s="4" t="s">
        <v>79</v>
      </c>
      <c r="G66" s="4" t="s">
        <v>129</v>
      </c>
      <c r="H66" s="6">
        <f t="shared" si="5"/>
        <v>28.612222222222222</v>
      </c>
      <c r="I66" s="29">
        <v>657</v>
      </c>
      <c r="J66" s="29">
        <v>18798.23</v>
      </c>
      <c r="K66" s="29"/>
      <c r="L66" s="29">
        <v>131</v>
      </c>
      <c r="M66" s="29">
        <v>3812.77</v>
      </c>
      <c r="P66" s="6">
        <f t="shared" si="6"/>
        <v>788</v>
      </c>
      <c r="Q66" s="6">
        <f t="shared" si="7"/>
        <v>22611</v>
      </c>
      <c r="S66" s="6">
        <v>21.720000000000027</v>
      </c>
      <c r="T66" s="6">
        <v>556.88000000000102</v>
      </c>
      <c r="V66" s="6">
        <f t="shared" si="8"/>
        <v>809.72</v>
      </c>
      <c r="W66" s="6">
        <f t="shared" si="9"/>
        <v>23167.88</v>
      </c>
      <c r="X66" s="6">
        <v>1772.3700000000001</v>
      </c>
      <c r="Z66" s="4" t="s">
        <v>123</v>
      </c>
    </row>
    <row r="67" spans="1:26" ht="12.75" customHeight="1">
      <c r="A67" s="4" t="s">
        <v>63</v>
      </c>
      <c r="B67" s="4">
        <v>209</v>
      </c>
      <c r="C67" s="32" t="s">
        <v>76</v>
      </c>
      <c r="D67" s="28">
        <v>44557</v>
      </c>
      <c r="E67" s="4"/>
      <c r="F67" s="4"/>
      <c r="G67" s="4"/>
      <c r="H67" s="6">
        <f t="shared" si="5"/>
        <v>19.914218134034169</v>
      </c>
      <c r="I67" s="29">
        <v>1902.5</v>
      </c>
      <c r="J67" s="29">
        <v>37886.800000000003</v>
      </c>
      <c r="K67" s="29"/>
      <c r="L67" s="29">
        <v>218.5</v>
      </c>
      <c r="M67" s="29">
        <v>6538.65</v>
      </c>
      <c r="N67" s="29">
        <v>2413.08</v>
      </c>
      <c r="O67" s="29"/>
      <c r="P67" s="6">
        <f t="shared" si="6"/>
        <v>2121</v>
      </c>
      <c r="Q67" s="6">
        <f t="shared" si="7"/>
        <v>46838.530000000006</v>
      </c>
      <c r="S67" s="6">
        <v>177.5</v>
      </c>
      <c r="T67" s="6">
        <v>3548.8899999999921</v>
      </c>
      <c r="V67" s="6">
        <f t="shared" si="8"/>
        <v>2298.5</v>
      </c>
      <c r="W67" s="6">
        <f t="shared" si="9"/>
        <v>50387.42</v>
      </c>
      <c r="X67" s="6">
        <v>3687.36</v>
      </c>
      <c r="Z67" s="4" t="s">
        <v>123</v>
      </c>
    </row>
    <row r="68" spans="1:26" ht="12.75" customHeight="1">
      <c r="A68" s="4" t="s">
        <v>27</v>
      </c>
      <c r="B68" s="4">
        <v>210</v>
      </c>
      <c r="C68" s="32" t="s">
        <v>128</v>
      </c>
      <c r="D68" s="28">
        <v>44620</v>
      </c>
      <c r="E68" s="4"/>
      <c r="F68" s="4"/>
      <c r="G68" s="4"/>
      <c r="H68" s="6">
        <f t="shared" si="5"/>
        <v>20.496587389380533</v>
      </c>
      <c r="I68" s="29">
        <v>1808</v>
      </c>
      <c r="J68" s="29">
        <v>37057.83</v>
      </c>
      <c r="K68" s="29"/>
      <c r="L68" s="29">
        <v>67</v>
      </c>
      <c r="M68" s="29">
        <v>1922.29</v>
      </c>
      <c r="N68" s="29">
        <v>2240.3000000000002</v>
      </c>
      <c r="O68" s="29"/>
      <c r="P68" s="6">
        <f t="shared" si="6"/>
        <v>1875</v>
      </c>
      <c r="Q68" s="6">
        <f t="shared" si="7"/>
        <v>41220.420000000006</v>
      </c>
      <c r="S68" s="6">
        <v>272</v>
      </c>
      <c r="T68" s="6">
        <v>5691.3799999999974</v>
      </c>
      <c r="V68" s="6">
        <f t="shared" si="8"/>
        <v>2147</v>
      </c>
      <c r="W68" s="6">
        <f t="shared" si="9"/>
        <v>46911.8</v>
      </c>
      <c r="X68" s="6">
        <v>3421.4300000000003</v>
      </c>
      <c r="Z68" s="4" t="s">
        <v>123</v>
      </c>
    </row>
    <row r="69" spans="1:26" ht="12.75" customHeight="1">
      <c r="A69" s="4" t="s">
        <v>63</v>
      </c>
      <c r="B69" s="4">
        <v>211</v>
      </c>
      <c r="C69" s="32" t="s">
        <v>92</v>
      </c>
      <c r="D69" s="28">
        <v>44620</v>
      </c>
      <c r="E69" s="4"/>
      <c r="F69" s="4"/>
      <c r="G69" s="4"/>
      <c r="H69" s="6">
        <f t="shared" si="5"/>
        <v>19.09623979735435</v>
      </c>
      <c r="I69" s="29">
        <v>1776.5</v>
      </c>
      <c r="J69" s="29">
        <v>33924.47</v>
      </c>
      <c r="K69" s="29"/>
      <c r="L69" s="29">
        <v>229</v>
      </c>
      <c r="M69" s="29">
        <v>6557.84</v>
      </c>
      <c r="N69" s="29">
        <v>2304.0500000000002</v>
      </c>
      <c r="O69" s="29"/>
      <c r="P69" s="6">
        <f t="shared" si="6"/>
        <v>2005.5</v>
      </c>
      <c r="Q69" s="6">
        <f t="shared" si="7"/>
        <v>42786.36</v>
      </c>
      <c r="S69" s="6">
        <v>303.5</v>
      </c>
      <c r="T69" s="6">
        <v>5829.5599999999977</v>
      </c>
      <c r="V69" s="6">
        <f t="shared" si="8"/>
        <v>2309</v>
      </c>
      <c r="W69" s="6">
        <f t="shared" si="9"/>
        <v>48615.92</v>
      </c>
      <c r="X69" s="6">
        <v>3557.79</v>
      </c>
      <c r="Z69" s="4" t="s">
        <v>123</v>
      </c>
    </row>
    <row r="70" spans="1:26" ht="12.75" customHeight="1">
      <c r="A70" s="4" t="s">
        <v>37</v>
      </c>
      <c r="B70" s="4">
        <v>213</v>
      </c>
      <c r="C70" s="22" t="s">
        <v>78</v>
      </c>
      <c r="D70" s="28">
        <v>44634</v>
      </c>
      <c r="E70" s="4"/>
      <c r="F70" s="4"/>
      <c r="G70" s="4"/>
      <c r="H70" s="6">
        <f t="shared" si="5"/>
        <v>24.0890019353055</v>
      </c>
      <c r="I70" s="29">
        <v>1808.5</v>
      </c>
      <c r="J70" s="29">
        <v>43564.959999999999</v>
      </c>
      <c r="K70" s="29"/>
      <c r="L70" s="29">
        <v>243.5</v>
      </c>
      <c r="M70" s="29">
        <v>8774.2800000000007</v>
      </c>
      <c r="N70" s="29">
        <v>2964.37</v>
      </c>
      <c r="O70" s="29"/>
      <c r="P70" s="6">
        <f t="shared" si="6"/>
        <v>2052</v>
      </c>
      <c r="Q70" s="6">
        <f t="shared" si="7"/>
        <v>55303.61</v>
      </c>
      <c r="S70" s="6">
        <v>271.5</v>
      </c>
      <c r="T70" s="6">
        <v>6608.4400000000023</v>
      </c>
      <c r="V70" s="6">
        <f t="shared" si="8"/>
        <v>2323.5</v>
      </c>
      <c r="W70" s="6">
        <f t="shared" si="9"/>
        <v>61912.05</v>
      </c>
      <c r="X70" s="6">
        <v>4736.26</v>
      </c>
      <c r="Z70" s="4" t="s">
        <v>123</v>
      </c>
    </row>
    <row r="71" spans="1:26" ht="12.75" customHeight="1">
      <c r="A71" s="4" t="s">
        <v>30</v>
      </c>
      <c r="B71" s="4">
        <v>214</v>
      </c>
      <c r="C71" s="32" t="s">
        <v>96</v>
      </c>
      <c r="D71" s="28">
        <v>44655</v>
      </c>
      <c r="E71" s="4"/>
      <c r="F71" s="4"/>
      <c r="G71" s="4"/>
      <c r="H71" s="6">
        <f t="shared" si="5"/>
        <v>84.602346938775511</v>
      </c>
      <c r="I71" s="29">
        <v>1862</v>
      </c>
      <c r="J71" s="29">
        <v>157529.57</v>
      </c>
      <c r="K71" s="29"/>
      <c r="L71" s="29"/>
      <c r="M71" s="29"/>
      <c r="N71" s="29">
        <v>8798.65</v>
      </c>
      <c r="O71" s="29"/>
      <c r="P71" s="6">
        <f t="shared" si="6"/>
        <v>1862</v>
      </c>
      <c r="Q71" s="6">
        <f t="shared" si="7"/>
        <v>166328.22</v>
      </c>
      <c r="S71" s="6">
        <v>218</v>
      </c>
      <c r="T71" s="6">
        <v>18924.899999999994</v>
      </c>
      <c r="V71" s="6">
        <f t="shared" si="8"/>
        <v>2080</v>
      </c>
      <c r="W71" s="6">
        <f t="shared" si="9"/>
        <v>185253.12</v>
      </c>
      <c r="X71" s="6">
        <v>12540.05</v>
      </c>
      <c r="Z71" s="4" t="s">
        <v>124</v>
      </c>
    </row>
    <row r="72" spans="1:26" ht="12.75" customHeight="1">
      <c r="A72" s="4" t="s">
        <v>63</v>
      </c>
      <c r="B72" s="4">
        <v>215</v>
      </c>
      <c r="C72" s="32" t="s">
        <v>126</v>
      </c>
      <c r="D72" s="28">
        <v>44669</v>
      </c>
      <c r="E72" s="4"/>
      <c r="F72" s="4"/>
      <c r="G72" s="4"/>
      <c r="H72" s="6">
        <f t="shared" ref="H72:H85" si="10">+J72/I72</f>
        <v>20.567832594235036</v>
      </c>
      <c r="I72" s="29">
        <v>1804</v>
      </c>
      <c r="J72" s="29">
        <v>37104.370000000003</v>
      </c>
      <c r="K72" s="29"/>
      <c r="L72" s="29">
        <v>182.5</v>
      </c>
      <c r="M72" s="29">
        <v>5642.66</v>
      </c>
      <c r="N72" s="29">
        <v>2392.62</v>
      </c>
      <c r="O72" s="29"/>
      <c r="P72" s="6">
        <f t="shared" ref="P72:P85" si="11">+I72+L72</f>
        <v>1986.5</v>
      </c>
      <c r="Q72" s="6">
        <f t="shared" ref="Q72:Q85" si="12">+J72+M72+N72</f>
        <v>45139.65</v>
      </c>
      <c r="S72" s="6">
        <v>276</v>
      </c>
      <c r="T72" s="6">
        <v>5673.1599999999962</v>
      </c>
      <c r="V72" s="6">
        <f t="shared" ref="V72:V85" si="13">+P72+S72</f>
        <v>2262.5</v>
      </c>
      <c r="W72" s="6">
        <f t="shared" ref="W72:W85" si="14">+Q72+T72</f>
        <v>50812.81</v>
      </c>
      <c r="X72" s="6">
        <v>3719.88</v>
      </c>
      <c r="Z72" s="4" t="s">
        <v>123</v>
      </c>
    </row>
    <row r="73" spans="1:26" ht="12.75" customHeight="1">
      <c r="A73" s="4" t="s">
        <v>39</v>
      </c>
      <c r="B73" s="4">
        <v>216</v>
      </c>
      <c r="C73" s="32" t="s">
        <v>104</v>
      </c>
      <c r="D73" s="28">
        <v>44676</v>
      </c>
      <c r="E73" s="4"/>
      <c r="F73" s="4"/>
      <c r="G73" s="4"/>
      <c r="H73" s="6">
        <f t="shared" si="10"/>
        <v>24.909173098125688</v>
      </c>
      <c r="I73" s="29">
        <v>1814</v>
      </c>
      <c r="J73" s="29">
        <v>45185.24</v>
      </c>
      <c r="K73" s="29"/>
      <c r="L73" s="29">
        <v>4.5</v>
      </c>
      <c r="M73" s="29">
        <v>167.28</v>
      </c>
      <c r="N73" s="29">
        <v>2598.71</v>
      </c>
      <c r="O73" s="29"/>
      <c r="P73" s="6">
        <f t="shared" si="11"/>
        <v>1818.5</v>
      </c>
      <c r="Q73" s="6">
        <f t="shared" si="12"/>
        <v>47951.229999999996</v>
      </c>
      <c r="S73" s="6">
        <v>266</v>
      </c>
      <c r="T73" s="6">
        <v>6671.1000000000058</v>
      </c>
      <c r="V73" s="6">
        <f t="shared" si="13"/>
        <v>2084.5</v>
      </c>
      <c r="W73" s="6">
        <f t="shared" si="14"/>
        <v>54622.33</v>
      </c>
      <c r="X73" s="6">
        <v>4011.34</v>
      </c>
      <c r="Z73" s="4" t="s">
        <v>124</v>
      </c>
    </row>
    <row r="74" spans="1:26" ht="12.75" customHeight="1">
      <c r="A74" s="4" t="s">
        <v>45</v>
      </c>
      <c r="B74" s="4">
        <v>217</v>
      </c>
      <c r="C74" s="22" t="s">
        <v>88</v>
      </c>
      <c r="D74" s="38">
        <v>44690</v>
      </c>
      <c r="E74" s="4"/>
      <c r="F74" s="4"/>
      <c r="G74" s="4"/>
      <c r="H74" s="6">
        <f t="shared" si="10"/>
        <v>16.252853994490359</v>
      </c>
      <c r="I74" s="29">
        <v>1815</v>
      </c>
      <c r="J74" s="29">
        <v>29498.93</v>
      </c>
      <c r="K74" s="29"/>
      <c r="L74" s="29">
        <v>90.5</v>
      </c>
      <c r="M74" s="29">
        <v>2206.6799999999998</v>
      </c>
      <c r="N74" s="29">
        <v>1798.72</v>
      </c>
      <c r="O74" s="29"/>
      <c r="P74" s="6">
        <f t="shared" si="11"/>
        <v>1905.5</v>
      </c>
      <c r="Q74" s="6">
        <f t="shared" si="12"/>
        <v>33504.33</v>
      </c>
      <c r="S74" s="6">
        <v>265</v>
      </c>
      <c r="T74" s="6">
        <v>4321.4599999999991</v>
      </c>
      <c r="V74" s="6">
        <f t="shared" si="13"/>
        <v>2170.5</v>
      </c>
      <c r="W74" s="6">
        <f t="shared" si="14"/>
        <v>37825.79</v>
      </c>
      <c r="X74" s="6">
        <v>2726.3199999999997</v>
      </c>
      <c r="Z74" s="4" t="s">
        <v>124</v>
      </c>
    </row>
    <row r="75" spans="1:26" ht="12.75" customHeight="1">
      <c r="A75" s="4" t="s">
        <v>27</v>
      </c>
      <c r="B75" s="4">
        <v>218</v>
      </c>
      <c r="C75" s="32" t="s">
        <v>58</v>
      </c>
      <c r="D75" s="28">
        <v>44743</v>
      </c>
      <c r="E75" s="4"/>
      <c r="F75" s="4"/>
      <c r="G75" s="4"/>
      <c r="H75" s="6">
        <f t="shared" si="10"/>
        <v>25.397650827549388</v>
      </c>
      <c r="I75" s="29">
        <v>1873</v>
      </c>
      <c r="J75" s="29">
        <v>47569.8</v>
      </c>
      <c r="K75" s="29"/>
      <c r="L75" s="29">
        <v>261</v>
      </c>
      <c r="M75" s="29">
        <v>9952.69</v>
      </c>
      <c r="N75" s="29">
        <v>3140.81</v>
      </c>
      <c r="O75" s="29"/>
      <c r="P75" s="6">
        <f t="shared" si="11"/>
        <v>2134</v>
      </c>
      <c r="Q75" s="6">
        <f t="shared" si="12"/>
        <v>60663.3</v>
      </c>
      <c r="S75" s="6">
        <v>207</v>
      </c>
      <c r="T75" s="6">
        <v>5335.9799999999959</v>
      </c>
      <c r="V75" s="6">
        <f t="shared" si="13"/>
        <v>2341</v>
      </c>
      <c r="W75" s="6">
        <f t="shared" si="14"/>
        <v>65999.28</v>
      </c>
      <c r="X75" s="6">
        <v>4881.66</v>
      </c>
      <c r="Z75" s="4" t="s">
        <v>123</v>
      </c>
    </row>
    <row r="76" spans="1:26" ht="12.75" customHeight="1">
      <c r="A76" s="4" t="s">
        <v>37</v>
      </c>
      <c r="B76" s="4">
        <v>219</v>
      </c>
      <c r="C76" s="32" t="s">
        <v>78</v>
      </c>
      <c r="D76" s="28">
        <v>44743</v>
      </c>
      <c r="E76" s="4"/>
      <c r="F76" s="4"/>
      <c r="G76" s="4"/>
      <c r="H76" s="6">
        <f t="shared" si="10"/>
        <v>20.354054927302101</v>
      </c>
      <c r="I76" s="29">
        <v>1857</v>
      </c>
      <c r="J76" s="29">
        <v>37797.480000000003</v>
      </c>
      <c r="K76" s="29"/>
      <c r="L76" s="29">
        <v>314</v>
      </c>
      <c r="M76" s="29">
        <v>9545.24</v>
      </c>
      <c r="N76" s="29">
        <v>2549.02</v>
      </c>
      <c r="O76" s="29"/>
      <c r="P76" s="6">
        <f t="shared" si="11"/>
        <v>2171</v>
      </c>
      <c r="Q76" s="6">
        <f t="shared" si="12"/>
        <v>49891.74</v>
      </c>
      <c r="S76" s="6">
        <v>223</v>
      </c>
      <c r="T76" s="6">
        <v>4586.6700000000055</v>
      </c>
      <c r="V76" s="6">
        <f t="shared" si="13"/>
        <v>2394</v>
      </c>
      <c r="W76" s="6">
        <f t="shared" si="14"/>
        <v>54478.41</v>
      </c>
      <c r="X76" s="6">
        <v>6795.42</v>
      </c>
      <c r="Z76" s="4" t="s">
        <v>123</v>
      </c>
    </row>
    <row r="77" spans="1:26" ht="12.75" customHeight="1">
      <c r="A77" s="4" t="s">
        <v>63</v>
      </c>
      <c r="B77" s="4">
        <v>221</v>
      </c>
      <c r="C77" s="32" t="s">
        <v>76</v>
      </c>
      <c r="D77" s="28">
        <v>44767</v>
      </c>
      <c r="E77" s="4"/>
      <c r="F77" s="4"/>
      <c r="G77" s="4"/>
      <c r="H77" s="6">
        <f t="shared" si="10"/>
        <v>18.555927035121154</v>
      </c>
      <c r="I77" s="29">
        <v>1836.5</v>
      </c>
      <c r="J77" s="29">
        <v>34077.96</v>
      </c>
      <c r="K77" s="29"/>
      <c r="L77" s="29">
        <v>187</v>
      </c>
      <c r="M77" s="29">
        <v>5209.7299999999996</v>
      </c>
      <c r="N77" s="29">
        <v>2205</v>
      </c>
      <c r="O77" s="29"/>
      <c r="P77" s="6">
        <f t="shared" si="11"/>
        <v>2023.5</v>
      </c>
      <c r="Q77" s="6">
        <f t="shared" si="12"/>
        <v>41492.69</v>
      </c>
      <c r="S77" s="6">
        <v>243.5</v>
      </c>
      <c r="T77" s="6">
        <v>4517.1399999999994</v>
      </c>
      <c r="V77" s="6">
        <f t="shared" si="13"/>
        <v>2267</v>
      </c>
      <c r="W77" s="6">
        <f t="shared" si="14"/>
        <v>46009.83</v>
      </c>
      <c r="X77" s="6">
        <v>3306.4800000000005</v>
      </c>
      <c r="Z77" s="4" t="s">
        <v>123</v>
      </c>
    </row>
    <row r="78" spans="1:26" ht="12.75" customHeight="1">
      <c r="A78" s="4" t="s">
        <v>45</v>
      </c>
      <c r="B78" s="4">
        <v>222</v>
      </c>
      <c r="C78" s="22" t="s">
        <v>98</v>
      </c>
      <c r="D78" s="38">
        <v>44792</v>
      </c>
      <c r="E78" s="4"/>
      <c r="F78" s="4"/>
      <c r="G78" s="4"/>
      <c r="H78" s="6">
        <f t="shared" si="10"/>
        <v>18.552147138964578</v>
      </c>
      <c r="I78" s="29">
        <v>1835</v>
      </c>
      <c r="J78" s="29">
        <v>34043.19</v>
      </c>
      <c r="K78" s="29"/>
      <c r="L78" s="29">
        <v>27</v>
      </c>
      <c r="M78" s="29">
        <v>750.11</v>
      </c>
      <c r="N78" s="29">
        <v>1974.15</v>
      </c>
      <c r="O78" s="29"/>
      <c r="P78" s="6">
        <f t="shared" si="11"/>
        <v>1862</v>
      </c>
      <c r="Q78" s="6">
        <f t="shared" si="12"/>
        <v>36767.450000000004</v>
      </c>
      <c r="S78" s="6">
        <v>245</v>
      </c>
      <c r="T78" s="6">
        <v>4538.679999999993</v>
      </c>
      <c r="V78" s="6">
        <f t="shared" si="13"/>
        <v>2107</v>
      </c>
      <c r="W78" s="6">
        <f t="shared" si="14"/>
        <v>41306.129999999997</v>
      </c>
      <c r="X78" s="6">
        <v>3145.2000000000003</v>
      </c>
      <c r="Z78" s="4" t="s">
        <v>124</v>
      </c>
    </row>
    <row r="79" spans="1:26" ht="12.75" customHeight="1">
      <c r="A79" s="4" t="s">
        <v>37</v>
      </c>
      <c r="B79" s="4">
        <v>223</v>
      </c>
      <c r="C79" s="32" t="s">
        <v>126</v>
      </c>
      <c r="D79" s="28">
        <v>44823</v>
      </c>
      <c r="E79" s="4"/>
      <c r="F79" s="4"/>
      <c r="G79" s="4"/>
      <c r="H79" s="6">
        <f t="shared" si="10"/>
        <v>19.930932400932402</v>
      </c>
      <c r="I79" s="29">
        <v>1716</v>
      </c>
      <c r="J79" s="29">
        <v>34201.480000000003</v>
      </c>
      <c r="K79" s="29"/>
      <c r="L79" s="29">
        <v>238</v>
      </c>
      <c r="M79" s="29">
        <v>7137.27</v>
      </c>
      <c r="N79" s="29">
        <v>2460.73</v>
      </c>
      <c r="O79" s="29"/>
      <c r="P79" s="6">
        <f t="shared" si="11"/>
        <v>1954</v>
      </c>
      <c r="Q79" s="6">
        <f t="shared" si="12"/>
        <v>43799.48</v>
      </c>
      <c r="S79" s="6">
        <v>359</v>
      </c>
      <c r="T79" s="6">
        <v>7081.4399999999951</v>
      </c>
      <c r="V79" s="6">
        <f t="shared" si="13"/>
        <v>2313</v>
      </c>
      <c r="W79" s="6">
        <f t="shared" si="14"/>
        <v>50880.92</v>
      </c>
      <c r="X79" s="6">
        <v>3725.08</v>
      </c>
      <c r="Z79" s="4" t="s">
        <v>123</v>
      </c>
    </row>
    <row r="80" spans="1:26" ht="12.75" customHeight="1">
      <c r="A80" s="4" t="s">
        <v>45</v>
      </c>
      <c r="B80" s="4">
        <v>224</v>
      </c>
      <c r="C80" s="22" t="s">
        <v>88</v>
      </c>
      <c r="D80" s="38">
        <v>44900</v>
      </c>
      <c r="E80" s="4"/>
      <c r="F80" s="4"/>
      <c r="G80" s="4"/>
      <c r="H80" s="6">
        <f t="shared" si="10"/>
        <v>17.252381209503241</v>
      </c>
      <c r="I80" s="29">
        <v>1852</v>
      </c>
      <c r="J80" s="29">
        <v>31951.41</v>
      </c>
      <c r="K80" s="29"/>
      <c r="L80" s="29">
        <v>103.5</v>
      </c>
      <c r="M80" s="29">
        <v>2678.84</v>
      </c>
      <c r="N80" s="29">
        <v>2012.89</v>
      </c>
      <c r="O80" s="29"/>
      <c r="P80" s="6">
        <f t="shared" si="11"/>
        <v>1955.5</v>
      </c>
      <c r="Q80" s="6">
        <f t="shared" si="12"/>
        <v>36643.14</v>
      </c>
      <c r="S80" s="6">
        <v>230</v>
      </c>
      <c r="T80" s="6">
        <v>3981.0999999999985</v>
      </c>
      <c r="V80" s="6">
        <f t="shared" si="13"/>
        <v>2185.5</v>
      </c>
      <c r="W80" s="6">
        <f t="shared" si="14"/>
        <v>40624.239999999998</v>
      </c>
      <c r="X80" s="6">
        <v>2955.1600000000003</v>
      </c>
      <c r="Z80" s="4" t="s">
        <v>124</v>
      </c>
    </row>
    <row r="81" spans="1:26" ht="12.75" customHeight="1">
      <c r="A81" s="4" t="s">
        <v>30</v>
      </c>
      <c r="B81" s="4">
        <v>225</v>
      </c>
      <c r="C81" s="5" t="s">
        <v>127</v>
      </c>
      <c r="D81" s="34">
        <v>44995</v>
      </c>
      <c r="E81" s="4"/>
      <c r="F81" s="4"/>
      <c r="G81" s="4"/>
      <c r="H81" s="6">
        <f t="shared" si="10"/>
        <v>27.330166609996603</v>
      </c>
      <c r="I81" s="29">
        <v>1470.5</v>
      </c>
      <c r="J81" s="29">
        <v>40189.01</v>
      </c>
      <c r="K81" s="29"/>
      <c r="L81" s="29"/>
      <c r="M81" s="29"/>
      <c r="N81" s="29">
        <v>2261.5300000000002</v>
      </c>
      <c r="O81" s="29"/>
      <c r="P81" s="6">
        <f t="shared" si="11"/>
        <v>1470.5</v>
      </c>
      <c r="Q81" s="6">
        <f t="shared" si="12"/>
        <v>42450.54</v>
      </c>
      <c r="S81" s="6">
        <v>177.5</v>
      </c>
      <c r="T81" s="6">
        <v>5116.8600000000006</v>
      </c>
      <c r="V81" s="6">
        <f t="shared" si="13"/>
        <v>1648</v>
      </c>
      <c r="W81" s="6">
        <f t="shared" si="14"/>
        <v>47567.4</v>
      </c>
      <c r="X81" s="6">
        <v>3240.8199999999997</v>
      </c>
      <c r="Z81" s="4" t="s">
        <v>124</v>
      </c>
    </row>
    <row r="82" spans="1:26" ht="12.75" customHeight="1">
      <c r="A82" s="4" t="s">
        <v>63</v>
      </c>
      <c r="B82" s="4">
        <v>226</v>
      </c>
      <c r="C82" s="5" t="s">
        <v>126</v>
      </c>
      <c r="D82" s="34">
        <v>45096</v>
      </c>
      <c r="E82" s="4"/>
      <c r="F82" s="4"/>
      <c r="G82" s="4"/>
      <c r="H82" s="6">
        <f t="shared" si="10"/>
        <v>18.100000000000001</v>
      </c>
      <c r="I82" s="29">
        <v>1024</v>
      </c>
      <c r="J82" s="29">
        <v>18534.400000000001</v>
      </c>
      <c r="K82" s="29"/>
      <c r="L82" s="29">
        <v>101</v>
      </c>
      <c r="M82" s="29">
        <v>2742.21</v>
      </c>
      <c r="N82" s="29">
        <v>1112.47</v>
      </c>
      <c r="O82" s="29"/>
      <c r="P82" s="6">
        <f t="shared" si="11"/>
        <v>1125</v>
      </c>
      <c r="Q82" s="6">
        <f t="shared" si="12"/>
        <v>22389.08</v>
      </c>
      <c r="S82" s="6">
        <v>56</v>
      </c>
      <c r="T82" s="6">
        <v>1020.0999999999985</v>
      </c>
      <c r="V82" s="6">
        <f t="shared" si="13"/>
        <v>1181</v>
      </c>
      <c r="W82" s="6">
        <f t="shared" si="14"/>
        <v>23409.18</v>
      </c>
      <c r="X82" s="6">
        <v>1790.8</v>
      </c>
      <c r="Z82" s="4" t="s">
        <v>123</v>
      </c>
    </row>
    <row r="83" spans="1:26" ht="12.75" customHeight="1">
      <c r="A83" s="4" t="s">
        <v>63</v>
      </c>
      <c r="B83" s="4">
        <v>227</v>
      </c>
      <c r="C83" s="5" t="s">
        <v>97</v>
      </c>
      <c r="D83" s="34">
        <v>45117</v>
      </c>
      <c r="E83" s="4"/>
      <c r="F83" s="4"/>
      <c r="G83" s="4"/>
      <c r="H83" s="6">
        <f t="shared" si="10"/>
        <v>18.100000000000001</v>
      </c>
      <c r="I83" s="29">
        <v>872</v>
      </c>
      <c r="J83" s="29">
        <v>15783.2</v>
      </c>
      <c r="K83" s="29"/>
      <c r="L83" s="29">
        <v>87</v>
      </c>
      <c r="M83" s="29">
        <v>2362.1</v>
      </c>
      <c r="N83" s="29">
        <v>962.47</v>
      </c>
      <c r="O83" s="29"/>
      <c r="P83" s="6">
        <f t="shared" si="11"/>
        <v>959</v>
      </c>
      <c r="Q83" s="6">
        <f t="shared" si="12"/>
        <v>19107.77</v>
      </c>
      <c r="S83" s="6">
        <v>88</v>
      </c>
      <c r="T83" s="6">
        <v>1603.2000000000007</v>
      </c>
      <c r="V83" s="6">
        <f t="shared" si="13"/>
        <v>1047</v>
      </c>
      <c r="W83" s="6">
        <f t="shared" si="14"/>
        <v>20710.97</v>
      </c>
      <c r="X83" s="6">
        <v>1517.1899999999998</v>
      </c>
      <c r="Z83" s="4" t="s">
        <v>123</v>
      </c>
    </row>
    <row r="84" spans="1:26" ht="12.75" customHeight="1">
      <c r="A84" s="4" t="s">
        <v>30</v>
      </c>
      <c r="B84" s="4">
        <v>228</v>
      </c>
      <c r="C84" s="5" t="s">
        <v>125</v>
      </c>
      <c r="D84" s="34">
        <v>45215</v>
      </c>
      <c r="E84" s="4"/>
      <c r="F84" s="4"/>
      <c r="G84" s="4"/>
      <c r="H84" s="6">
        <f t="shared" si="10"/>
        <v>30</v>
      </c>
      <c r="I84" s="29">
        <v>368</v>
      </c>
      <c r="J84" s="29">
        <v>11040</v>
      </c>
      <c r="K84" s="29"/>
      <c r="L84" s="29"/>
      <c r="M84" s="29"/>
      <c r="N84" s="29">
        <v>588</v>
      </c>
      <c r="O84" s="29"/>
      <c r="P84" s="6">
        <f t="shared" si="11"/>
        <v>368</v>
      </c>
      <c r="Q84" s="6">
        <f t="shared" si="12"/>
        <v>11628</v>
      </c>
      <c r="S84" s="6">
        <v>24</v>
      </c>
      <c r="T84" s="6">
        <v>726.07999999999993</v>
      </c>
      <c r="V84" s="6">
        <f t="shared" si="13"/>
        <v>392</v>
      </c>
      <c r="W84" s="6">
        <f t="shared" si="14"/>
        <v>12354.08</v>
      </c>
      <c r="X84" s="6">
        <v>940.06</v>
      </c>
      <c r="Z84" s="4" t="s">
        <v>124</v>
      </c>
    </row>
    <row r="85" spans="1:26" ht="12.75" customHeight="1">
      <c r="A85" s="4" t="s">
        <v>37</v>
      </c>
      <c r="B85" s="4">
        <v>229</v>
      </c>
      <c r="C85" s="5" t="s">
        <v>78</v>
      </c>
      <c r="D85" s="34">
        <v>45271</v>
      </c>
      <c r="E85" s="4"/>
      <c r="F85" s="4"/>
      <c r="G85" s="4"/>
      <c r="H85" s="6">
        <f t="shared" si="10"/>
        <v>20</v>
      </c>
      <c r="I85" s="29">
        <v>80</v>
      </c>
      <c r="J85" s="29">
        <v>1600</v>
      </c>
      <c r="K85" s="29"/>
      <c r="L85" s="29">
        <v>2.5</v>
      </c>
      <c r="M85" s="29">
        <v>75</v>
      </c>
      <c r="N85" s="29">
        <v>0</v>
      </c>
      <c r="O85" s="29"/>
      <c r="P85" s="6">
        <f t="shared" si="11"/>
        <v>82.5</v>
      </c>
      <c r="Q85" s="6">
        <f t="shared" si="12"/>
        <v>1675</v>
      </c>
      <c r="S85" s="6">
        <v>0</v>
      </c>
      <c r="T85" s="6">
        <v>0</v>
      </c>
      <c r="V85" s="6">
        <f t="shared" si="13"/>
        <v>82.5</v>
      </c>
      <c r="W85" s="6">
        <f t="shared" si="14"/>
        <v>1675</v>
      </c>
      <c r="X85" s="6">
        <v>128.13999999999999</v>
      </c>
      <c r="Z85" s="4" t="s">
        <v>123</v>
      </c>
    </row>
    <row r="86" spans="1:26" ht="14.25" customHeight="1" thickBot="1">
      <c r="B86" s="4"/>
      <c r="C86" s="44"/>
      <c r="D86" s="4"/>
      <c r="G86" s="4" t="s">
        <v>100</v>
      </c>
      <c r="I86" s="45">
        <f>SUM(I8:I85)</f>
        <v>131297</v>
      </c>
      <c r="J86" s="82">
        <f>SUM(J8:J85)</f>
        <v>4167852.7200000016</v>
      </c>
      <c r="K86" s="47"/>
      <c r="L86" s="45">
        <f>SUM(L8:L85)</f>
        <v>10957</v>
      </c>
      <c r="M86" s="82">
        <f>SUM(M8:M85)</f>
        <v>443848.78</v>
      </c>
      <c r="N86" s="82">
        <f>SUM(N8:N85)</f>
        <v>257234.65999999992</v>
      </c>
      <c r="O86" s="43"/>
      <c r="P86" s="45">
        <f>SUM(P8:P85)</f>
        <v>142254</v>
      </c>
      <c r="Q86" s="82">
        <f>SUM(Q8:Q85)</f>
        <v>4868936.1600000011</v>
      </c>
      <c r="R86" s="43"/>
      <c r="S86" s="45">
        <f>SUM(S8:S85)</f>
        <v>20526.060000000001</v>
      </c>
      <c r="T86" s="82">
        <f>SUM(T8:T85)</f>
        <v>696942.02</v>
      </c>
      <c r="U86" s="43"/>
      <c r="V86" s="45">
        <f>SUM(V8:V85)</f>
        <v>162780.06</v>
      </c>
      <c r="W86" s="82">
        <f>SUM(W8:W85)</f>
        <v>5565878.1799999997</v>
      </c>
      <c r="X86" s="82">
        <f>SUM(X8:X85)</f>
        <v>408402.51</v>
      </c>
    </row>
    <row r="87" spans="1:26" ht="12.75" customHeight="1" thickTop="1">
      <c r="I87" s="29"/>
      <c r="J87" s="29"/>
      <c r="K87" s="29"/>
      <c r="L87" s="29"/>
      <c r="M87" s="29"/>
    </row>
    <row r="88" spans="1:26" ht="12.75" customHeight="1">
      <c r="I88" s="29"/>
      <c r="J88" s="29"/>
      <c r="K88" s="29"/>
    </row>
    <row r="89" spans="1:26" ht="12.75" customHeight="1">
      <c r="I89" s="29"/>
      <c r="J89" s="29"/>
      <c r="K89" s="29"/>
    </row>
    <row r="90" spans="1:26" ht="12.75" customHeight="1">
      <c r="I90" s="29"/>
      <c r="J90" s="29"/>
      <c r="K90" s="29"/>
    </row>
    <row r="91" spans="1:26" ht="12.75" customHeight="1">
      <c r="I91" s="29"/>
      <c r="J91" s="29"/>
      <c r="K91" s="29"/>
    </row>
    <row r="92" spans="1:26" ht="12.75" customHeight="1">
      <c r="I92" s="29"/>
      <c r="J92" s="29"/>
      <c r="K92" s="29"/>
    </row>
    <row r="93" spans="1:26" ht="12.75" customHeight="1">
      <c r="I93" s="29"/>
      <c r="J93" s="29"/>
      <c r="K93" s="29"/>
    </row>
    <row r="94" spans="1:26" ht="12.75" customHeight="1">
      <c r="I94" s="29"/>
      <c r="J94" s="29"/>
      <c r="K94" s="29"/>
    </row>
    <row r="95" spans="1:26" ht="12.75" customHeight="1">
      <c r="I95" s="29"/>
      <c r="J95" s="29"/>
      <c r="K95" s="29"/>
    </row>
    <row r="96" spans="1:26" ht="12.75" customHeight="1">
      <c r="I96" s="29"/>
      <c r="J96" s="29"/>
      <c r="K96" s="29"/>
    </row>
    <row r="97" spans="9:11" ht="12.75" customHeight="1">
      <c r="I97" s="29"/>
      <c r="J97" s="29"/>
      <c r="K97" s="29"/>
    </row>
    <row r="98" spans="9:11" ht="12.75" customHeight="1">
      <c r="I98" s="29"/>
      <c r="J98" s="29"/>
      <c r="K98" s="29"/>
    </row>
    <row r="99" spans="9:11" ht="12.75" customHeight="1"/>
    <row r="100" spans="9:11" ht="12.75" customHeight="1"/>
    <row r="101" spans="9:11" ht="12.75" customHeight="1"/>
    <row r="102" spans="9:11" ht="12.75" customHeight="1"/>
    <row r="103" spans="9:11" ht="12.75" customHeight="1"/>
    <row r="104" spans="9:11" ht="12.75" customHeight="1"/>
    <row r="105" spans="9:11" ht="12.75" customHeight="1"/>
    <row r="106" spans="9:11" ht="12.75" customHeight="1"/>
    <row r="107" spans="9:11" ht="12.75" customHeight="1"/>
    <row r="108" spans="9:11" ht="12.75" customHeight="1"/>
    <row r="109" spans="9:11" ht="12.75" customHeight="1"/>
    <row r="110" spans="9:11" ht="12.75" customHeight="1"/>
    <row r="111" spans="9:11" ht="12.75" customHeight="1"/>
    <row r="112" spans="9:11" ht="12.75" customHeight="1"/>
    <row r="113" ht="12.75" customHeight="1"/>
    <row r="114" ht="12.75" customHeight="1"/>
    <row r="115" ht="12.75" customHeight="1"/>
  </sheetData>
  <mergeCells count="5">
    <mergeCell ref="I5:J5"/>
    <mergeCell ref="L5:M5"/>
    <mergeCell ref="P5:Q5"/>
    <mergeCell ref="S5:T5"/>
    <mergeCell ref="V5:W5"/>
  </mergeCells>
  <pageMargins left="0" right="0" top="0" bottom="0" header="0.3" footer="0.3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74E69-0926-4EF8-8B15-71554B276388}">
  <sheetPr>
    <pageSetUpPr fitToPage="1"/>
  </sheetPr>
  <dimension ref="A1:AM98"/>
  <sheetViews>
    <sheetView workbookViewId="0">
      <pane xSplit="3" ySplit="9" topLeftCell="D64" activePane="bottomRight" state="frozen"/>
      <selection pane="topRight" activeCell="D1" sqref="D1"/>
      <selection pane="bottomLeft" activeCell="A9" sqref="A9"/>
      <selection pane="bottomRight" activeCell="C13" sqref="C13"/>
    </sheetView>
  </sheetViews>
  <sheetFormatPr defaultColWidth="9.1796875" defaultRowHeight="12.5"/>
  <cols>
    <col min="1" max="1" width="6.54296875" style="52" customWidth="1"/>
    <col min="2" max="2" width="6.54296875" style="52" bestFit="1" customWidth="1"/>
    <col min="3" max="3" width="39.81640625" style="49" bestFit="1" customWidth="1"/>
    <col min="4" max="4" width="7" style="49" bestFit="1" customWidth="1"/>
    <col min="5" max="5" width="10.453125" style="50" bestFit="1" customWidth="1"/>
    <col min="6" max="6" width="14.1796875" style="49" bestFit="1" customWidth="1"/>
    <col min="7" max="7" width="2.453125" style="49" customWidth="1"/>
    <col min="8" max="8" width="9.453125" style="50" bestFit="1" customWidth="1"/>
    <col min="9" max="9" width="12.453125" style="49" bestFit="1" customWidth="1"/>
    <col min="10" max="10" width="2" style="49" customWidth="1"/>
    <col min="11" max="11" width="10.453125" style="50" bestFit="1" customWidth="1"/>
    <col min="12" max="12" width="14.1796875" style="50" bestFit="1" customWidth="1"/>
    <col min="13" max="13" width="1.453125" style="49" customWidth="1"/>
    <col min="14" max="14" width="11.453125" style="51" bestFit="1" customWidth="1"/>
    <col min="15" max="15" width="14.1796875" style="49" bestFit="1" customWidth="1"/>
    <col min="16" max="16" width="3" style="49" customWidth="1"/>
    <col min="17" max="17" width="10.453125" style="50" bestFit="1" customWidth="1"/>
    <col min="18" max="18" width="14.1796875" style="49" bestFit="1" customWidth="1"/>
    <col min="19" max="19" width="2.453125" style="49" customWidth="1"/>
    <col min="20" max="20" width="9.453125" style="50" bestFit="1" customWidth="1"/>
    <col min="21" max="21" width="11.453125" style="49" bestFit="1" customWidth="1"/>
    <col min="22" max="22" width="2" style="49" customWidth="1"/>
    <col min="23" max="23" width="10.453125" style="50" bestFit="1" customWidth="1"/>
    <col min="24" max="24" width="14.1796875" style="50" bestFit="1" customWidth="1"/>
    <col min="25" max="25" width="1.453125" style="50" customWidth="1"/>
    <col min="26" max="26" width="11.453125" style="50" bestFit="1" customWidth="1"/>
    <col min="27" max="27" width="14.1796875" style="50" bestFit="1" customWidth="1"/>
    <col min="28" max="28" width="2.453125" style="49" customWidth="1"/>
    <col min="29" max="29" width="10.453125" style="50" bestFit="1" customWidth="1"/>
    <col min="30" max="30" width="14.1796875" style="50" bestFit="1" customWidth="1"/>
    <col min="31" max="31" width="1" style="50" customWidth="1"/>
    <col min="32" max="32" width="9.453125" style="50" bestFit="1" customWidth="1"/>
    <col min="33" max="33" width="12.453125" style="50" bestFit="1" customWidth="1"/>
    <col min="34" max="34" width="1.54296875" style="50" customWidth="1"/>
    <col min="35" max="35" width="10.453125" style="50" bestFit="1" customWidth="1"/>
    <col min="36" max="36" width="14.1796875" style="50" bestFit="1" customWidth="1"/>
    <col min="37" max="37" width="1.453125" style="50" customWidth="1"/>
    <col min="38" max="38" width="12.453125" style="50" bestFit="1" customWidth="1"/>
    <col min="39" max="39" width="14.1796875" style="50" bestFit="1" customWidth="1"/>
    <col min="40" max="16384" width="9.1796875" style="49"/>
  </cols>
  <sheetData>
    <row r="1" spans="1:39">
      <c r="A1" s="68" t="s">
        <v>0</v>
      </c>
    </row>
    <row r="2" spans="1:39" ht="13">
      <c r="A2" s="81" t="s">
        <v>122</v>
      </c>
      <c r="F2" s="90"/>
    </row>
    <row r="3" spans="1:39">
      <c r="A3" s="80" t="s">
        <v>121</v>
      </c>
    </row>
    <row r="4" spans="1:39">
      <c r="A4" s="80" t="s">
        <v>138</v>
      </c>
    </row>
    <row r="5" spans="1:39">
      <c r="A5" s="80"/>
    </row>
    <row r="6" spans="1:39" ht="13" thickBot="1">
      <c r="C6" s="52"/>
      <c r="D6" s="52"/>
      <c r="E6" s="152" t="s">
        <v>120</v>
      </c>
      <c r="F6" s="152"/>
      <c r="G6" s="152"/>
      <c r="H6" s="152"/>
      <c r="I6" s="152"/>
      <c r="J6" s="152"/>
      <c r="K6" s="152"/>
      <c r="L6" s="152"/>
      <c r="M6" s="152"/>
      <c r="N6" s="152"/>
      <c r="O6" s="152"/>
      <c r="Q6" s="152" t="s">
        <v>119</v>
      </c>
      <c r="R6" s="152"/>
      <c r="S6" s="152"/>
      <c r="T6" s="152"/>
      <c r="U6" s="152"/>
      <c r="V6" s="152"/>
      <c r="W6" s="152"/>
      <c r="X6" s="152"/>
      <c r="Y6" s="152"/>
      <c r="Z6" s="152"/>
      <c r="AA6" s="152"/>
      <c r="AC6" s="152" t="s">
        <v>118</v>
      </c>
      <c r="AD6" s="152"/>
      <c r="AE6" s="152"/>
      <c r="AF6" s="152"/>
      <c r="AG6" s="152"/>
      <c r="AH6" s="152"/>
      <c r="AI6" s="152"/>
      <c r="AJ6" s="152"/>
      <c r="AK6" s="152"/>
      <c r="AL6" s="152"/>
      <c r="AM6" s="152"/>
    </row>
    <row r="7" spans="1:39" ht="13">
      <c r="C7" s="79"/>
      <c r="D7" s="52"/>
      <c r="E7" s="151" t="s">
        <v>117</v>
      </c>
      <c r="F7" s="151"/>
      <c r="G7" s="52"/>
      <c r="H7" s="151" t="s">
        <v>116</v>
      </c>
      <c r="I7" s="151"/>
      <c r="J7" s="52"/>
      <c r="K7" s="151" t="s">
        <v>115</v>
      </c>
      <c r="L7" s="151"/>
      <c r="M7" s="78"/>
      <c r="N7" s="151" t="s">
        <v>114</v>
      </c>
      <c r="O7" s="151"/>
      <c r="Q7" s="151" t="s">
        <v>117</v>
      </c>
      <c r="R7" s="151"/>
      <c r="S7" s="52"/>
      <c r="T7" s="151" t="s">
        <v>116</v>
      </c>
      <c r="U7" s="151"/>
      <c r="V7" s="52"/>
      <c r="W7" s="151" t="s">
        <v>115</v>
      </c>
      <c r="X7" s="151"/>
      <c r="Y7" s="71"/>
      <c r="Z7" s="150" t="s">
        <v>114</v>
      </c>
      <c r="AA7" s="150"/>
      <c r="AC7" s="150" t="s">
        <v>117</v>
      </c>
      <c r="AD7" s="150"/>
      <c r="AE7" s="71"/>
      <c r="AF7" s="150" t="s">
        <v>116</v>
      </c>
      <c r="AG7" s="150"/>
      <c r="AH7" s="71"/>
      <c r="AI7" s="151" t="s">
        <v>115</v>
      </c>
      <c r="AJ7" s="151"/>
      <c r="AK7" s="71"/>
      <c r="AL7" s="150" t="s">
        <v>114</v>
      </c>
      <c r="AM7" s="150"/>
    </row>
    <row r="8" spans="1:39" ht="13">
      <c r="C8" s="52"/>
      <c r="D8" s="52" t="s">
        <v>10</v>
      </c>
      <c r="E8" s="71" t="s">
        <v>11</v>
      </c>
      <c r="F8" s="78"/>
      <c r="G8" s="78"/>
      <c r="H8" s="71" t="s">
        <v>11</v>
      </c>
      <c r="I8" s="52"/>
      <c r="J8" s="52"/>
      <c r="K8" s="71" t="s">
        <v>11</v>
      </c>
      <c r="L8" s="71"/>
      <c r="M8" s="78"/>
      <c r="N8" s="77" t="s">
        <v>13</v>
      </c>
      <c r="O8" s="52"/>
      <c r="Q8" s="71" t="s">
        <v>11</v>
      </c>
      <c r="R8" s="52"/>
      <c r="S8" s="52"/>
      <c r="T8" s="71" t="s">
        <v>11</v>
      </c>
      <c r="U8" s="52"/>
      <c r="V8" s="52"/>
      <c r="W8" s="71" t="s">
        <v>11</v>
      </c>
      <c r="X8" s="71"/>
      <c r="Y8" s="71"/>
      <c r="Z8" s="71" t="s">
        <v>13</v>
      </c>
      <c r="AA8" s="71"/>
      <c r="AC8" s="71" t="s">
        <v>11</v>
      </c>
      <c r="AD8" s="71"/>
      <c r="AE8" s="71"/>
      <c r="AF8" s="71" t="s">
        <v>11</v>
      </c>
      <c r="AG8" s="71"/>
      <c r="AH8" s="71"/>
      <c r="AI8" s="71" t="s">
        <v>11</v>
      </c>
      <c r="AJ8" s="71"/>
      <c r="AK8" s="71"/>
      <c r="AL8" s="71" t="s">
        <v>13</v>
      </c>
      <c r="AM8" s="71"/>
    </row>
    <row r="9" spans="1:39" ht="13">
      <c r="A9" s="76" t="s">
        <v>15</v>
      </c>
      <c r="B9" s="76" t="s">
        <v>16</v>
      </c>
      <c r="C9" s="75" t="s">
        <v>17</v>
      </c>
      <c r="D9" s="72" t="s">
        <v>20</v>
      </c>
      <c r="E9" s="70" t="s">
        <v>21</v>
      </c>
      <c r="F9" s="72" t="s">
        <v>12</v>
      </c>
      <c r="G9" s="74"/>
      <c r="H9" s="70" t="s">
        <v>21</v>
      </c>
      <c r="I9" s="72" t="s">
        <v>12</v>
      </c>
      <c r="J9" s="72"/>
      <c r="K9" s="70" t="s">
        <v>21</v>
      </c>
      <c r="L9" s="70" t="s">
        <v>12</v>
      </c>
      <c r="M9" s="74"/>
      <c r="N9" s="73" t="s">
        <v>22</v>
      </c>
      <c r="O9" s="70" t="s">
        <v>24</v>
      </c>
      <c r="Q9" s="70" t="s">
        <v>21</v>
      </c>
      <c r="R9" s="72" t="s">
        <v>12</v>
      </c>
      <c r="S9" s="52"/>
      <c r="T9" s="70" t="s">
        <v>21</v>
      </c>
      <c r="U9" s="72" t="s">
        <v>12</v>
      </c>
      <c r="V9" s="52"/>
      <c r="W9" s="70" t="s">
        <v>21</v>
      </c>
      <c r="X9" s="70" t="s">
        <v>12</v>
      </c>
      <c r="Y9" s="71"/>
      <c r="Z9" s="70" t="s">
        <v>22</v>
      </c>
      <c r="AA9" s="70" t="s">
        <v>24</v>
      </c>
      <c r="AC9" s="70" t="s">
        <v>21</v>
      </c>
      <c r="AD9" s="70" t="s">
        <v>12</v>
      </c>
      <c r="AE9" s="71"/>
      <c r="AF9" s="70" t="s">
        <v>21</v>
      </c>
      <c r="AG9" s="70" t="s">
        <v>12</v>
      </c>
      <c r="AH9" s="71"/>
      <c r="AI9" s="70" t="s">
        <v>21</v>
      </c>
      <c r="AJ9" s="70" t="s">
        <v>12</v>
      </c>
      <c r="AK9" s="71"/>
      <c r="AL9" s="70" t="s">
        <v>22</v>
      </c>
      <c r="AM9" s="70" t="s">
        <v>24</v>
      </c>
    </row>
    <row r="10" spans="1:39">
      <c r="A10" s="52" t="s">
        <v>27</v>
      </c>
      <c r="B10" s="52">
        <v>17</v>
      </c>
      <c r="C10" s="62" t="s">
        <v>28</v>
      </c>
      <c r="D10" s="50">
        <f t="shared" ref="D10:D41" si="0">+AD10/AC10</f>
        <v>50.05931598062935</v>
      </c>
      <c r="E10" s="50">
        <v>52</v>
      </c>
      <c r="F10" s="50">
        <v>2601.8500000000013</v>
      </c>
      <c r="I10" s="50"/>
      <c r="K10" s="50">
        <f t="shared" ref="K10:K41" si="1">+E10+H10</f>
        <v>52</v>
      </c>
      <c r="L10" s="57">
        <f t="shared" ref="L10:L41" si="2">+F10+I10</f>
        <v>2601.8500000000013</v>
      </c>
      <c r="N10" s="50">
        <f t="shared" ref="N10:N41" si="3">+L10*0.05</f>
        <v>130.09250000000006</v>
      </c>
      <c r="O10" s="50">
        <f t="shared" ref="O10:O41" si="4">+L10+N10</f>
        <v>2731.9425000000015</v>
      </c>
      <c r="Q10" s="50">
        <v>1600</v>
      </c>
      <c r="R10" s="50">
        <v>80096.139999999679</v>
      </c>
      <c r="U10" s="50"/>
      <c r="W10" s="50">
        <f t="shared" ref="W10:W41" si="5">+Q10+T10</f>
        <v>1600</v>
      </c>
      <c r="X10" s="50">
        <f t="shared" ref="X10:X41" si="6">+R10+U10</f>
        <v>80096.139999999679</v>
      </c>
      <c r="Z10" s="50">
        <f t="shared" ref="Z10:Z41" si="7">+X10*0.05</f>
        <v>4004.8069999999843</v>
      </c>
      <c r="AA10" s="50">
        <f t="shared" ref="AA10:AA41" si="8">+X10+Z10</f>
        <v>84100.946999999665</v>
      </c>
      <c r="AC10" s="50">
        <f t="shared" ref="AC10:AC41" si="9">+E10+Q10</f>
        <v>1652</v>
      </c>
      <c r="AD10" s="50">
        <f t="shared" ref="AD10:AD41" si="10">+F10+R10</f>
        <v>82697.989999999685</v>
      </c>
      <c r="AF10" s="50">
        <f t="shared" ref="AF10:AF41" si="11">+H10+T10</f>
        <v>0</v>
      </c>
      <c r="AG10" s="50">
        <f t="shared" ref="AG10:AG41" si="12">+I10+U10</f>
        <v>0</v>
      </c>
      <c r="AI10" s="50">
        <f t="shared" ref="AI10:AI41" si="13">+AC10+AF10</f>
        <v>1652</v>
      </c>
      <c r="AJ10" s="57">
        <f t="shared" ref="AJ10:AJ41" si="14">+AD10+AG10</f>
        <v>82697.989999999685</v>
      </c>
      <c r="AL10" s="57">
        <f t="shared" ref="AL10:AL41" si="15">+AJ10*0.05</f>
        <v>4134.8994999999841</v>
      </c>
      <c r="AM10" s="57">
        <f t="shared" ref="AM10:AM41" si="16">+AJ10+AL10</f>
        <v>86832.88949999967</v>
      </c>
    </row>
    <row r="11" spans="1:39">
      <c r="A11" s="52" t="s">
        <v>30</v>
      </c>
      <c r="B11" s="52">
        <v>28</v>
      </c>
      <c r="C11" s="68" t="s">
        <v>35</v>
      </c>
      <c r="D11" s="50">
        <f t="shared" si="0"/>
        <v>95.043311046426169</v>
      </c>
      <c r="E11" s="50">
        <v>108.6495</v>
      </c>
      <c r="F11" s="50">
        <v>10326.429234000001</v>
      </c>
      <c r="I11" s="50"/>
      <c r="K11" s="50">
        <f t="shared" si="1"/>
        <v>108.6495</v>
      </c>
      <c r="L11" s="57">
        <f t="shared" si="2"/>
        <v>10326.429234000001</v>
      </c>
      <c r="N11" s="50">
        <f t="shared" si="3"/>
        <v>516.3214617000001</v>
      </c>
      <c r="O11" s="50">
        <f t="shared" si="4"/>
        <v>10842.750695700001</v>
      </c>
      <c r="Q11" s="50">
        <v>401.51549999999997</v>
      </c>
      <c r="R11" s="50">
        <v>38161.341546000003</v>
      </c>
      <c r="U11" s="50"/>
      <c r="W11" s="50">
        <f t="shared" si="5"/>
        <v>401.51549999999997</v>
      </c>
      <c r="X11" s="50">
        <f t="shared" si="6"/>
        <v>38161.341546000003</v>
      </c>
      <c r="Z11" s="50">
        <f t="shared" si="7"/>
        <v>1908.0670773000002</v>
      </c>
      <c r="AA11" s="50">
        <f t="shared" si="8"/>
        <v>40069.408623300005</v>
      </c>
      <c r="AC11" s="50">
        <f t="shared" si="9"/>
        <v>510.16499999999996</v>
      </c>
      <c r="AD11" s="50">
        <f t="shared" si="10"/>
        <v>48487.770780000006</v>
      </c>
      <c r="AF11" s="50">
        <f t="shared" si="11"/>
        <v>0</v>
      </c>
      <c r="AG11" s="50">
        <f t="shared" si="12"/>
        <v>0</v>
      </c>
      <c r="AI11" s="50">
        <f t="shared" si="13"/>
        <v>510.16499999999996</v>
      </c>
      <c r="AJ11" s="57">
        <f t="shared" si="14"/>
        <v>48487.770780000006</v>
      </c>
      <c r="AL11" s="57">
        <f t="shared" si="15"/>
        <v>2424.3885390000005</v>
      </c>
      <c r="AM11" s="57">
        <f t="shared" si="16"/>
        <v>50912.159319000006</v>
      </c>
    </row>
    <row r="12" spans="1:39">
      <c r="A12" s="52" t="s">
        <v>27</v>
      </c>
      <c r="B12" s="52">
        <v>30</v>
      </c>
      <c r="C12" s="68" t="s">
        <v>36</v>
      </c>
      <c r="D12" s="50">
        <f t="shared" si="0"/>
        <v>30.247977325431478</v>
      </c>
      <c r="E12" s="50">
        <v>35</v>
      </c>
      <c r="F12" s="50">
        <v>1056.2500000000007</v>
      </c>
      <c r="I12" s="50"/>
      <c r="K12" s="50">
        <f t="shared" si="1"/>
        <v>35</v>
      </c>
      <c r="L12" s="57">
        <f t="shared" si="2"/>
        <v>1056.2500000000007</v>
      </c>
      <c r="N12" s="50">
        <f t="shared" si="3"/>
        <v>52.812500000000036</v>
      </c>
      <c r="O12" s="50">
        <f t="shared" si="4"/>
        <v>1109.0625000000007</v>
      </c>
      <c r="Q12" s="50">
        <v>1905.5</v>
      </c>
      <c r="R12" s="50">
        <v>57639.949999999786</v>
      </c>
      <c r="U12" s="50"/>
      <c r="W12" s="50">
        <f t="shared" si="5"/>
        <v>1905.5</v>
      </c>
      <c r="X12" s="50">
        <f t="shared" si="6"/>
        <v>57639.949999999786</v>
      </c>
      <c r="Z12" s="50">
        <f t="shared" si="7"/>
        <v>2881.9974999999895</v>
      </c>
      <c r="AA12" s="50">
        <f t="shared" si="8"/>
        <v>60521.947499999776</v>
      </c>
      <c r="AC12" s="50">
        <f t="shared" si="9"/>
        <v>1940.5</v>
      </c>
      <c r="AD12" s="50">
        <f t="shared" si="10"/>
        <v>58696.199999999786</v>
      </c>
      <c r="AF12" s="50">
        <f t="shared" si="11"/>
        <v>0</v>
      </c>
      <c r="AG12" s="50">
        <f t="shared" si="12"/>
        <v>0</v>
      </c>
      <c r="AI12" s="50">
        <f t="shared" si="13"/>
        <v>1940.5</v>
      </c>
      <c r="AJ12" s="57">
        <f t="shared" si="14"/>
        <v>58696.199999999786</v>
      </c>
      <c r="AL12" s="57">
        <f t="shared" si="15"/>
        <v>2934.8099999999895</v>
      </c>
      <c r="AM12" s="57">
        <f t="shared" si="16"/>
        <v>61631.009999999776</v>
      </c>
    </row>
    <row r="13" spans="1:39">
      <c r="A13" s="52" t="s">
        <v>37</v>
      </c>
      <c r="B13" s="52">
        <v>32</v>
      </c>
      <c r="C13" s="68" t="s">
        <v>38</v>
      </c>
      <c r="D13" s="50">
        <f t="shared" si="0"/>
        <v>36.7074625801853</v>
      </c>
      <c r="E13" s="50">
        <v>573</v>
      </c>
      <c r="F13" s="50">
        <v>21000.089999999997</v>
      </c>
      <c r="H13" s="50">
        <v>205</v>
      </c>
      <c r="I13" s="50">
        <v>11312.400000000003</v>
      </c>
      <c r="K13" s="50">
        <f t="shared" si="1"/>
        <v>778</v>
      </c>
      <c r="L13" s="57">
        <f t="shared" si="2"/>
        <v>32312.489999999998</v>
      </c>
      <c r="N13" s="50">
        <f t="shared" si="3"/>
        <v>1615.6244999999999</v>
      </c>
      <c r="O13" s="50">
        <f t="shared" si="4"/>
        <v>33928.114499999996</v>
      </c>
      <c r="Q13" s="50">
        <v>830</v>
      </c>
      <c r="R13" s="50">
        <v>30500.479999999978</v>
      </c>
      <c r="T13" s="50">
        <v>21.5</v>
      </c>
      <c r="U13" s="50">
        <v>1186.3499999999997</v>
      </c>
      <c r="W13" s="50">
        <f t="shared" si="5"/>
        <v>851.5</v>
      </c>
      <c r="X13" s="50">
        <f t="shared" si="6"/>
        <v>31686.829999999976</v>
      </c>
      <c r="Z13" s="50">
        <f t="shared" si="7"/>
        <v>1584.3414999999989</v>
      </c>
      <c r="AA13" s="50">
        <f t="shared" si="8"/>
        <v>33271.171499999975</v>
      </c>
      <c r="AC13" s="50">
        <f t="shared" si="9"/>
        <v>1403</v>
      </c>
      <c r="AD13" s="50">
        <f t="shared" si="10"/>
        <v>51500.569999999978</v>
      </c>
      <c r="AF13" s="50">
        <f t="shared" si="11"/>
        <v>226.5</v>
      </c>
      <c r="AG13" s="50">
        <f t="shared" si="12"/>
        <v>12498.750000000004</v>
      </c>
      <c r="AI13" s="50">
        <f t="shared" si="13"/>
        <v>1629.5</v>
      </c>
      <c r="AJ13" s="57">
        <f t="shared" si="14"/>
        <v>63999.319999999978</v>
      </c>
      <c r="AL13" s="57">
        <f t="shared" si="15"/>
        <v>3199.965999999999</v>
      </c>
      <c r="AM13" s="57">
        <f t="shared" si="16"/>
        <v>67199.285999999978</v>
      </c>
    </row>
    <row r="14" spans="1:39">
      <c r="A14" s="52" t="s">
        <v>39</v>
      </c>
      <c r="B14" s="52">
        <v>34</v>
      </c>
      <c r="C14" s="68" t="s">
        <v>40</v>
      </c>
      <c r="D14" s="50">
        <f t="shared" si="0"/>
        <v>38.012161317781036</v>
      </c>
      <c r="E14" s="50">
        <v>640.16719999999998</v>
      </c>
      <c r="F14" s="50">
        <v>24336.987763999994</v>
      </c>
      <c r="H14" s="50">
        <v>23.2683</v>
      </c>
      <c r="I14" s="50">
        <v>1316.1973499999999</v>
      </c>
      <c r="K14" s="50">
        <f t="shared" si="1"/>
        <v>663.43549999999993</v>
      </c>
      <c r="L14" s="57">
        <f t="shared" si="2"/>
        <v>25653.185113999993</v>
      </c>
      <c r="N14" s="50">
        <f t="shared" si="3"/>
        <v>1282.6592556999997</v>
      </c>
      <c r="O14" s="50">
        <f t="shared" si="4"/>
        <v>26935.844369699993</v>
      </c>
      <c r="Q14" s="50">
        <v>435.94480000000004</v>
      </c>
      <c r="R14" s="50">
        <v>16568.355175999997</v>
      </c>
      <c r="T14" s="50">
        <v>15.512200000000002</v>
      </c>
      <c r="U14" s="50">
        <v>877.46489999999994</v>
      </c>
      <c r="W14" s="50">
        <f t="shared" si="5"/>
        <v>451.45700000000005</v>
      </c>
      <c r="X14" s="50">
        <f t="shared" si="6"/>
        <v>17445.820075999996</v>
      </c>
      <c r="Z14" s="50">
        <f t="shared" si="7"/>
        <v>872.29100379999988</v>
      </c>
      <c r="AA14" s="50">
        <f t="shared" si="8"/>
        <v>18318.111079799997</v>
      </c>
      <c r="AC14" s="50">
        <f t="shared" si="9"/>
        <v>1076.1120000000001</v>
      </c>
      <c r="AD14" s="50">
        <f t="shared" si="10"/>
        <v>40905.342939999988</v>
      </c>
      <c r="AF14" s="50">
        <f t="shared" si="11"/>
        <v>38.780500000000004</v>
      </c>
      <c r="AG14" s="50">
        <f t="shared" si="12"/>
        <v>2193.6622499999999</v>
      </c>
      <c r="AI14" s="50">
        <f t="shared" si="13"/>
        <v>1114.8925000000002</v>
      </c>
      <c r="AJ14" s="57">
        <f t="shared" si="14"/>
        <v>43099.005189999989</v>
      </c>
      <c r="AL14" s="57">
        <f t="shared" si="15"/>
        <v>2154.9502594999994</v>
      </c>
      <c r="AM14" s="57">
        <f t="shared" si="16"/>
        <v>45253.95544949999</v>
      </c>
    </row>
    <row r="15" spans="1:39">
      <c r="A15" s="52" t="s">
        <v>30</v>
      </c>
      <c r="B15" s="52">
        <v>35</v>
      </c>
      <c r="C15" s="68" t="s">
        <v>42</v>
      </c>
      <c r="D15" s="50">
        <f t="shared" si="0"/>
        <v>35.590943290932884</v>
      </c>
      <c r="E15" s="50">
        <v>750.62950000000001</v>
      </c>
      <c r="F15" s="50">
        <v>26718.832086000002</v>
      </c>
      <c r="H15" s="50">
        <v>0</v>
      </c>
      <c r="I15" s="50">
        <v>0</v>
      </c>
      <c r="K15" s="50">
        <f t="shared" si="1"/>
        <v>750.62950000000001</v>
      </c>
      <c r="L15" s="57">
        <f t="shared" si="2"/>
        <v>26718.832086000002</v>
      </c>
      <c r="N15" s="50">
        <f t="shared" si="3"/>
        <v>1335.9416043000001</v>
      </c>
      <c r="O15" s="50">
        <f t="shared" si="4"/>
        <v>28054.773690300004</v>
      </c>
      <c r="Q15" s="50">
        <v>408.75300000000004</v>
      </c>
      <c r="R15" s="50">
        <v>14544.684724000002</v>
      </c>
      <c r="T15" s="50">
        <v>0</v>
      </c>
      <c r="U15" s="50">
        <v>0</v>
      </c>
      <c r="W15" s="50">
        <f t="shared" si="5"/>
        <v>408.75300000000004</v>
      </c>
      <c r="X15" s="50">
        <f t="shared" si="6"/>
        <v>14544.684724000002</v>
      </c>
      <c r="Z15" s="50">
        <f t="shared" si="7"/>
        <v>727.23423620000017</v>
      </c>
      <c r="AA15" s="50">
        <f t="shared" si="8"/>
        <v>15271.918960200002</v>
      </c>
      <c r="AC15" s="50">
        <f t="shared" si="9"/>
        <v>1159.3825000000002</v>
      </c>
      <c r="AD15" s="50">
        <f t="shared" si="10"/>
        <v>41263.516810000001</v>
      </c>
      <c r="AF15" s="50">
        <f t="shared" si="11"/>
        <v>0</v>
      </c>
      <c r="AG15" s="50">
        <f t="shared" si="12"/>
        <v>0</v>
      </c>
      <c r="AI15" s="50">
        <f t="shared" si="13"/>
        <v>1159.3825000000002</v>
      </c>
      <c r="AJ15" s="57">
        <f t="shared" si="14"/>
        <v>41263.516810000001</v>
      </c>
      <c r="AL15" s="57">
        <f t="shared" si="15"/>
        <v>2063.1758405</v>
      </c>
      <c r="AM15" s="57">
        <f t="shared" si="16"/>
        <v>43326.692650500001</v>
      </c>
    </row>
    <row r="16" spans="1:39">
      <c r="A16" s="52" t="s">
        <v>30</v>
      </c>
      <c r="B16" s="52">
        <v>41</v>
      </c>
      <c r="C16" s="68" t="s">
        <v>43</v>
      </c>
      <c r="D16" s="50">
        <f t="shared" si="0"/>
        <v>28.371182460125084</v>
      </c>
      <c r="E16" s="50">
        <v>788.9393</v>
      </c>
      <c r="F16" s="50">
        <v>22390.345263999996</v>
      </c>
      <c r="H16" s="50">
        <v>161.33969999999999</v>
      </c>
      <c r="I16" s="50">
        <v>6863.9869680000002</v>
      </c>
      <c r="K16" s="50">
        <f t="shared" si="1"/>
        <v>950.279</v>
      </c>
      <c r="L16" s="50">
        <f t="shared" si="2"/>
        <v>29254.332231999997</v>
      </c>
      <c r="N16" s="50">
        <f t="shared" si="3"/>
        <v>1462.7166115999999</v>
      </c>
      <c r="O16" s="50">
        <f t="shared" si="4"/>
        <v>30717.048843599998</v>
      </c>
      <c r="Q16" s="50">
        <v>401.12620000000004</v>
      </c>
      <c r="R16" s="50">
        <v>11373.220175999999</v>
      </c>
      <c r="T16" s="50">
        <v>107.5598</v>
      </c>
      <c r="U16" s="50">
        <v>4575.991312000001</v>
      </c>
      <c r="W16" s="50">
        <f t="shared" si="5"/>
        <v>508.68600000000004</v>
      </c>
      <c r="X16" s="50">
        <f t="shared" si="6"/>
        <v>15949.211488000001</v>
      </c>
      <c r="Z16" s="50">
        <f t="shared" si="7"/>
        <v>797.46057440000004</v>
      </c>
      <c r="AA16" s="50">
        <f t="shared" si="8"/>
        <v>16746.672062400001</v>
      </c>
      <c r="AC16" s="50">
        <f t="shared" si="9"/>
        <v>1190.0655000000002</v>
      </c>
      <c r="AD16" s="50">
        <f t="shared" si="10"/>
        <v>33763.565439999991</v>
      </c>
      <c r="AF16" s="50">
        <f t="shared" si="11"/>
        <v>268.89949999999999</v>
      </c>
      <c r="AG16" s="50">
        <f t="shared" si="12"/>
        <v>11439.978280000001</v>
      </c>
      <c r="AI16" s="50">
        <f t="shared" si="13"/>
        <v>1458.9650000000001</v>
      </c>
      <c r="AJ16" s="57">
        <f t="shared" si="14"/>
        <v>45203.543719999994</v>
      </c>
      <c r="AL16" s="57">
        <f t="shared" si="15"/>
        <v>2260.1771859999999</v>
      </c>
      <c r="AM16" s="57">
        <f t="shared" si="16"/>
        <v>47463.720905999995</v>
      </c>
    </row>
    <row r="17" spans="1:39">
      <c r="A17" s="52" t="s">
        <v>30</v>
      </c>
      <c r="B17" s="52">
        <v>42</v>
      </c>
      <c r="C17" s="68" t="s">
        <v>44</v>
      </c>
      <c r="D17" s="50">
        <f t="shared" si="0"/>
        <v>75.128379242112899</v>
      </c>
      <c r="E17" s="50">
        <v>686.8959000000001</v>
      </c>
      <c r="F17" s="50">
        <v>51606.018208000001</v>
      </c>
      <c r="H17" s="50">
        <v>0</v>
      </c>
      <c r="I17" s="50">
        <v>0</v>
      </c>
      <c r="K17" s="50">
        <f t="shared" si="1"/>
        <v>686.8959000000001</v>
      </c>
      <c r="L17" s="50">
        <f t="shared" si="2"/>
        <v>51606.018208000001</v>
      </c>
      <c r="N17" s="50">
        <f t="shared" si="3"/>
        <v>2580.3009104000002</v>
      </c>
      <c r="O17" s="50">
        <f t="shared" si="4"/>
        <v>54186.319118400002</v>
      </c>
      <c r="Q17" s="50">
        <v>495.43060000000008</v>
      </c>
      <c r="R17" s="50">
        <v>37220.255472000004</v>
      </c>
      <c r="T17" s="50">
        <v>0</v>
      </c>
      <c r="U17" s="50">
        <v>0</v>
      </c>
      <c r="W17" s="50">
        <f t="shared" si="5"/>
        <v>495.43060000000008</v>
      </c>
      <c r="X17" s="50">
        <f t="shared" si="6"/>
        <v>37220.255472000004</v>
      </c>
      <c r="Z17" s="50">
        <f t="shared" si="7"/>
        <v>1861.0127736000004</v>
      </c>
      <c r="AA17" s="50">
        <f t="shared" si="8"/>
        <v>39081.268245600004</v>
      </c>
      <c r="AC17" s="50">
        <f t="shared" si="9"/>
        <v>1182.3265000000001</v>
      </c>
      <c r="AD17" s="50">
        <f t="shared" si="10"/>
        <v>88826.273680000013</v>
      </c>
      <c r="AF17" s="50">
        <f t="shared" si="11"/>
        <v>0</v>
      </c>
      <c r="AG17" s="50">
        <f t="shared" si="12"/>
        <v>0</v>
      </c>
      <c r="AI17" s="50">
        <f t="shared" si="13"/>
        <v>1182.3265000000001</v>
      </c>
      <c r="AJ17" s="57">
        <f t="shared" si="14"/>
        <v>88826.273680000013</v>
      </c>
      <c r="AL17" s="57">
        <f t="shared" si="15"/>
        <v>4441.3136840000006</v>
      </c>
      <c r="AM17" s="57">
        <f t="shared" si="16"/>
        <v>93267.587364000006</v>
      </c>
    </row>
    <row r="18" spans="1:39">
      <c r="A18" s="52" t="s">
        <v>45</v>
      </c>
      <c r="B18" s="52">
        <v>49</v>
      </c>
      <c r="C18" s="68" t="s">
        <v>46</v>
      </c>
      <c r="D18" s="50">
        <f t="shared" si="0"/>
        <v>20.288479644444404</v>
      </c>
      <c r="E18" s="50">
        <v>789.5</v>
      </c>
      <c r="F18" s="50">
        <v>16017.56759999998</v>
      </c>
      <c r="H18" s="50">
        <v>71.639999999999986</v>
      </c>
      <c r="I18" s="50">
        <v>2180.3183999999978</v>
      </c>
      <c r="K18" s="50">
        <f t="shared" si="1"/>
        <v>861.14</v>
      </c>
      <c r="L18" s="50">
        <f t="shared" si="2"/>
        <v>18197.885999999977</v>
      </c>
      <c r="N18" s="50">
        <f t="shared" si="3"/>
        <v>909.89429999999891</v>
      </c>
      <c r="O18" s="50">
        <f t="shared" si="4"/>
        <v>19107.780299999977</v>
      </c>
      <c r="Q18" s="50">
        <v>335.5</v>
      </c>
      <c r="R18" s="50">
        <v>6806.971999999977</v>
      </c>
      <c r="T18" s="50">
        <v>48.76</v>
      </c>
      <c r="U18" s="50">
        <v>1484.1955999999986</v>
      </c>
      <c r="W18" s="50">
        <f t="shared" si="5"/>
        <v>384.26</v>
      </c>
      <c r="X18" s="50">
        <f t="shared" si="6"/>
        <v>8291.1675999999752</v>
      </c>
      <c r="Z18" s="50">
        <f t="shared" si="7"/>
        <v>414.55837999999881</v>
      </c>
      <c r="AA18" s="50">
        <f t="shared" si="8"/>
        <v>8705.7259799999738</v>
      </c>
      <c r="AC18" s="50">
        <f t="shared" si="9"/>
        <v>1125</v>
      </c>
      <c r="AD18" s="50">
        <f t="shared" si="10"/>
        <v>22824.539599999956</v>
      </c>
      <c r="AF18" s="50">
        <f t="shared" si="11"/>
        <v>120.39999999999998</v>
      </c>
      <c r="AG18" s="50">
        <f t="shared" si="12"/>
        <v>3664.5139999999965</v>
      </c>
      <c r="AI18" s="50">
        <f t="shared" si="13"/>
        <v>1245.4000000000001</v>
      </c>
      <c r="AJ18" s="57">
        <f t="shared" si="14"/>
        <v>26489.053599999952</v>
      </c>
      <c r="AL18" s="57">
        <f t="shared" si="15"/>
        <v>1324.4526799999976</v>
      </c>
      <c r="AM18" s="57">
        <f t="shared" si="16"/>
        <v>27813.50627999995</v>
      </c>
    </row>
    <row r="19" spans="1:39">
      <c r="A19" s="52" t="s">
        <v>30</v>
      </c>
      <c r="B19" s="52">
        <v>56</v>
      </c>
      <c r="C19" s="68" t="s">
        <v>50</v>
      </c>
      <c r="D19" s="50">
        <f t="shared" si="0"/>
        <v>31.508008998854969</v>
      </c>
      <c r="E19" s="50">
        <v>659.55179999999996</v>
      </c>
      <c r="F19" s="50">
        <v>20785.018936</v>
      </c>
      <c r="H19" s="50">
        <v>28.2681</v>
      </c>
      <c r="I19" s="50">
        <v>1338.5618400000001</v>
      </c>
      <c r="K19" s="50">
        <f t="shared" si="1"/>
        <v>687.81989999999996</v>
      </c>
      <c r="L19" s="50">
        <f t="shared" si="2"/>
        <v>22123.580775999999</v>
      </c>
      <c r="N19" s="50">
        <f t="shared" si="3"/>
        <v>1106.1790387999999</v>
      </c>
      <c r="O19" s="50">
        <f t="shared" si="4"/>
        <v>23229.7598148</v>
      </c>
      <c r="Q19" s="50">
        <v>455.70119999999997</v>
      </c>
      <c r="R19" s="50">
        <v>14354.382624000002</v>
      </c>
      <c r="T19" s="50">
        <v>18.845400000000001</v>
      </c>
      <c r="U19" s="50">
        <v>892.37456000000009</v>
      </c>
      <c r="W19" s="50">
        <f t="shared" si="5"/>
        <v>474.54659999999996</v>
      </c>
      <c r="X19" s="50">
        <f t="shared" si="6"/>
        <v>15246.757184000002</v>
      </c>
      <c r="Z19" s="50">
        <f t="shared" si="7"/>
        <v>762.33785920000014</v>
      </c>
      <c r="AA19" s="50">
        <f t="shared" si="8"/>
        <v>16009.095043200003</v>
      </c>
      <c r="AC19" s="50">
        <f t="shared" si="9"/>
        <v>1115.2529999999999</v>
      </c>
      <c r="AD19" s="50">
        <f t="shared" si="10"/>
        <v>35139.401559999998</v>
      </c>
      <c r="AF19" s="50">
        <f t="shared" si="11"/>
        <v>47.113500000000002</v>
      </c>
      <c r="AG19" s="50">
        <f t="shared" si="12"/>
        <v>2230.9364</v>
      </c>
      <c r="AI19" s="50">
        <f t="shared" si="13"/>
        <v>1162.3664999999999</v>
      </c>
      <c r="AJ19" s="57">
        <f t="shared" si="14"/>
        <v>37370.337959999997</v>
      </c>
      <c r="AL19" s="57">
        <f t="shared" si="15"/>
        <v>1868.5168979999999</v>
      </c>
      <c r="AM19" s="57">
        <f t="shared" si="16"/>
        <v>39238.854857999999</v>
      </c>
    </row>
    <row r="20" spans="1:39">
      <c r="A20" s="52" t="s">
        <v>45</v>
      </c>
      <c r="B20" s="52">
        <v>60</v>
      </c>
      <c r="C20" s="69" t="s">
        <v>51</v>
      </c>
      <c r="D20" s="50">
        <f t="shared" si="0"/>
        <v>21.952973126958518</v>
      </c>
      <c r="E20" s="50">
        <v>637.05999999999995</v>
      </c>
      <c r="F20" s="50">
        <v>13986.485600000009</v>
      </c>
      <c r="H20" s="50">
        <v>32.76</v>
      </c>
      <c r="I20" s="50">
        <v>1080.1800000000005</v>
      </c>
      <c r="K20" s="50">
        <f t="shared" si="1"/>
        <v>669.81999999999994</v>
      </c>
      <c r="L20" s="50">
        <f t="shared" si="2"/>
        <v>15066.665600000009</v>
      </c>
      <c r="N20" s="50">
        <f t="shared" si="3"/>
        <v>753.33328000000051</v>
      </c>
      <c r="O20" s="50">
        <f t="shared" si="4"/>
        <v>15819.99888000001</v>
      </c>
      <c r="Q20" s="50">
        <v>416.03999999999996</v>
      </c>
      <c r="R20" s="50">
        <v>9132.1904000000068</v>
      </c>
      <c r="T20" s="50">
        <v>22.840000000000003</v>
      </c>
      <c r="U20" s="50">
        <v>753.4500000000005</v>
      </c>
      <c r="W20" s="50">
        <f t="shared" si="5"/>
        <v>438.88</v>
      </c>
      <c r="X20" s="50">
        <f t="shared" si="6"/>
        <v>9885.6404000000075</v>
      </c>
      <c r="Z20" s="50">
        <f t="shared" si="7"/>
        <v>494.28202000000039</v>
      </c>
      <c r="AA20" s="50">
        <f t="shared" si="8"/>
        <v>10379.922420000008</v>
      </c>
      <c r="AC20" s="50">
        <f t="shared" si="9"/>
        <v>1053.0999999999999</v>
      </c>
      <c r="AD20" s="50">
        <f t="shared" si="10"/>
        <v>23118.676000000014</v>
      </c>
      <c r="AF20" s="50">
        <f t="shared" si="11"/>
        <v>55.6</v>
      </c>
      <c r="AG20" s="50">
        <f t="shared" si="12"/>
        <v>1833.630000000001</v>
      </c>
      <c r="AI20" s="50">
        <f t="shared" si="13"/>
        <v>1108.6999999999998</v>
      </c>
      <c r="AJ20" s="57">
        <f t="shared" si="14"/>
        <v>24952.306000000015</v>
      </c>
      <c r="AL20" s="57">
        <f t="shared" si="15"/>
        <v>1247.6153000000008</v>
      </c>
      <c r="AM20" s="57">
        <f t="shared" si="16"/>
        <v>26199.921300000016</v>
      </c>
    </row>
    <row r="21" spans="1:39">
      <c r="A21" s="52" t="s">
        <v>27</v>
      </c>
      <c r="B21" s="52">
        <v>68</v>
      </c>
      <c r="C21" s="68" t="s">
        <v>135</v>
      </c>
      <c r="D21" s="50">
        <f t="shared" si="0"/>
        <v>40.74325309491055</v>
      </c>
      <c r="E21" s="50">
        <v>126.5</v>
      </c>
      <c r="F21" s="50">
        <v>10303.25</v>
      </c>
      <c r="I21" s="50"/>
      <c r="K21" s="50">
        <f t="shared" si="1"/>
        <v>126.5</v>
      </c>
      <c r="L21" s="50">
        <f t="shared" si="2"/>
        <v>10303.25</v>
      </c>
      <c r="N21" s="50">
        <f t="shared" si="3"/>
        <v>515.16250000000002</v>
      </c>
      <c r="O21" s="50">
        <f t="shared" si="4"/>
        <v>10818.4125</v>
      </c>
      <c r="Q21" s="50">
        <v>1327.5</v>
      </c>
      <c r="R21" s="50">
        <v>48937.439999999937</v>
      </c>
      <c r="T21" s="50">
        <v>153.5</v>
      </c>
      <c r="U21" s="50">
        <v>8421.9400000000132</v>
      </c>
      <c r="W21" s="50">
        <f t="shared" si="5"/>
        <v>1481</v>
      </c>
      <c r="X21" s="50">
        <f t="shared" si="6"/>
        <v>57359.379999999946</v>
      </c>
      <c r="Z21" s="50">
        <f t="shared" si="7"/>
        <v>2867.9689999999973</v>
      </c>
      <c r="AA21" s="50">
        <f t="shared" si="8"/>
        <v>60227.348999999944</v>
      </c>
      <c r="AC21" s="57">
        <f t="shared" si="9"/>
        <v>1454</v>
      </c>
      <c r="AD21" s="50">
        <f t="shared" si="10"/>
        <v>59240.689999999937</v>
      </c>
      <c r="AF21" s="50">
        <f t="shared" si="11"/>
        <v>153.5</v>
      </c>
      <c r="AG21" s="50">
        <f t="shared" si="12"/>
        <v>8421.9400000000132</v>
      </c>
      <c r="AI21" s="50">
        <f t="shared" si="13"/>
        <v>1607.5</v>
      </c>
      <c r="AJ21" s="57">
        <f t="shared" si="14"/>
        <v>67662.629999999946</v>
      </c>
      <c r="AL21" s="57">
        <f t="shared" si="15"/>
        <v>3383.1314999999977</v>
      </c>
      <c r="AM21" s="57">
        <f t="shared" si="16"/>
        <v>71045.76149999995</v>
      </c>
    </row>
    <row r="22" spans="1:39">
      <c r="A22" s="52" t="s">
        <v>39</v>
      </c>
      <c r="B22" s="52">
        <v>70</v>
      </c>
      <c r="C22" s="68" t="s">
        <v>55</v>
      </c>
      <c r="D22" s="50">
        <f t="shared" si="0"/>
        <v>33.088901740761393</v>
      </c>
      <c r="E22" s="50">
        <v>695.89569999999992</v>
      </c>
      <c r="F22" s="50">
        <v>23025.540312000001</v>
      </c>
      <c r="H22" s="50">
        <v>37.883099999999999</v>
      </c>
      <c r="I22" s="50">
        <v>1882.816992</v>
      </c>
      <c r="K22" s="50">
        <f t="shared" si="1"/>
        <v>733.77879999999993</v>
      </c>
      <c r="L22" s="50">
        <f t="shared" si="2"/>
        <v>24908.357304000001</v>
      </c>
      <c r="N22" s="50">
        <f t="shared" si="3"/>
        <v>1245.4178652000001</v>
      </c>
      <c r="O22" s="50">
        <f t="shared" si="4"/>
        <v>26153.775169200002</v>
      </c>
      <c r="Q22" s="50">
        <v>476.2638</v>
      </c>
      <c r="R22" s="50">
        <v>15759.930208000002</v>
      </c>
      <c r="T22" s="50">
        <v>25.255400000000002</v>
      </c>
      <c r="U22" s="50">
        <v>1255.2113280000003</v>
      </c>
      <c r="W22" s="50">
        <f t="shared" si="5"/>
        <v>501.51920000000001</v>
      </c>
      <c r="X22" s="50">
        <f t="shared" si="6"/>
        <v>17015.141536000003</v>
      </c>
      <c r="Z22" s="50">
        <f t="shared" si="7"/>
        <v>850.75707680000016</v>
      </c>
      <c r="AA22" s="50">
        <f t="shared" si="8"/>
        <v>17865.898612800003</v>
      </c>
      <c r="AC22" s="50">
        <f t="shared" si="9"/>
        <v>1172.1595</v>
      </c>
      <c r="AD22" s="50">
        <f t="shared" si="10"/>
        <v>38785.470520000003</v>
      </c>
      <c r="AF22" s="50">
        <f t="shared" si="11"/>
        <v>63.138500000000001</v>
      </c>
      <c r="AG22" s="50">
        <f t="shared" si="12"/>
        <v>3138.0283200000003</v>
      </c>
      <c r="AI22" s="50">
        <f t="shared" si="13"/>
        <v>1235.298</v>
      </c>
      <c r="AJ22" s="57">
        <f t="shared" si="14"/>
        <v>41923.49884</v>
      </c>
      <c r="AL22" s="57">
        <f t="shared" si="15"/>
        <v>2096.1749420000001</v>
      </c>
      <c r="AM22" s="57">
        <f t="shared" si="16"/>
        <v>44019.673781999998</v>
      </c>
    </row>
    <row r="23" spans="1:39">
      <c r="A23" s="52" t="s">
        <v>37</v>
      </c>
      <c r="B23" s="52">
        <v>80</v>
      </c>
      <c r="C23" s="68" t="s">
        <v>57</v>
      </c>
      <c r="D23" s="50">
        <f t="shared" si="0"/>
        <v>36.383124999999993</v>
      </c>
      <c r="E23" s="50">
        <v>68</v>
      </c>
      <c r="F23" s="50">
        <f>2400.12+144.2</f>
        <v>2544.3199999999997</v>
      </c>
      <c r="H23" s="50">
        <v>200.5</v>
      </c>
      <c r="I23" s="50">
        <v>10637.510000000013</v>
      </c>
      <c r="K23" s="50">
        <f t="shared" si="1"/>
        <v>268.5</v>
      </c>
      <c r="L23" s="50">
        <f t="shared" si="2"/>
        <v>13181.830000000013</v>
      </c>
      <c r="N23" s="50">
        <f t="shared" si="3"/>
        <v>659.09150000000068</v>
      </c>
      <c r="O23" s="50">
        <f t="shared" si="4"/>
        <v>13840.921500000013</v>
      </c>
      <c r="Q23" s="50">
        <v>60</v>
      </c>
      <c r="R23" s="50">
        <v>2112.7199999999998</v>
      </c>
      <c r="T23" s="50">
        <v>2</v>
      </c>
      <c r="U23" s="50">
        <v>105.34</v>
      </c>
      <c r="W23" s="50">
        <f t="shared" si="5"/>
        <v>62</v>
      </c>
      <c r="X23" s="50">
        <f t="shared" si="6"/>
        <v>2218.06</v>
      </c>
      <c r="Z23" s="50">
        <f t="shared" si="7"/>
        <v>110.90300000000001</v>
      </c>
      <c r="AA23" s="50">
        <f t="shared" si="8"/>
        <v>2328.9629999999997</v>
      </c>
      <c r="AC23" s="50">
        <f t="shared" si="9"/>
        <v>128</v>
      </c>
      <c r="AD23" s="50">
        <f t="shared" si="10"/>
        <v>4657.0399999999991</v>
      </c>
      <c r="AF23" s="50">
        <f t="shared" si="11"/>
        <v>202.5</v>
      </c>
      <c r="AG23" s="50">
        <f t="shared" si="12"/>
        <v>10742.850000000013</v>
      </c>
      <c r="AI23" s="50">
        <f t="shared" si="13"/>
        <v>330.5</v>
      </c>
      <c r="AJ23" s="57">
        <f t="shared" si="14"/>
        <v>15399.890000000012</v>
      </c>
      <c r="AL23" s="57">
        <f t="shared" si="15"/>
        <v>769.9945000000007</v>
      </c>
      <c r="AM23" s="57">
        <f t="shared" si="16"/>
        <v>16169.884500000013</v>
      </c>
    </row>
    <row r="24" spans="1:39">
      <c r="A24" s="52" t="s">
        <v>27</v>
      </c>
      <c r="B24" s="52">
        <v>83</v>
      </c>
      <c r="C24" s="68" t="s">
        <v>58</v>
      </c>
      <c r="D24" s="50">
        <f t="shared" si="0"/>
        <v>28.819421579533014</v>
      </c>
      <c r="E24" s="50">
        <v>47.5</v>
      </c>
      <c r="F24" s="50">
        <v>1364.9600000000005</v>
      </c>
      <c r="I24" s="50"/>
      <c r="K24" s="50">
        <f t="shared" si="1"/>
        <v>47.5</v>
      </c>
      <c r="L24" s="50">
        <f t="shared" si="2"/>
        <v>1364.9600000000005</v>
      </c>
      <c r="N24" s="50">
        <f t="shared" si="3"/>
        <v>68.248000000000033</v>
      </c>
      <c r="O24" s="50">
        <f t="shared" si="4"/>
        <v>1433.2080000000005</v>
      </c>
      <c r="Q24" s="50">
        <v>851.5</v>
      </c>
      <c r="R24" s="50">
        <v>24543.700000000179</v>
      </c>
      <c r="T24" s="50">
        <v>4.5</v>
      </c>
      <c r="U24" s="50">
        <v>191.82</v>
      </c>
      <c r="W24" s="50">
        <f t="shared" si="5"/>
        <v>856</v>
      </c>
      <c r="X24" s="50">
        <f t="shared" si="6"/>
        <v>24735.520000000179</v>
      </c>
      <c r="Z24" s="50">
        <f t="shared" si="7"/>
        <v>1236.7760000000089</v>
      </c>
      <c r="AA24" s="50">
        <f t="shared" si="8"/>
        <v>25972.296000000188</v>
      </c>
      <c r="AC24" s="50">
        <f t="shared" si="9"/>
        <v>899</v>
      </c>
      <c r="AD24" s="50">
        <f t="shared" si="10"/>
        <v>25908.660000000178</v>
      </c>
      <c r="AF24" s="50">
        <f t="shared" si="11"/>
        <v>4.5</v>
      </c>
      <c r="AG24" s="50">
        <f t="shared" si="12"/>
        <v>191.82</v>
      </c>
      <c r="AI24" s="50">
        <f t="shared" si="13"/>
        <v>903.5</v>
      </c>
      <c r="AJ24" s="57">
        <f t="shared" si="14"/>
        <v>26100.480000000178</v>
      </c>
      <c r="AL24" s="57">
        <f t="shared" si="15"/>
        <v>1305.024000000009</v>
      </c>
      <c r="AM24" s="57">
        <f t="shared" si="16"/>
        <v>27405.504000000186</v>
      </c>
    </row>
    <row r="25" spans="1:39">
      <c r="A25" s="52" t="s">
        <v>37</v>
      </c>
      <c r="B25" s="52">
        <v>91</v>
      </c>
      <c r="C25" s="68" t="s">
        <v>53</v>
      </c>
      <c r="D25" s="50">
        <f t="shared" si="0"/>
        <v>30.876898863305421</v>
      </c>
      <c r="E25" s="50">
        <v>1675.5</v>
      </c>
      <c r="F25" s="50">
        <v>51737.310000000449</v>
      </c>
      <c r="H25" s="50">
        <v>145</v>
      </c>
      <c r="I25" s="50">
        <v>6714.9600000000182</v>
      </c>
      <c r="K25" s="50">
        <f t="shared" si="1"/>
        <v>1820.5</v>
      </c>
      <c r="L25" s="50">
        <f t="shared" si="2"/>
        <v>58452.27000000047</v>
      </c>
      <c r="N25" s="50">
        <f t="shared" si="3"/>
        <v>2922.6135000000236</v>
      </c>
      <c r="O25" s="50">
        <f t="shared" si="4"/>
        <v>61374.883500000491</v>
      </c>
      <c r="Q25" s="50">
        <v>40</v>
      </c>
      <c r="R25" s="50">
        <v>1232.0099999999995</v>
      </c>
      <c r="T25" s="50">
        <v>14</v>
      </c>
      <c r="U25" s="50">
        <v>645.32999999999993</v>
      </c>
      <c r="W25" s="50">
        <f t="shared" si="5"/>
        <v>54</v>
      </c>
      <c r="X25" s="50">
        <f t="shared" si="6"/>
        <v>1877.3399999999995</v>
      </c>
      <c r="Z25" s="50">
        <f t="shared" si="7"/>
        <v>93.866999999999976</v>
      </c>
      <c r="AA25" s="50">
        <f t="shared" si="8"/>
        <v>1971.2069999999994</v>
      </c>
      <c r="AC25" s="50">
        <f t="shared" si="9"/>
        <v>1715.5</v>
      </c>
      <c r="AD25" s="50">
        <f t="shared" si="10"/>
        <v>52969.320000000451</v>
      </c>
      <c r="AF25" s="50">
        <f t="shared" si="11"/>
        <v>159</v>
      </c>
      <c r="AG25" s="50">
        <f t="shared" si="12"/>
        <v>7360.2900000000182</v>
      </c>
      <c r="AI25" s="50">
        <f t="shared" si="13"/>
        <v>1874.5</v>
      </c>
      <c r="AJ25" s="57">
        <f t="shared" si="14"/>
        <v>60329.610000000466</v>
      </c>
      <c r="AL25" s="57">
        <f t="shared" si="15"/>
        <v>3016.4805000000233</v>
      </c>
      <c r="AM25" s="57">
        <f t="shared" si="16"/>
        <v>63346.090500000486</v>
      </c>
    </row>
    <row r="26" spans="1:39">
      <c r="A26" s="52" t="s">
        <v>30</v>
      </c>
      <c r="B26" s="52">
        <v>94</v>
      </c>
      <c r="C26" s="68" t="s">
        <v>134</v>
      </c>
      <c r="D26" s="50">
        <f t="shared" si="0"/>
        <v>66.013337781908504</v>
      </c>
      <c r="E26" s="50">
        <v>590.51499999999999</v>
      </c>
      <c r="F26" s="50">
        <v>39040.383717999997</v>
      </c>
      <c r="H26" s="50">
        <v>0</v>
      </c>
      <c r="I26" s="50">
        <v>0</v>
      </c>
      <c r="K26" s="50">
        <f t="shared" si="1"/>
        <v>590.51499999999999</v>
      </c>
      <c r="L26" s="50">
        <f t="shared" si="2"/>
        <v>39040.383717999997</v>
      </c>
      <c r="N26" s="50">
        <f t="shared" si="3"/>
        <v>1952.0191858999999</v>
      </c>
      <c r="O26" s="50">
        <f t="shared" si="4"/>
        <v>40992.402903899994</v>
      </c>
      <c r="Q26" s="50">
        <v>727.51</v>
      </c>
      <c r="R26" s="50">
        <v>47966.84581199997</v>
      </c>
      <c r="T26" s="50">
        <v>0</v>
      </c>
      <c r="U26" s="50">
        <v>0</v>
      </c>
      <c r="W26" s="50">
        <f t="shared" si="5"/>
        <v>727.51</v>
      </c>
      <c r="X26" s="50">
        <f t="shared" si="6"/>
        <v>47966.84581199997</v>
      </c>
      <c r="Z26" s="50">
        <f t="shared" si="7"/>
        <v>2398.3422905999987</v>
      </c>
      <c r="AA26" s="50">
        <f t="shared" si="8"/>
        <v>50365.188102599968</v>
      </c>
      <c r="AC26" s="50">
        <f t="shared" si="9"/>
        <v>1318.0250000000001</v>
      </c>
      <c r="AD26" s="50">
        <f t="shared" si="10"/>
        <v>87007.229529999968</v>
      </c>
      <c r="AF26" s="50">
        <f t="shared" si="11"/>
        <v>0</v>
      </c>
      <c r="AG26" s="50">
        <f t="shared" si="12"/>
        <v>0</v>
      </c>
      <c r="AI26" s="50">
        <f t="shared" si="13"/>
        <v>1318.0250000000001</v>
      </c>
      <c r="AJ26" s="57">
        <f t="shared" si="14"/>
        <v>87007.229529999968</v>
      </c>
      <c r="AL26" s="57">
        <f t="shared" si="15"/>
        <v>4350.3614764999984</v>
      </c>
      <c r="AM26" s="57">
        <f t="shared" si="16"/>
        <v>91357.591006499963</v>
      </c>
    </row>
    <row r="27" spans="1:39">
      <c r="A27" s="52" t="s">
        <v>59</v>
      </c>
      <c r="B27" s="52">
        <v>95</v>
      </c>
      <c r="C27" s="69" t="s">
        <v>60</v>
      </c>
      <c r="D27" s="50">
        <f t="shared" si="0"/>
        <v>36.130588235294113</v>
      </c>
      <c r="F27" s="50"/>
      <c r="H27" s="50">
        <v>5</v>
      </c>
      <c r="I27" s="50">
        <v>267.75</v>
      </c>
      <c r="K27" s="50">
        <f t="shared" si="1"/>
        <v>5</v>
      </c>
      <c r="L27" s="50">
        <f t="shared" si="2"/>
        <v>267.75</v>
      </c>
      <c r="N27" s="50">
        <f t="shared" si="3"/>
        <v>13.387500000000001</v>
      </c>
      <c r="O27" s="50">
        <f t="shared" si="4"/>
        <v>281.13749999999999</v>
      </c>
      <c r="Q27" s="50">
        <v>25.5</v>
      </c>
      <c r="R27" s="50">
        <v>921.32999999999993</v>
      </c>
      <c r="U27" s="50"/>
      <c r="W27" s="50">
        <f t="shared" si="5"/>
        <v>25.5</v>
      </c>
      <c r="X27" s="50">
        <f t="shared" si="6"/>
        <v>921.32999999999993</v>
      </c>
      <c r="Z27" s="50">
        <f t="shared" si="7"/>
        <v>46.066499999999998</v>
      </c>
      <c r="AA27" s="50">
        <f t="shared" si="8"/>
        <v>967.39649999999995</v>
      </c>
      <c r="AC27" s="50">
        <f t="shared" si="9"/>
        <v>25.5</v>
      </c>
      <c r="AD27" s="50">
        <f t="shared" si="10"/>
        <v>921.32999999999993</v>
      </c>
      <c r="AF27" s="50">
        <f t="shared" si="11"/>
        <v>5</v>
      </c>
      <c r="AG27" s="50">
        <f t="shared" si="12"/>
        <v>267.75</v>
      </c>
      <c r="AI27" s="50">
        <f t="shared" si="13"/>
        <v>30.5</v>
      </c>
      <c r="AJ27" s="57">
        <f t="shared" si="14"/>
        <v>1189.08</v>
      </c>
      <c r="AL27" s="57">
        <f t="shared" si="15"/>
        <v>59.454000000000001</v>
      </c>
      <c r="AM27" s="57">
        <f t="shared" si="16"/>
        <v>1248.5339999999999</v>
      </c>
    </row>
    <row r="28" spans="1:39">
      <c r="A28" s="52" t="s">
        <v>61</v>
      </c>
      <c r="B28" s="52">
        <v>102</v>
      </c>
      <c r="C28" s="69" t="s">
        <v>102</v>
      </c>
      <c r="D28" s="50">
        <f t="shared" si="0"/>
        <v>61.333679026651055</v>
      </c>
      <c r="E28" s="50">
        <v>60.5</v>
      </c>
      <c r="F28" s="50">
        <v>3700.73</v>
      </c>
      <c r="I28" s="50"/>
      <c r="K28" s="50">
        <f t="shared" si="1"/>
        <v>60.5</v>
      </c>
      <c r="L28" s="50">
        <f t="shared" si="2"/>
        <v>3700.73</v>
      </c>
      <c r="N28" s="50">
        <f t="shared" si="3"/>
        <v>185.03650000000002</v>
      </c>
      <c r="O28" s="50">
        <f t="shared" si="4"/>
        <v>3885.7665000000002</v>
      </c>
      <c r="Q28" s="50">
        <v>1665.5</v>
      </c>
      <c r="R28" s="50">
        <v>102161.19999999972</v>
      </c>
      <c r="U28" s="50"/>
      <c r="W28" s="50">
        <f t="shared" si="5"/>
        <v>1665.5</v>
      </c>
      <c r="X28" s="50">
        <f t="shared" si="6"/>
        <v>102161.19999999972</v>
      </c>
      <c r="Z28" s="50">
        <f t="shared" si="7"/>
        <v>5108.0599999999868</v>
      </c>
      <c r="AA28" s="50">
        <f t="shared" si="8"/>
        <v>107269.2599999997</v>
      </c>
      <c r="AC28" s="50">
        <f t="shared" si="9"/>
        <v>1726</v>
      </c>
      <c r="AD28" s="50">
        <f t="shared" si="10"/>
        <v>105861.92999999972</v>
      </c>
      <c r="AF28" s="50">
        <f t="shared" si="11"/>
        <v>0</v>
      </c>
      <c r="AG28" s="50">
        <f t="shared" si="12"/>
        <v>0</v>
      </c>
      <c r="AI28" s="50">
        <f t="shared" si="13"/>
        <v>1726</v>
      </c>
      <c r="AJ28" s="57">
        <f t="shared" si="14"/>
        <v>105861.92999999972</v>
      </c>
      <c r="AL28" s="57">
        <f t="shared" si="15"/>
        <v>5293.096499999986</v>
      </c>
      <c r="AM28" s="57">
        <f t="shared" si="16"/>
        <v>111155.0264999997</v>
      </c>
    </row>
    <row r="29" spans="1:39">
      <c r="A29" s="52" t="s">
        <v>37</v>
      </c>
      <c r="B29" s="52">
        <v>109</v>
      </c>
      <c r="C29" s="68" t="s">
        <v>62</v>
      </c>
      <c r="D29" s="50">
        <f t="shared" si="0"/>
        <v>41.52250311332503</v>
      </c>
      <c r="E29" s="50">
        <v>1467</v>
      </c>
      <c r="F29" s="50">
        <f>60875.11+158</f>
        <v>61033.11</v>
      </c>
      <c r="H29" s="50">
        <v>270</v>
      </c>
      <c r="I29" s="50">
        <v>16771.089999999986</v>
      </c>
      <c r="K29" s="50">
        <f t="shared" si="1"/>
        <v>1737</v>
      </c>
      <c r="L29" s="50">
        <f t="shared" si="2"/>
        <v>77804.199999999983</v>
      </c>
      <c r="N29" s="50">
        <f t="shared" si="3"/>
        <v>3890.2099999999991</v>
      </c>
      <c r="O29" s="50">
        <f t="shared" si="4"/>
        <v>81694.409999999974</v>
      </c>
      <c r="Q29" s="50">
        <v>139</v>
      </c>
      <c r="R29" s="50">
        <v>5652.03</v>
      </c>
      <c r="T29" s="50">
        <v>15.5</v>
      </c>
      <c r="U29" s="50">
        <v>947.36999999999989</v>
      </c>
      <c r="W29" s="50">
        <f t="shared" si="5"/>
        <v>154.5</v>
      </c>
      <c r="X29" s="50">
        <f t="shared" si="6"/>
        <v>6599.4</v>
      </c>
      <c r="Z29" s="50">
        <f t="shared" si="7"/>
        <v>329.97</v>
      </c>
      <c r="AA29" s="50">
        <f t="shared" si="8"/>
        <v>6929.37</v>
      </c>
      <c r="AC29" s="50">
        <f t="shared" si="9"/>
        <v>1606</v>
      </c>
      <c r="AD29" s="50">
        <f t="shared" si="10"/>
        <v>66685.14</v>
      </c>
      <c r="AF29" s="50">
        <f t="shared" si="11"/>
        <v>285.5</v>
      </c>
      <c r="AG29" s="50">
        <f t="shared" si="12"/>
        <v>17718.459999999985</v>
      </c>
      <c r="AI29" s="50">
        <f t="shared" si="13"/>
        <v>1891.5</v>
      </c>
      <c r="AJ29" s="57">
        <f t="shared" si="14"/>
        <v>84403.599999999977</v>
      </c>
      <c r="AL29" s="57">
        <f t="shared" si="15"/>
        <v>4220.1799999999994</v>
      </c>
      <c r="AM29" s="57">
        <f t="shared" si="16"/>
        <v>88623.77999999997</v>
      </c>
    </row>
    <row r="30" spans="1:39">
      <c r="A30" s="52" t="s">
        <v>63</v>
      </c>
      <c r="B30" s="52">
        <v>113</v>
      </c>
      <c r="C30" s="68" t="s">
        <v>87</v>
      </c>
      <c r="D30" s="50">
        <f t="shared" si="0"/>
        <v>30.663419981208826</v>
      </c>
      <c r="E30" s="50">
        <v>677</v>
      </c>
      <c r="F30" s="50">
        <v>19950.709999999955</v>
      </c>
      <c r="H30" s="50">
        <v>44.5</v>
      </c>
      <c r="I30" s="50">
        <v>1882.7899999999991</v>
      </c>
      <c r="K30" s="50">
        <f t="shared" si="1"/>
        <v>721.5</v>
      </c>
      <c r="L30" s="50">
        <f t="shared" si="2"/>
        <v>21833.499999999956</v>
      </c>
      <c r="N30" s="50">
        <f t="shared" si="3"/>
        <v>1091.6749999999979</v>
      </c>
      <c r="O30" s="50">
        <f t="shared" si="4"/>
        <v>22925.174999999956</v>
      </c>
      <c r="Q30" s="50">
        <v>919.5</v>
      </c>
      <c r="R30" s="50">
        <v>29003.439999999933</v>
      </c>
      <c r="T30" s="50">
        <v>5</v>
      </c>
      <c r="U30" s="50">
        <v>210.10000000000002</v>
      </c>
      <c r="W30" s="50">
        <f t="shared" si="5"/>
        <v>924.5</v>
      </c>
      <c r="X30" s="50">
        <f t="shared" si="6"/>
        <v>29213.539999999932</v>
      </c>
      <c r="Z30" s="50">
        <f t="shared" si="7"/>
        <v>1460.6769999999967</v>
      </c>
      <c r="AA30" s="50">
        <f t="shared" si="8"/>
        <v>30674.216999999928</v>
      </c>
      <c r="AC30" s="50">
        <f t="shared" si="9"/>
        <v>1596.5</v>
      </c>
      <c r="AD30" s="50">
        <f t="shared" si="10"/>
        <v>48954.149999999892</v>
      </c>
      <c r="AF30" s="50">
        <f t="shared" si="11"/>
        <v>49.5</v>
      </c>
      <c r="AG30" s="50">
        <f t="shared" si="12"/>
        <v>2092.889999999999</v>
      </c>
      <c r="AI30" s="50">
        <f t="shared" si="13"/>
        <v>1646</v>
      </c>
      <c r="AJ30" s="57">
        <f t="shared" si="14"/>
        <v>51047.039999999892</v>
      </c>
      <c r="AL30" s="57">
        <f t="shared" si="15"/>
        <v>2552.3519999999949</v>
      </c>
      <c r="AM30" s="57">
        <f t="shared" si="16"/>
        <v>53599.391999999883</v>
      </c>
    </row>
    <row r="31" spans="1:39">
      <c r="A31" s="52" t="s">
        <v>37</v>
      </c>
      <c r="B31" s="52">
        <v>115</v>
      </c>
      <c r="C31" s="68" t="s">
        <v>38</v>
      </c>
      <c r="D31" s="50">
        <f t="shared" si="0"/>
        <v>36.196842852075193</v>
      </c>
      <c r="E31" s="50">
        <v>472.5</v>
      </c>
      <c r="F31" s="50">
        <f>17067.79+70.51</f>
        <v>17138.3</v>
      </c>
      <c r="H31" s="50">
        <v>199.5</v>
      </c>
      <c r="I31" s="50">
        <v>10828.730000000025</v>
      </c>
      <c r="K31" s="50">
        <f t="shared" si="1"/>
        <v>672</v>
      </c>
      <c r="L31" s="50">
        <f t="shared" si="2"/>
        <v>27967.030000000024</v>
      </c>
      <c r="N31" s="50">
        <f t="shared" si="3"/>
        <v>1398.3515000000014</v>
      </c>
      <c r="O31" s="50">
        <f t="shared" si="4"/>
        <v>29365.381500000025</v>
      </c>
      <c r="Q31" s="50">
        <v>937</v>
      </c>
      <c r="R31" s="50">
        <v>33881.149999999987</v>
      </c>
      <c r="T31" s="50">
        <v>47.5</v>
      </c>
      <c r="U31" s="50">
        <v>2563.9299999999989</v>
      </c>
      <c r="W31" s="50">
        <f t="shared" si="5"/>
        <v>984.5</v>
      </c>
      <c r="X31" s="50">
        <f t="shared" si="6"/>
        <v>36445.079999999987</v>
      </c>
      <c r="Z31" s="50">
        <f t="shared" si="7"/>
        <v>1822.2539999999995</v>
      </c>
      <c r="AA31" s="50">
        <f t="shared" si="8"/>
        <v>38267.333999999988</v>
      </c>
      <c r="AC31" s="50">
        <f t="shared" si="9"/>
        <v>1409.5</v>
      </c>
      <c r="AD31" s="50">
        <f t="shared" si="10"/>
        <v>51019.449999999983</v>
      </c>
      <c r="AF31" s="50">
        <f t="shared" si="11"/>
        <v>247</v>
      </c>
      <c r="AG31" s="50">
        <f t="shared" si="12"/>
        <v>13392.660000000024</v>
      </c>
      <c r="AI31" s="50">
        <f t="shared" si="13"/>
        <v>1656.5</v>
      </c>
      <c r="AJ31" s="57">
        <f t="shared" si="14"/>
        <v>64412.110000000008</v>
      </c>
      <c r="AL31" s="57">
        <f t="shared" si="15"/>
        <v>3220.6055000000006</v>
      </c>
      <c r="AM31" s="57">
        <f t="shared" si="16"/>
        <v>67632.715500000006</v>
      </c>
    </row>
    <row r="32" spans="1:39">
      <c r="A32" s="52" t="s">
        <v>63</v>
      </c>
      <c r="B32" s="52">
        <v>116</v>
      </c>
      <c r="C32" s="68" t="s">
        <v>65</v>
      </c>
      <c r="D32" s="50">
        <f t="shared" si="0"/>
        <v>36.725161290322291</v>
      </c>
      <c r="E32" s="50">
        <v>1540.5</v>
      </c>
      <c r="F32" s="50">
        <v>56578.709999999475</v>
      </c>
      <c r="H32" s="50">
        <v>167.5</v>
      </c>
      <c r="I32" s="50">
        <v>9222.8900000000158</v>
      </c>
      <c r="K32" s="50">
        <f t="shared" si="1"/>
        <v>1708</v>
      </c>
      <c r="L32" s="50">
        <f t="shared" si="2"/>
        <v>65801.599999999497</v>
      </c>
      <c r="N32" s="50">
        <f t="shared" si="3"/>
        <v>3290.0799999999749</v>
      </c>
      <c r="O32" s="50">
        <f t="shared" si="4"/>
        <v>69091.679999999469</v>
      </c>
      <c r="Q32" s="50">
        <v>226.5</v>
      </c>
      <c r="R32" s="50">
        <v>8314.6500000000069</v>
      </c>
      <c r="T32" s="50">
        <v>2</v>
      </c>
      <c r="U32" s="50">
        <v>110.13</v>
      </c>
      <c r="W32" s="50">
        <f t="shared" si="5"/>
        <v>228.5</v>
      </c>
      <c r="X32" s="50">
        <f t="shared" si="6"/>
        <v>8424.7800000000061</v>
      </c>
      <c r="Z32" s="50">
        <f t="shared" si="7"/>
        <v>421.23900000000032</v>
      </c>
      <c r="AA32" s="50">
        <f t="shared" si="8"/>
        <v>8846.0190000000057</v>
      </c>
      <c r="AC32" s="50">
        <f t="shared" si="9"/>
        <v>1767</v>
      </c>
      <c r="AD32" s="50">
        <f t="shared" si="10"/>
        <v>64893.359999999484</v>
      </c>
      <c r="AF32" s="50">
        <f t="shared" si="11"/>
        <v>169.5</v>
      </c>
      <c r="AG32" s="50">
        <f t="shared" si="12"/>
        <v>9333.020000000015</v>
      </c>
      <c r="AI32" s="50">
        <f t="shared" si="13"/>
        <v>1936.5</v>
      </c>
      <c r="AJ32" s="57">
        <f t="shared" si="14"/>
        <v>74226.379999999495</v>
      </c>
      <c r="AL32" s="57">
        <f t="shared" si="15"/>
        <v>3711.3189999999749</v>
      </c>
      <c r="AM32" s="57">
        <f t="shared" si="16"/>
        <v>77937.698999999469</v>
      </c>
    </row>
    <row r="33" spans="1:39">
      <c r="A33" s="52" t="s">
        <v>37</v>
      </c>
      <c r="B33" s="52">
        <v>121</v>
      </c>
      <c r="C33" s="68" t="s">
        <v>53</v>
      </c>
      <c r="D33" s="50">
        <f t="shared" si="0"/>
        <v>29.861955109273421</v>
      </c>
      <c r="E33" s="50">
        <v>1627.5</v>
      </c>
      <c r="F33" s="50">
        <f>48279.7299999999+329.07</f>
        <v>48608.799999999901</v>
      </c>
      <c r="H33" s="50">
        <v>396</v>
      </c>
      <c r="I33" s="50">
        <v>17638.55999999999</v>
      </c>
      <c r="K33" s="50">
        <f t="shared" si="1"/>
        <v>2023.5</v>
      </c>
      <c r="L33" s="50">
        <f t="shared" si="2"/>
        <v>66247.359999999899</v>
      </c>
      <c r="N33" s="50">
        <f t="shared" si="3"/>
        <v>3312.3679999999949</v>
      </c>
      <c r="O33" s="50">
        <f t="shared" si="4"/>
        <v>69559.727999999886</v>
      </c>
      <c r="Q33" s="50">
        <v>65.5</v>
      </c>
      <c r="R33" s="50">
        <v>1947.49</v>
      </c>
      <c r="T33" s="50">
        <v>10</v>
      </c>
      <c r="U33" s="50">
        <v>447.08</v>
      </c>
      <c r="W33" s="50">
        <f t="shared" si="5"/>
        <v>75.5</v>
      </c>
      <c r="X33" s="50">
        <f t="shared" si="6"/>
        <v>2394.5700000000002</v>
      </c>
      <c r="Z33" s="50">
        <f t="shared" si="7"/>
        <v>119.72850000000001</v>
      </c>
      <c r="AA33" s="50">
        <f t="shared" si="8"/>
        <v>2514.2985000000003</v>
      </c>
      <c r="AC33" s="50">
        <f t="shared" si="9"/>
        <v>1693</v>
      </c>
      <c r="AD33" s="50">
        <f t="shared" si="10"/>
        <v>50556.289999999899</v>
      </c>
      <c r="AF33" s="50">
        <f t="shared" si="11"/>
        <v>406</v>
      </c>
      <c r="AG33" s="50">
        <f t="shared" si="12"/>
        <v>18085.639999999992</v>
      </c>
      <c r="AI33" s="50">
        <f t="shared" si="13"/>
        <v>2099</v>
      </c>
      <c r="AJ33" s="57">
        <f t="shared" si="14"/>
        <v>68641.929999999891</v>
      </c>
      <c r="AL33" s="57">
        <f t="shared" si="15"/>
        <v>3432.0964999999946</v>
      </c>
      <c r="AM33" s="57">
        <f t="shared" si="16"/>
        <v>72074.026499999891</v>
      </c>
    </row>
    <row r="34" spans="1:39">
      <c r="A34" s="52" t="s">
        <v>39</v>
      </c>
      <c r="B34" s="52">
        <v>131</v>
      </c>
      <c r="C34" s="68" t="s">
        <v>66</v>
      </c>
      <c r="D34" s="50">
        <f t="shared" si="0"/>
        <v>37.766705603474485</v>
      </c>
      <c r="E34" s="50">
        <v>707.01030000000003</v>
      </c>
      <c r="F34" s="50">
        <v>26701.381812000003</v>
      </c>
      <c r="H34" s="50">
        <v>35.383200000000002</v>
      </c>
      <c r="I34" s="50">
        <v>2011.8002940000001</v>
      </c>
      <c r="K34" s="50">
        <f t="shared" si="1"/>
        <v>742.39350000000002</v>
      </c>
      <c r="L34" s="50">
        <f t="shared" si="2"/>
        <v>28713.182106000004</v>
      </c>
      <c r="N34" s="50">
        <f t="shared" si="3"/>
        <v>1435.6591053000002</v>
      </c>
      <c r="O34" s="50">
        <f t="shared" si="4"/>
        <v>30148.841211300005</v>
      </c>
      <c r="Q34" s="50">
        <v>469.34020000000004</v>
      </c>
      <c r="R34" s="50">
        <v>17725.501208000001</v>
      </c>
      <c r="T34" s="50">
        <v>23.588800000000003</v>
      </c>
      <c r="U34" s="50">
        <v>1341.2001960000002</v>
      </c>
      <c r="W34" s="50">
        <f t="shared" si="5"/>
        <v>492.92900000000003</v>
      </c>
      <c r="X34" s="50">
        <f t="shared" si="6"/>
        <v>19066.701404000003</v>
      </c>
      <c r="Z34" s="50">
        <f t="shared" si="7"/>
        <v>953.33507020000025</v>
      </c>
      <c r="AA34" s="50">
        <f t="shared" si="8"/>
        <v>20020.036474200002</v>
      </c>
      <c r="AC34" s="50">
        <f t="shared" si="9"/>
        <v>1176.3505</v>
      </c>
      <c r="AD34" s="50">
        <f t="shared" si="10"/>
        <v>44426.883020000008</v>
      </c>
      <c r="AF34" s="50">
        <f t="shared" si="11"/>
        <v>58.972000000000008</v>
      </c>
      <c r="AG34" s="50">
        <f t="shared" si="12"/>
        <v>3353.0004900000004</v>
      </c>
      <c r="AI34" s="50">
        <f t="shared" si="13"/>
        <v>1235.3225</v>
      </c>
      <c r="AJ34" s="57">
        <f t="shared" si="14"/>
        <v>47779.883510000007</v>
      </c>
      <c r="AL34" s="57">
        <f t="shared" si="15"/>
        <v>2388.9941755000004</v>
      </c>
      <c r="AM34" s="57">
        <f t="shared" si="16"/>
        <v>50168.877685500011</v>
      </c>
    </row>
    <row r="35" spans="1:39">
      <c r="A35" s="52" t="s">
        <v>30</v>
      </c>
      <c r="B35" s="52">
        <v>140</v>
      </c>
      <c r="C35" s="68" t="s">
        <v>67</v>
      </c>
      <c r="D35" s="50">
        <f t="shared" si="0"/>
        <v>24.570166440805796</v>
      </c>
      <c r="E35" s="50">
        <v>486.02010000000001</v>
      </c>
      <c r="F35" s="50">
        <v>11941.612702</v>
      </c>
      <c r="H35" s="50">
        <v>0</v>
      </c>
      <c r="I35" s="50">
        <v>0</v>
      </c>
      <c r="K35" s="50">
        <f t="shared" si="1"/>
        <v>486.02010000000001</v>
      </c>
      <c r="L35" s="50">
        <f t="shared" si="2"/>
        <v>11941.612702</v>
      </c>
      <c r="N35" s="50">
        <f t="shared" si="3"/>
        <v>597.08063509999999</v>
      </c>
      <c r="O35" s="50">
        <f t="shared" si="4"/>
        <v>12538.6933371</v>
      </c>
      <c r="Q35" s="50">
        <v>313.51339999999999</v>
      </c>
      <c r="R35" s="50">
        <v>7703.0584680000011</v>
      </c>
      <c r="T35" s="50">
        <v>0</v>
      </c>
      <c r="U35" s="50">
        <v>0</v>
      </c>
      <c r="W35" s="50">
        <f t="shared" si="5"/>
        <v>313.51339999999999</v>
      </c>
      <c r="X35" s="50">
        <f t="shared" si="6"/>
        <v>7703.0584680000011</v>
      </c>
      <c r="Z35" s="50">
        <f t="shared" si="7"/>
        <v>385.15292340000008</v>
      </c>
      <c r="AA35" s="50">
        <f t="shared" si="8"/>
        <v>8088.211391400001</v>
      </c>
      <c r="AC35" s="50">
        <f t="shared" si="9"/>
        <v>799.5335</v>
      </c>
      <c r="AD35" s="50">
        <f t="shared" si="10"/>
        <v>19644.671170000001</v>
      </c>
      <c r="AF35" s="50">
        <f t="shared" si="11"/>
        <v>0</v>
      </c>
      <c r="AG35" s="50">
        <f t="shared" si="12"/>
        <v>0</v>
      </c>
      <c r="AI35" s="50">
        <f t="shared" si="13"/>
        <v>799.5335</v>
      </c>
      <c r="AJ35" s="57">
        <f t="shared" si="14"/>
        <v>19644.671170000001</v>
      </c>
      <c r="AL35" s="57">
        <f t="shared" si="15"/>
        <v>982.23355850000007</v>
      </c>
      <c r="AM35" s="57">
        <f t="shared" si="16"/>
        <v>20626.904728500002</v>
      </c>
    </row>
    <row r="36" spans="1:39">
      <c r="A36" s="52" t="s">
        <v>27</v>
      </c>
      <c r="B36" s="52">
        <v>146</v>
      </c>
      <c r="C36" s="68" t="s">
        <v>68</v>
      </c>
      <c r="D36" s="50">
        <f t="shared" si="0"/>
        <v>77.598638743454856</v>
      </c>
      <c r="E36" s="50">
        <v>48</v>
      </c>
      <c r="F36" s="50">
        <v>3725.3199999999988</v>
      </c>
      <c r="I36" s="50"/>
      <c r="K36" s="50">
        <f t="shared" si="1"/>
        <v>48</v>
      </c>
      <c r="L36" s="50">
        <f t="shared" si="2"/>
        <v>3725.3199999999988</v>
      </c>
      <c r="N36" s="50">
        <f t="shared" si="3"/>
        <v>186.26599999999996</v>
      </c>
      <c r="O36" s="50">
        <f t="shared" si="4"/>
        <v>3911.5859999999989</v>
      </c>
      <c r="Q36" s="50">
        <v>1002.5</v>
      </c>
      <c r="R36" s="50">
        <v>77792.049999999334</v>
      </c>
      <c r="U36" s="50"/>
      <c r="W36" s="50">
        <f t="shared" si="5"/>
        <v>1002.5</v>
      </c>
      <c r="X36" s="50">
        <f t="shared" si="6"/>
        <v>77792.049999999334</v>
      </c>
      <c r="Z36" s="50">
        <f t="shared" si="7"/>
        <v>3889.6024999999668</v>
      </c>
      <c r="AA36" s="50">
        <f t="shared" si="8"/>
        <v>81681.652499999298</v>
      </c>
      <c r="AC36" s="50">
        <f t="shared" si="9"/>
        <v>1050.5</v>
      </c>
      <c r="AD36" s="50">
        <f t="shared" si="10"/>
        <v>81517.369999999326</v>
      </c>
      <c r="AF36" s="50">
        <f t="shared" si="11"/>
        <v>0</v>
      </c>
      <c r="AG36" s="50">
        <f t="shared" si="12"/>
        <v>0</v>
      </c>
      <c r="AI36" s="50">
        <f t="shared" si="13"/>
        <v>1050.5</v>
      </c>
      <c r="AJ36" s="57">
        <f t="shared" si="14"/>
        <v>81517.369999999326</v>
      </c>
      <c r="AL36" s="57">
        <f t="shared" si="15"/>
        <v>4075.8684999999664</v>
      </c>
      <c r="AM36" s="57">
        <f t="shared" si="16"/>
        <v>85593.238499999294</v>
      </c>
    </row>
    <row r="37" spans="1:39">
      <c r="A37" s="52" t="s">
        <v>63</v>
      </c>
      <c r="B37" s="52">
        <v>147</v>
      </c>
      <c r="C37" s="68" t="s">
        <v>69</v>
      </c>
      <c r="D37" s="50">
        <f t="shared" si="0"/>
        <v>31.157862950058149</v>
      </c>
      <c r="E37" s="50">
        <v>1621.5</v>
      </c>
      <c r="F37" s="50">
        <v>50517.420000000136</v>
      </c>
      <c r="H37" s="50">
        <v>145</v>
      </c>
      <c r="I37" s="50">
        <v>6790.7199999999993</v>
      </c>
      <c r="K37" s="50">
        <f t="shared" si="1"/>
        <v>1766.5</v>
      </c>
      <c r="L37" s="50">
        <f t="shared" si="2"/>
        <v>57308.140000000138</v>
      </c>
      <c r="N37" s="50">
        <f t="shared" si="3"/>
        <v>2865.407000000007</v>
      </c>
      <c r="O37" s="50">
        <f t="shared" si="4"/>
        <v>60173.547000000144</v>
      </c>
      <c r="Q37" s="50">
        <v>100.5</v>
      </c>
      <c r="R37" s="50">
        <v>3136.4199999999996</v>
      </c>
      <c r="T37" s="50">
        <v>27.5</v>
      </c>
      <c r="U37" s="50">
        <v>1283.5300000000002</v>
      </c>
      <c r="W37" s="50">
        <f t="shared" si="5"/>
        <v>128</v>
      </c>
      <c r="X37" s="50">
        <f t="shared" si="6"/>
        <v>4419.95</v>
      </c>
      <c r="Z37" s="50">
        <f t="shared" si="7"/>
        <v>220.9975</v>
      </c>
      <c r="AA37" s="50">
        <f t="shared" si="8"/>
        <v>4640.9475000000002</v>
      </c>
      <c r="AC37" s="50">
        <f t="shared" si="9"/>
        <v>1722</v>
      </c>
      <c r="AD37" s="50">
        <f t="shared" si="10"/>
        <v>53653.840000000135</v>
      </c>
      <c r="AF37" s="50">
        <f t="shared" si="11"/>
        <v>172.5</v>
      </c>
      <c r="AG37" s="50">
        <f t="shared" si="12"/>
        <v>8074.25</v>
      </c>
      <c r="AI37" s="50">
        <f t="shared" si="13"/>
        <v>1894.5</v>
      </c>
      <c r="AJ37" s="57">
        <f t="shared" si="14"/>
        <v>61728.090000000135</v>
      </c>
      <c r="AL37" s="57">
        <f t="shared" si="15"/>
        <v>3086.4045000000069</v>
      </c>
      <c r="AM37" s="57">
        <f t="shared" si="16"/>
        <v>64814.494500000139</v>
      </c>
    </row>
    <row r="38" spans="1:39">
      <c r="A38" s="52" t="s">
        <v>37</v>
      </c>
      <c r="B38" s="52">
        <v>149</v>
      </c>
      <c r="C38" s="68" t="s">
        <v>38</v>
      </c>
      <c r="D38" s="50">
        <f t="shared" si="0"/>
        <v>28.74176570458399</v>
      </c>
      <c r="E38" s="50">
        <v>644.5</v>
      </c>
      <c r="F38" s="50">
        <v>18538.529999999962</v>
      </c>
      <c r="H38" s="50">
        <v>243</v>
      </c>
      <c r="I38" s="50">
        <v>10494.340000000006</v>
      </c>
      <c r="K38" s="50">
        <f t="shared" si="1"/>
        <v>887.5</v>
      </c>
      <c r="L38" s="50">
        <f t="shared" si="2"/>
        <v>29032.869999999966</v>
      </c>
      <c r="N38" s="50">
        <f t="shared" si="3"/>
        <v>1451.6434999999983</v>
      </c>
      <c r="O38" s="50">
        <f t="shared" si="4"/>
        <v>30484.513499999965</v>
      </c>
      <c r="Q38" s="50">
        <v>828</v>
      </c>
      <c r="R38" s="50">
        <v>23783.719999999968</v>
      </c>
      <c r="T38" s="50">
        <v>28.5</v>
      </c>
      <c r="U38" s="50">
        <v>1227.1399999999999</v>
      </c>
      <c r="W38" s="50">
        <f t="shared" si="5"/>
        <v>856.5</v>
      </c>
      <c r="X38" s="50">
        <f t="shared" si="6"/>
        <v>25010.859999999968</v>
      </c>
      <c r="Z38" s="50">
        <f t="shared" si="7"/>
        <v>1250.5429999999985</v>
      </c>
      <c r="AA38" s="50">
        <f t="shared" si="8"/>
        <v>26261.402999999966</v>
      </c>
      <c r="AC38" s="50">
        <f t="shared" si="9"/>
        <v>1472.5</v>
      </c>
      <c r="AD38" s="50">
        <f t="shared" si="10"/>
        <v>42322.249999999927</v>
      </c>
      <c r="AF38" s="50">
        <f t="shared" si="11"/>
        <v>271.5</v>
      </c>
      <c r="AG38" s="50">
        <f t="shared" si="12"/>
        <v>11721.480000000005</v>
      </c>
      <c r="AI38" s="50">
        <f t="shared" si="13"/>
        <v>1744</v>
      </c>
      <c r="AJ38" s="57">
        <f t="shared" si="14"/>
        <v>54043.72999999993</v>
      </c>
      <c r="AL38" s="57">
        <f t="shared" si="15"/>
        <v>2702.1864999999966</v>
      </c>
      <c r="AM38" s="57">
        <f t="shared" si="16"/>
        <v>56745.916499999927</v>
      </c>
    </row>
    <row r="39" spans="1:39">
      <c r="A39" s="52" t="s">
        <v>63</v>
      </c>
      <c r="B39" s="52">
        <v>152</v>
      </c>
      <c r="C39" s="68" t="s">
        <v>56</v>
      </c>
      <c r="D39" s="50">
        <f t="shared" si="0"/>
        <v>33.573366863905264</v>
      </c>
      <c r="E39" s="50">
        <v>1521.5</v>
      </c>
      <c r="F39" s="50">
        <v>51090.299999999894</v>
      </c>
      <c r="H39" s="50">
        <v>211.5</v>
      </c>
      <c r="I39" s="50">
        <v>10695.230000000003</v>
      </c>
      <c r="K39" s="50">
        <f t="shared" si="1"/>
        <v>1733</v>
      </c>
      <c r="L39" s="50">
        <f t="shared" si="2"/>
        <v>61785.529999999897</v>
      </c>
      <c r="N39" s="50">
        <f t="shared" si="3"/>
        <v>3089.2764999999949</v>
      </c>
      <c r="O39" s="50">
        <f t="shared" si="4"/>
        <v>64874.80649999989</v>
      </c>
      <c r="Q39" s="50">
        <v>168.5</v>
      </c>
      <c r="R39" s="50">
        <v>5648.69</v>
      </c>
      <c r="T39" s="50">
        <v>1</v>
      </c>
      <c r="U39" s="50">
        <v>50.1</v>
      </c>
      <c r="W39" s="50">
        <f t="shared" si="5"/>
        <v>169.5</v>
      </c>
      <c r="X39" s="50">
        <f t="shared" si="6"/>
        <v>5698.79</v>
      </c>
      <c r="Z39" s="50">
        <f t="shared" si="7"/>
        <v>284.93950000000001</v>
      </c>
      <c r="AA39" s="50">
        <f t="shared" si="8"/>
        <v>5983.7295000000004</v>
      </c>
      <c r="AC39" s="50">
        <f t="shared" si="9"/>
        <v>1690</v>
      </c>
      <c r="AD39" s="50">
        <f t="shared" si="10"/>
        <v>56738.989999999896</v>
      </c>
      <c r="AF39" s="50">
        <f t="shared" si="11"/>
        <v>212.5</v>
      </c>
      <c r="AG39" s="50">
        <f t="shared" si="12"/>
        <v>10745.330000000004</v>
      </c>
      <c r="AI39" s="50">
        <f t="shared" si="13"/>
        <v>1902.5</v>
      </c>
      <c r="AJ39" s="57">
        <f t="shared" si="14"/>
        <v>67484.319999999905</v>
      </c>
      <c r="AL39" s="57">
        <f t="shared" si="15"/>
        <v>3374.2159999999953</v>
      </c>
      <c r="AM39" s="57">
        <f t="shared" si="16"/>
        <v>70858.535999999905</v>
      </c>
    </row>
    <row r="40" spans="1:39">
      <c r="A40" s="52" t="s">
        <v>30</v>
      </c>
      <c r="B40" s="52">
        <v>154</v>
      </c>
      <c r="C40" s="68" t="s">
        <v>72</v>
      </c>
      <c r="D40" s="50">
        <f t="shared" si="0"/>
        <v>49.308662963024197</v>
      </c>
      <c r="E40" s="50">
        <v>652.58969999999999</v>
      </c>
      <c r="F40" s="50">
        <v>32192.173766000004</v>
      </c>
      <c r="H40" s="50">
        <v>0</v>
      </c>
      <c r="I40" s="50">
        <v>0</v>
      </c>
      <c r="K40" s="50">
        <f t="shared" si="1"/>
        <v>652.58969999999999</v>
      </c>
      <c r="L40" s="50">
        <f t="shared" si="2"/>
        <v>32192.173766000004</v>
      </c>
      <c r="N40" s="50">
        <f t="shared" si="3"/>
        <v>1609.6086883000003</v>
      </c>
      <c r="O40" s="50">
        <f t="shared" si="4"/>
        <v>33801.782454300002</v>
      </c>
      <c r="Q40" s="50">
        <v>527.0598</v>
      </c>
      <c r="R40" s="50">
        <v>25974.765844000005</v>
      </c>
      <c r="T40" s="50">
        <v>0</v>
      </c>
      <c r="U40" s="50">
        <v>0</v>
      </c>
      <c r="W40" s="50">
        <f t="shared" si="5"/>
        <v>527.0598</v>
      </c>
      <c r="X40" s="50">
        <f t="shared" si="6"/>
        <v>25974.765844000005</v>
      </c>
      <c r="Z40" s="50">
        <f t="shared" si="7"/>
        <v>1298.7382922000004</v>
      </c>
      <c r="AA40" s="50">
        <f t="shared" si="8"/>
        <v>27273.504136200005</v>
      </c>
      <c r="AC40" s="50">
        <f t="shared" si="9"/>
        <v>1179.6495</v>
      </c>
      <c r="AD40" s="50">
        <f t="shared" si="10"/>
        <v>58166.939610000009</v>
      </c>
      <c r="AF40" s="50">
        <f t="shared" si="11"/>
        <v>0</v>
      </c>
      <c r="AG40" s="50">
        <f t="shared" si="12"/>
        <v>0</v>
      </c>
      <c r="AI40" s="50">
        <f t="shared" si="13"/>
        <v>1179.6495</v>
      </c>
      <c r="AJ40" s="57">
        <f t="shared" si="14"/>
        <v>58166.939610000009</v>
      </c>
      <c r="AL40" s="57">
        <f t="shared" si="15"/>
        <v>2908.3469805000004</v>
      </c>
      <c r="AM40" s="57">
        <f t="shared" si="16"/>
        <v>61075.286590500007</v>
      </c>
    </row>
    <row r="41" spans="1:39">
      <c r="A41" s="52" t="s">
        <v>27</v>
      </c>
      <c r="B41" s="52">
        <v>161</v>
      </c>
      <c r="C41" s="69" t="s">
        <v>58</v>
      </c>
      <c r="D41" s="50">
        <f t="shared" si="0"/>
        <v>28.154670255720056</v>
      </c>
      <c r="E41" s="50">
        <v>53</v>
      </c>
      <c r="F41" s="50">
        <v>1487.8699999999994</v>
      </c>
      <c r="I41" s="50"/>
      <c r="K41" s="50">
        <f t="shared" si="1"/>
        <v>53</v>
      </c>
      <c r="L41" s="50">
        <f t="shared" si="2"/>
        <v>1487.8699999999994</v>
      </c>
      <c r="N41" s="50">
        <f t="shared" si="3"/>
        <v>74.393499999999975</v>
      </c>
      <c r="O41" s="50">
        <f t="shared" si="4"/>
        <v>1562.2634999999993</v>
      </c>
      <c r="Q41" s="50">
        <v>1433</v>
      </c>
      <c r="R41" s="50">
        <v>40349.97</v>
      </c>
      <c r="T41" s="50">
        <v>27</v>
      </c>
      <c r="U41" s="50">
        <v>1143.4899999999998</v>
      </c>
      <c r="W41" s="50">
        <f t="shared" si="5"/>
        <v>1460</v>
      </c>
      <c r="X41" s="50">
        <f t="shared" si="6"/>
        <v>41493.46</v>
      </c>
      <c r="Z41" s="50">
        <f t="shared" si="7"/>
        <v>2074.6730000000002</v>
      </c>
      <c r="AA41" s="50">
        <f t="shared" si="8"/>
        <v>43568.133000000002</v>
      </c>
      <c r="AC41" s="50">
        <f t="shared" si="9"/>
        <v>1486</v>
      </c>
      <c r="AD41" s="50">
        <f t="shared" si="10"/>
        <v>41837.840000000004</v>
      </c>
      <c r="AF41" s="50">
        <f t="shared" si="11"/>
        <v>27</v>
      </c>
      <c r="AG41" s="50">
        <f t="shared" si="12"/>
        <v>1143.4899999999998</v>
      </c>
      <c r="AI41" s="50">
        <f t="shared" si="13"/>
        <v>1513</v>
      </c>
      <c r="AJ41" s="57">
        <f t="shared" si="14"/>
        <v>42981.33</v>
      </c>
      <c r="AL41" s="57">
        <f t="shared" si="15"/>
        <v>2149.0665000000004</v>
      </c>
      <c r="AM41" s="57">
        <f t="shared" si="16"/>
        <v>45130.396500000003</v>
      </c>
    </row>
    <row r="42" spans="1:39">
      <c r="A42" s="52" t="s">
        <v>73</v>
      </c>
      <c r="B42" s="52">
        <v>163</v>
      </c>
      <c r="C42" s="68" t="s">
        <v>74</v>
      </c>
      <c r="D42" s="50">
        <f t="shared" ref="D42:D73" si="17">+AD42/AC42</f>
        <v>21.64597970335674</v>
      </c>
      <c r="E42" s="50">
        <v>122.46</v>
      </c>
      <c r="F42" s="50">
        <v>2650.4919999999984</v>
      </c>
      <c r="H42" s="50">
        <v>0.18</v>
      </c>
      <c r="I42" s="50">
        <v>5.8787999999999991</v>
      </c>
      <c r="K42" s="50">
        <f t="shared" ref="K42:K73" si="18">+E42+H42</f>
        <v>122.64</v>
      </c>
      <c r="L42" s="50">
        <f t="shared" ref="L42:L73" si="19">+F42+I42</f>
        <v>2656.3707999999983</v>
      </c>
      <c r="N42" s="50">
        <f t="shared" ref="N42:N73" si="20">+L42*0.05</f>
        <v>132.81853999999993</v>
      </c>
      <c r="O42" s="50">
        <f t="shared" ref="O42:O73" si="21">+L42+N42</f>
        <v>2789.1893399999981</v>
      </c>
      <c r="Q42" s="50">
        <v>5.6400000000000006</v>
      </c>
      <c r="R42" s="50">
        <v>122.358</v>
      </c>
      <c r="T42" s="50">
        <v>0.12</v>
      </c>
      <c r="U42" s="50">
        <v>3.9191999999999996</v>
      </c>
      <c r="W42" s="50">
        <f t="shared" ref="W42:W73" si="22">+Q42+T42</f>
        <v>5.7600000000000007</v>
      </c>
      <c r="X42" s="50">
        <f t="shared" ref="X42:X73" si="23">+R42+U42</f>
        <v>126.27720000000001</v>
      </c>
      <c r="Z42" s="50">
        <f t="shared" ref="Z42:Z73" si="24">+X42*0.05</f>
        <v>6.3138600000000009</v>
      </c>
      <c r="AA42" s="50">
        <f t="shared" ref="AA42:AA73" si="25">+X42+Z42</f>
        <v>132.59106</v>
      </c>
      <c r="AC42" s="50">
        <f t="shared" ref="AC42:AC73" si="26">+E42+Q42</f>
        <v>128.1</v>
      </c>
      <c r="AD42" s="50">
        <f t="shared" ref="AD42:AD73" si="27">+F42+R42</f>
        <v>2772.8499999999985</v>
      </c>
      <c r="AF42" s="50">
        <f t="shared" ref="AF42:AF73" si="28">+H42+T42</f>
        <v>0.3</v>
      </c>
      <c r="AG42" s="50">
        <f t="shared" ref="AG42:AG73" si="29">+I42+U42</f>
        <v>9.7979999999999983</v>
      </c>
      <c r="AI42" s="50">
        <f t="shared" ref="AI42:AI73" si="30">+AC42+AF42</f>
        <v>128.4</v>
      </c>
      <c r="AJ42" s="57">
        <f t="shared" ref="AJ42:AJ73" si="31">+AD42+AG42</f>
        <v>2782.6479999999983</v>
      </c>
      <c r="AL42" s="57">
        <f t="shared" ref="AL42:AL73" si="32">+AJ42*0.05</f>
        <v>139.13239999999993</v>
      </c>
      <c r="AM42" s="57">
        <f t="shared" ref="AM42:AM73" si="33">+AJ42+AL42</f>
        <v>2921.7803999999983</v>
      </c>
    </row>
    <row r="43" spans="1:39">
      <c r="A43" s="52" t="s">
        <v>63</v>
      </c>
      <c r="B43" s="52">
        <v>164</v>
      </c>
      <c r="C43" s="68" t="s">
        <v>76</v>
      </c>
      <c r="D43" s="50">
        <f t="shared" si="17"/>
        <v>24.891512041058032</v>
      </c>
      <c r="E43" s="50">
        <v>1101.5</v>
      </c>
      <c r="F43" s="50">
        <v>27422.609999999997</v>
      </c>
      <c r="H43" s="50">
        <v>165</v>
      </c>
      <c r="I43" s="50">
        <v>6173.5300000000116</v>
      </c>
      <c r="K43" s="50">
        <f t="shared" si="18"/>
        <v>1266.5</v>
      </c>
      <c r="L43" s="50">
        <f t="shared" si="19"/>
        <v>33596.140000000007</v>
      </c>
      <c r="N43" s="50">
        <f t="shared" si="20"/>
        <v>1679.8070000000005</v>
      </c>
      <c r="O43" s="50">
        <f t="shared" si="21"/>
        <v>35275.947000000007</v>
      </c>
      <c r="Q43" s="50">
        <v>165</v>
      </c>
      <c r="R43" s="50">
        <v>4102.49</v>
      </c>
      <c r="T43" s="50">
        <v>12</v>
      </c>
      <c r="U43" s="50">
        <v>441.02</v>
      </c>
      <c r="W43" s="50">
        <f t="shared" si="22"/>
        <v>177</v>
      </c>
      <c r="X43" s="50">
        <f t="shared" si="23"/>
        <v>4543.51</v>
      </c>
      <c r="Z43" s="50">
        <f t="shared" si="24"/>
        <v>227.17550000000003</v>
      </c>
      <c r="AA43" s="50">
        <f t="shared" si="25"/>
        <v>4770.6855000000005</v>
      </c>
      <c r="AC43" s="50">
        <f t="shared" si="26"/>
        <v>1266.5</v>
      </c>
      <c r="AD43" s="50">
        <f t="shared" si="27"/>
        <v>31525.1</v>
      </c>
      <c r="AF43" s="50">
        <f t="shared" si="28"/>
        <v>177</v>
      </c>
      <c r="AG43" s="50">
        <f t="shared" si="29"/>
        <v>6614.550000000012</v>
      </c>
      <c r="AI43" s="50">
        <f t="shared" si="30"/>
        <v>1443.5</v>
      </c>
      <c r="AJ43" s="57">
        <f t="shared" si="31"/>
        <v>38139.650000000009</v>
      </c>
      <c r="AL43" s="57">
        <f t="shared" si="32"/>
        <v>1906.9825000000005</v>
      </c>
      <c r="AM43" s="57">
        <f t="shared" si="33"/>
        <v>40046.632500000007</v>
      </c>
    </row>
    <row r="44" spans="1:39">
      <c r="A44" s="52" t="s">
        <v>48</v>
      </c>
      <c r="B44" s="52">
        <v>166</v>
      </c>
      <c r="C44" s="68" t="s">
        <v>77</v>
      </c>
      <c r="D44" s="50">
        <f t="shared" si="17"/>
        <v>26.700000000000003</v>
      </c>
      <c r="E44" s="50">
        <v>5</v>
      </c>
      <c r="F44" s="50">
        <v>133.5</v>
      </c>
      <c r="I44" s="50"/>
      <c r="K44" s="50">
        <f t="shared" si="18"/>
        <v>5</v>
      </c>
      <c r="L44" s="50">
        <f t="shared" si="19"/>
        <v>133.5</v>
      </c>
      <c r="N44" s="50">
        <f t="shared" si="20"/>
        <v>6.6750000000000007</v>
      </c>
      <c r="O44" s="50">
        <f t="shared" si="21"/>
        <v>140.17500000000001</v>
      </c>
      <c r="Q44" s="50">
        <v>1.5</v>
      </c>
      <c r="R44" s="50">
        <v>40.049999999999997</v>
      </c>
      <c r="U44" s="50"/>
      <c r="W44" s="50">
        <f t="shared" si="22"/>
        <v>1.5</v>
      </c>
      <c r="X44" s="50">
        <f t="shared" si="23"/>
        <v>40.049999999999997</v>
      </c>
      <c r="Z44" s="50">
        <f t="shared" si="24"/>
        <v>2.0024999999999999</v>
      </c>
      <c r="AA44" s="50">
        <f t="shared" si="25"/>
        <v>42.052499999999995</v>
      </c>
      <c r="AC44" s="50">
        <f t="shared" si="26"/>
        <v>6.5</v>
      </c>
      <c r="AD44" s="50">
        <f t="shared" si="27"/>
        <v>173.55</v>
      </c>
      <c r="AF44" s="50">
        <f t="shared" si="28"/>
        <v>0</v>
      </c>
      <c r="AG44" s="50">
        <f t="shared" si="29"/>
        <v>0</v>
      </c>
      <c r="AI44" s="50">
        <f t="shared" si="30"/>
        <v>6.5</v>
      </c>
      <c r="AJ44" s="57">
        <f t="shared" si="31"/>
        <v>173.55</v>
      </c>
      <c r="AL44" s="57">
        <f t="shared" si="32"/>
        <v>8.6775000000000002</v>
      </c>
      <c r="AM44" s="57">
        <f t="shared" si="33"/>
        <v>182.22750000000002</v>
      </c>
    </row>
    <row r="45" spans="1:39">
      <c r="A45" s="52" t="s">
        <v>63</v>
      </c>
      <c r="B45" s="52">
        <v>168</v>
      </c>
      <c r="C45" s="68" t="s">
        <v>69</v>
      </c>
      <c r="D45" s="50">
        <f t="shared" si="17"/>
        <v>26.54290514525734</v>
      </c>
      <c r="E45" s="50">
        <v>1291</v>
      </c>
      <c r="F45" s="50">
        <f>34157.3300000001+108.55</f>
        <v>34265.880000000107</v>
      </c>
      <c r="H45" s="50">
        <v>150.5</v>
      </c>
      <c r="I45" s="50">
        <v>5983.1000000000067</v>
      </c>
      <c r="K45" s="50">
        <f t="shared" si="18"/>
        <v>1441.5</v>
      </c>
      <c r="L45" s="50">
        <f t="shared" si="19"/>
        <v>40248.980000000112</v>
      </c>
      <c r="N45" s="50">
        <f t="shared" si="20"/>
        <v>2012.4490000000058</v>
      </c>
      <c r="O45" s="50">
        <f t="shared" si="21"/>
        <v>42261.42900000012</v>
      </c>
      <c r="Q45" s="50">
        <v>137.5</v>
      </c>
      <c r="R45" s="50">
        <v>3650.6600000000035</v>
      </c>
      <c r="T45" s="50">
        <v>3</v>
      </c>
      <c r="U45" s="50">
        <v>119.3</v>
      </c>
      <c r="W45" s="50">
        <f t="shared" si="22"/>
        <v>140.5</v>
      </c>
      <c r="X45" s="50">
        <f t="shared" si="23"/>
        <v>3769.9600000000037</v>
      </c>
      <c r="Z45" s="50">
        <f t="shared" si="24"/>
        <v>188.49800000000019</v>
      </c>
      <c r="AA45" s="50">
        <f t="shared" si="25"/>
        <v>3958.4580000000037</v>
      </c>
      <c r="AC45" s="50">
        <f t="shared" si="26"/>
        <v>1428.5</v>
      </c>
      <c r="AD45" s="50">
        <f t="shared" si="27"/>
        <v>37916.54000000011</v>
      </c>
      <c r="AF45" s="50">
        <f t="shared" si="28"/>
        <v>153.5</v>
      </c>
      <c r="AG45" s="50">
        <f t="shared" si="29"/>
        <v>6102.4000000000069</v>
      </c>
      <c r="AI45" s="50">
        <f t="shared" si="30"/>
        <v>1582</v>
      </c>
      <c r="AJ45" s="57">
        <f t="shared" si="31"/>
        <v>44018.940000000119</v>
      </c>
      <c r="AL45" s="57">
        <f t="shared" si="32"/>
        <v>2200.947000000006</v>
      </c>
      <c r="AM45" s="57">
        <f t="shared" si="33"/>
        <v>46219.887000000126</v>
      </c>
    </row>
    <row r="46" spans="1:39">
      <c r="A46" s="52" t="s">
        <v>27</v>
      </c>
      <c r="B46" s="52">
        <v>170</v>
      </c>
      <c r="C46" s="68" t="s">
        <v>58</v>
      </c>
      <c r="D46" s="50">
        <f t="shared" si="17"/>
        <v>24.845653761870015</v>
      </c>
      <c r="E46" s="50">
        <v>56.5</v>
      </c>
      <c r="F46" s="50">
        <v>1396.3999999999999</v>
      </c>
      <c r="H46" s="50">
        <v>4</v>
      </c>
      <c r="I46" s="50">
        <v>151.22</v>
      </c>
      <c r="K46" s="50">
        <f t="shared" si="18"/>
        <v>60.5</v>
      </c>
      <c r="L46" s="50">
        <f t="shared" si="19"/>
        <v>1547.62</v>
      </c>
      <c r="N46" s="50">
        <f t="shared" si="20"/>
        <v>77.381</v>
      </c>
      <c r="O46" s="50">
        <f t="shared" si="21"/>
        <v>1625.001</v>
      </c>
      <c r="Q46" s="50">
        <v>1312.5</v>
      </c>
      <c r="R46" s="50">
        <v>32617.300000000047</v>
      </c>
      <c r="T46" s="50">
        <v>199</v>
      </c>
      <c r="U46" s="50">
        <v>7425.9400000000005</v>
      </c>
      <c r="W46" s="50">
        <f t="shared" si="22"/>
        <v>1511.5</v>
      </c>
      <c r="X46" s="50">
        <f t="shared" si="23"/>
        <v>40043.240000000049</v>
      </c>
      <c r="Z46" s="50">
        <f t="shared" si="24"/>
        <v>2002.1620000000025</v>
      </c>
      <c r="AA46" s="50">
        <f t="shared" si="25"/>
        <v>42045.402000000053</v>
      </c>
      <c r="AC46" s="50">
        <f t="shared" si="26"/>
        <v>1369</v>
      </c>
      <c r="AD46" s="50">
        <f t="shared" si="27"/>
        <v>34013.700000000048</v>
      </c>
      <c r="AF46" s="50">
        <f t="shared" si="28"/>
        <v>203</v>
      </c>
      <c r="AG46" s="50">
        <f t="shared" si="29"/>
        <v>7577.1600000000008</v>
      </c>
      <c r="AI46" s="50">
        <f t="shared" si="30"/>
        <v>1572</v>
      </c>
      <c r="AJ46" s="57">
        <f t="shared" si="31"/>
        <v>41590.860000000052</v>
      </c>
      <c r="AL46" s="57">
        <f t="shared" si="32"/>
        <v>2079.5430000000028</v>
      </c>
      <c r="AM46" s="57">
        <f t="shared" si="33"/>
        <v>43670.403000000057</v>
      </c>
    </row>
    <row r="47" spans="1:39">
      <c r="A47" s="52" t="s">
        <v>63</v>
      </c>
      <c r="B47" s="52">
        <v>171</v>
      </c>
      <c r="C47" s="68" t="s">
        <v>76</v>
      </c>
      <c r="D47" s="50">
        <f t="shared" si="17"/>
        <v>22.809011320754681</v>
      </c>
      <c r="E47" s="50">
        <v>1162.5</v>
      </c>
      <c r="F47" s="50">
        <v>26511.899999999954</v>
      </c>
      <c r="H47" s="50">
        <v>147.5</v>
      </c>
      <c r="I47" s="50">
        <v>5051.7400000000034</v>
      </c>
      <c r="K47" s="50">
        <f t="shared" si="18"/>
        <v>1310</v>
      </c>
      <c r="L47" s="50">
        <f t="shared" si="19"/>
        <v>31563.639999999956</v>
      </c>
      <c r="N47" s="50">
        <f t="shared" si="20"/>
        <v>1578.181999999998</v>
      </c>
      <c r="O47" s="50">
        <f t="shared" si="21"/>
        <v>33141.821999999956</v>
      </c>
      <c r="Q47" s="50">
        <v>162.5</v>
      </c>
      <c r="R47" s="50">
        <v>3710.0400000000004</v>
      </c>
      <c r="T47" s="50">
        <v>12</v>
      </c>
      <c r="U47" s="50">
        <v>410.31</v>
      </c>
      <c r="W47" s="50">
        <f t="shared" si="22"/>
        <v>174.5</v>
      </c>
      <c r="X47" s="50">
        <f t="shared" si="23"/>
        <v>4120.3500000000004</v>
      </c>
      <c r="Z47" s="50">
        <f t="shared" si="24"/>
        <v>206.01750000000004</v>
      </c>
      <c r="AA47" s="50">
        <f t="shared" si="25"/>
        <v>4326.3675000000003</v>
      </c>
      <c r="AC47" s="50">
        <f t="shared" si="26"/>
        <v>1325</v>
      </c>
      <c r="AD47" s="50">
        <f t="shared" si="27"/>
        <v>30221.939999999955</v>
      </c>
      <c r="AF47" s="50">
        <f t="shared" si="28"/>
        <v>159.5</v>
      </c>
      <c r="AG47" s="50">
        <f t="shared" si="29"/>
        <v>5462.0500000000038</v>
      </c>
      <c r="AI47" s="50">
        <f t="shared" si="30"/>
        <v>1484.5</v>
      </c>
      <c r="AJ47" s="57">
        <f t="shared" si="31"/>
        <v>35683.989999999962</v>
      </c>
      <c r="AL47" s="57">
        <f t="shared" si="32"/>
        <v>1784.1994999999981</v>
      </c>
      <c r="AM47" s="57">
        <f t="shared" si="33"/>
        <v>37468.189499999957</v>
      </c>
    </row>
    <row r="48" spans="1:39">
      <c r="A48" s="52" t="s">
        <v>30</v>
      </c>
      <c r="B48" s="52">
        <v>181</v>
      </c>
      <c r="C48" s="68" t="s">
        <v>82</v>
      </c>
      <c r="D48" s="50">
        <f t="shared" si="17"/>
        <v>31.251138838501284</v>
      </c>
      <c r="E48" s="50">
        <v>688.28070000000002</v>
      </c>
      <c r="F48" s="50">
        <v>21509.120324</v>
      </c>
      <c r="H48" s="50">
        <v>0</v>
      </c>
      <c r="I48" s="50">
        <v>0</v>
      </c>
      <c r="K48" s="50">
        <f t="shared" si="18"/>
        <v>688.28070000000002</v>
      </c>
      <c r="L48" s="50">
        <f t="shared" si="19"/>
        <v>21509.120324</v>
      </c>
      <c r="N48" s="50">
        <f t="shared" si="20"/>
        <v>1075.4560162</v>
      </c>
      <c r="O48" s="50">
        <f t="shared" si="21"/>
        <v>22584.576340200001</v>
      </c>
      <c r="Q48" s="50">
        <v>455.35380000000009</v>
      </c>
      <c r="R48" s="50">
        <v>14230.760216000001</v>
      </c>
      <c r="T48" s="50">
        <v>0</v>
      </c>
      <c r="U48" s="50">
        <v>0</v>
      </c>
      <c r="W48" s="50">
        <f t="shared" si="22"/>
        <v>455.35380000000009</v>
      </c>
      <c r="X48" s="50">
        <f t="shared" si="23"/>
        <v>14230.760216000001</v>
      </c>
      <c r="Z48" s="50">
        <f t="shared" si="24"/>
        <v>711.53801080000005</v>
      </c>
      <c r="AA48" s="50">
        <f t="shared" si="25"/>
        <v>14942.298226800001</v>
      </c>
      <c r="AC48" s="50">
        <f t="shared" si="26"/>
        <v>1143.6345000000001</v>
      </c>
      <c r="AD48" s="50">
        <f t="shared" si="27"/>
        <v>35739.880539999998</v>
      </c>
      <c r="AF48" s="50">
        <f t="shared" si="28"/>
        <v>0</v>
      </c>
      <c r="AG48" s="50">
        <f t="shared" si="29"/>
        <v>0</v>
      </c>
      <c r="AI48" s="50">
        <f t="shared" si="30"/>
        <v>1143.6345000000001</v>
      </c>
      <c r="AJ48" s="57">
        <f t="shared" si="31"/>
        <v>35739.880539999998</v>
      </c>
      <c r="AL48" s="57">
        <f t="shared" si="32"/>
        <v>1786.994027</v>
      </c>
      <c r="AM48" s="57">
        <f t="shared" si="33"/>
        <v>37526.874566999999</v>
      </c>
    </row>
    <row r="49" spans="1:39">
      <c r="A49" s="52" t="s">
        <v>48</v>
      </c>
      <c r="B49" s="52">
        <v>182</v>
      </c>
      <c r="C49" s="68" t="s">
        <v>77</v>
      </c>
      <c r="D49" s="50">
        <f t="shared" si="17"/>
        <v>23.459999999999997</v>
      </c>
      <c r="F49" s="50"/>
      <c r="I49" s="50"/>
      <c r="K49" s="50">
        <f t="shared" si="18"/>
        <v>0</v>
      </c>
      <c r="L49" s="50">
        <f t="shared" si="19"/>
        <v>0</v>
      </c>
      <c r="N49" s="50">
        <f t="shared" si="20"/>
        <v>0</v>
      </c>
      <c r="O49" s="50">
        <f t="shared" si="21"/>
        <v>0</v>
      </c>
      <c r="Q49" s="50">
        <v>7.5</v>
      </c>
      <c r="R49" s="50">
        <v>175.95</v>
      </c>
      <c r="U49" s="50"/>
      <c r="W49" s="50">
        <f t="shared" si="22"/>
        <v>7.5</v>
      </c>
      <c r="X49" s="50">
        <f t="shared" si="23"/>
        <v>175.95</v>
      </c>
      <c r="Z49" s="50">
        <f t="shared" si="24"/>
        <v>8.7974999999999994</v>
      </c>
      <c r="AA49" s="50">
        <f t="shared" si="25"/>
        <v>184.7475</v>
      </c>
      <c r="AC49" s="50">
        <f t="shared" si="26"/>
        <v>7.5</v>
      </c>
      <c r="AD49" s="50">
        <f t="shared" si="27"/>
        <v>175.95</v>
      </c>
      <c r="AF49" s="50">
        <f t="shared" si="28"/>
        <v>0</v>
      </c>
      <c r="AG49" s="50">
        <f t="shared" si="29"/>
        <v>0</v>
      </c>
      <c r="AI49" s="50">
        <f t="shared" si="30"/>
        <v>7.5</v>
      </c>
      <c r="AJ49" s="57">
        <f t="shared" si="31"/>
        <v>175.95</v>
      </c>
      <c r="AL49" s="57">
        <f t="shared" si="32"/>
        <v>8.7974999999999994</v>
      </c>
      <c r="AM49" s="57">
        <f t="shared" si="33"/>
        <v>184.7475</v>
      </c>
    </row>
    <row r="50" spans="1:39">
      <c r="A50" s="52" t="s">
        <v>37</v>
      </c>
      <c r="B50" s="52">
        <v>183</v>
      </c>
      <c r="C50" s="68" t="s">
        <v>53</v>
      </c>
      <c r="D50" s="50">
        <f t="shared" si="17"/>
        <v>25.857324369747872</v>
      </c>
      <c r="E50" s="50">
        <v>1443.5</v>
      </c>
      <c r="F50" s="50">
        <v>37297.349999999962</v>
      </c>
      <c r="H50" s="50">
        <v>271</v>
      </c>
      <c r="I50" s="50">
        <v>10671.370000000037</v>
      </c>
      <c r="K50" s="50">
        <f t="shared" si="18"/>
        <v>1714.5</v>
      </c>
      <c r="L50" s="50">
        <f t="shared" si="19"/>
        <v>47968.72</v>
      </c>
      <c r="N50" s="50">
        <f t="shared" si="20"/>
        <v>2398.4360000000001</v>
      </c>
      <c r="O50" s="50">
        <f t="shared" si="21"/>
        <v>50367.156000000003</v>
      </c>
      <c r="Q50" s="50">
        <v>44</v>
      </c>
      <c r="R50" s="50">
        <v>1165.42</v>
      </c>
      <c r="T50" s="50">
        <v>0.5</v>
      </c>
      <c r="U50" s="50">
        <v>21.09</v>
      </c>
      <c r="W50" s="50">
        <f t="shared" si="22"/>
        <v>44.5</v>
      </c>
      <c r="X50" s="50">
        <f t="shared" si="23"/>
        <v>1186.51</v>
      </c>
      <c r="Z50" s="50">
        <f t="shared" si="24"/>
        <v>59.325500000000005</v>
      </c>
      <c r="AA50" s="50">
        <f t="shared" si="25"/>
        <v>1245.8354999999999</v>
      </c>
      <c r="AC50" s="50">
        <f t="shared" si="26"/>
        <v>1487.5</v>
      </c>
      <c r="AD50" s="50">
        <f t="shared" si="27"/>
        <v>38462.76999999996</v>
      </c>
      <c r="AF50" s="50">
        <f t="shared" si="28"/>
        <v>271.5</v>
      </c>
      <c r="AG50" s="50">
        <f t="shared" si="29"/>
        <v>10692.460000000037</v>
      </c>
      <c r="AI50" s="50">
        <f t="shared" si="30"/>
        <v>1759</v>
      </c>
      <c r="AJ50" s="57">
        <f t="shared" si="31"/>
        <v>49155.229999999996</v>
      </c>
      <c r="AL50" s="57">
        <f t="shared" si="32"/>
        <v>2457.7615000000001</v>
      </c>
      <c r="AM50" s="57">
        <f t="shared" si="33"/>
        <v>51612.991499999996</v>
      </c>
    </row>
    <row r="51" spans="1:39">
      <c r="A51" s="52" t="s">
        <v>63</v>
      </c>
      <c r="B51" s="52">
        <v>184</v>
      </c>
      <c r="C51" s="68" t="s">
        <v>76</v>
      </c>
      <c r="D51" s="50">
        <f t="shared" si="17"/>
        <v>25.896554528650643</v>
      </c>
      <c r="E51" s="50">
        <v>1214.5</v>
      </c>
      <c r="F51" s="50">
        <f>31259.28+179</f>
        <v>31438.28</v>
      </c>
      <c r="H51" s="50">
        <v>142</v>
      </c>
      <c r="I51" s="50">
        <v>5462.0599999999977</v>
      </c>
      <c r="K51" s="50">
        <f t="shared" si="18"/>
        <v>1356.5</v>
      </c>
      <c r="L51" s="50">
        <f t="shared" si="19"/>
        <v>36900.339999999997</v>
      </c>
      <c r="N51" s="50">
        <f t="shared" si="20"/>
        <v>1845.0169999999998</v>
      </c>
      <c r="O51" s="50">
        <f t="shared" si="21"/>
        <v>38745.356999999996</v>
      </c>
      <c r="Q51" s="50">
        <v>138</v>
      </c>
      <c r="R51" s="50">
        <v>3586.81</v>
      </c>
      <c r="T51" s="50">
        <v>2.5</v>
      </c>
      <c r="U51" s="50">
        <v>88.49</v>
      </c>
      <c r="W51" s="50">
        <f t="shared" si="22"/>
        <v>140.5</v>
      </c>
      <c r="X51" s="50">
        <f t="shared" si="23"/>
        <v>3675.2999999999997</v>
      </c>
      <c r="Z51" s="50">
        <f t="shared" si="24"/>
        <v>183.76499999999999</v>
      </c>
      <c r="AA51" s="50">
        <f t="shared" si="25"/>
        <v>3859.0649999999996</v>
      </c>
      <c r="AC51" s="50">
        <f t="shared" si="26"/>
        <v>1352.5</v>
      </c>
      <c r="AD51" s="50">
        <f t="shared" si="27"/>
        <v>35025.089999999997</v>
      </c>
      <c r="AF51" s="50">
        <f t="shared" si="28"/>
        <v>144.5</v>
      </c>
      <c r="AG51" s="50">
        <f t="shared" si="29"/>
        <v>5550.5499999999975</v>
      </c>
      <c r="AI51" s="50">
        <f t="shared" si="30"/>
        <v>1497</v>
      </c>
      <c r="AJ51" s="57">
        <f t="shared" si="31"/>
        <v>40575.639999999992</v>
      </c>
      <c r="AL51" s="57">
        <f t="shared" si="32"/>
        <v>2028.7819999999997</v>
      </c>
      <c r="AM51" s="57">
        <f t="shared" si="33"/>
        <v>42604.421999999991</v>
      </c>
    </row>
    <row r="52" spans="1:39">
      <c r="A52" s="52" t="s">
        <v>37</v>
      </c>
      <c r="B52" s="52">
        <v>185</v>
      </c>
      <c r="C52" s="68" t="s">
        <v>38</v>
      </c>
      <c r="D52" s="50">
        <f t="shared" si="17"/>
        <v>24.999290060851944</v>
      </c>
      <c r="E52" s="50">
        <v>602.5</v>
      </c>
      <c r="F52" s="50">
        <f>15043.63+42.75</f>
        <v>15086.38</v>
      </c>
      <c r="H52" s="50">
        <v>111</v>
      </c>
      <c r="I52" s="50">
        <v>4156.6100000000069</v>
      </c>
      <c r="K52" s="50">
        <f t="shared" si="18"/>
        <v>713.5</v>
      </c>
      <c r="L52" s="50">
        <f t="shared" si="19"/>
        <v>19242.990000000005</v>
      </c>
      <c r="N52" s="50">
        <f t="shared" si="20"/>
        <v>962.14950000000033</v>
      </c>
      <c r="O52" s="50">
        <f t="shared" si="21"/>
        <v>20205.139500000005</v>
      </c>
      <c r="Q52" s="50">
        <v>876.5</v>
      </c>
      <c r="R52" s="50">
        <v>21887.570000000025</v>
      </c>
      <c r="T52" s="50">
        <v>13.5</v>
      </c>
      <c r="U52" s="50">
        <v>503.51999999999992</v>
      </c>
      <c r="W52" s="50">
        <f t="shared" si="22"/>
        <v>890</v>
      </c>
      <c r="X52" s="50">
        <f t="shared" si="23"/>
        <v>22391.090000000026</v>
      </c>
      <c r="Z52" s="50">
        <f t="shared" si="24"/>
        <v>1119.5545000000013</v>
      </c>
      <c r="AA52" s="50">
        <f t="shared" si="25"/>
        <v>23510.644500000028</v>
      </c>
      <c r="AC52" s="50">
        <f t="shared" si="26"/>
        <v>1479</v>
      </c>
      <c r="AD52" s="50">
        <f t="shared" si="27"/>
        <v>36973.950000000026</v>
      </c>
      <c r="AF52" s="50">
        <f t="shared" si="28"/>
        <v>124.5</v>
      </c>
      <c r="AG52" s="50">
        <f t="shared" si="29"/>
        <v>4660.1300000000065</v>
      </c>
      <c r="AI52" s="50">
        <f t="shared" si="30"/>
        <v>1603.5</v>
      </c>
      <c r="AJ52" s="57">
        <f t="shared" si="31"/>
        <v>41634.080000000031</v>
      </c>
      <c r="AL52" s="57">
        <f t="shared" si="32"/>
        <v>2081.7040000000015</v>
      </c>
      <c r="AM52" s="57">
        <f t="shared" si="33"/>
        <v>43715.784000000029</v>
      </c>
    </row>
    <row r="53" spans="1:39">
      <c r="A53" s="52" t="s">
        <v>30</v>
      </c>
      <c r="B53" s="52">
        <v>188</v>
      </c>
      <c r="C53" s="68" t="s">
        <v>83</v>
      </c>
      <c r="D53" s="50">
        <f t="shared" si="17"/>
        <v>48.371197475837562</v>
      </c>
      <c r="E53" s="50">
        <v>809.7435999999999</v>
      </c>
      <c r="F53" s="50">
        <v>39162.112068000002</v>
      </c>
      <c r="H53" s="50">
        <v>0</v>
      </c>
      <c r="I53" s="50">
        <v>0</v>
      </c>
      <c r="K53" s="50">
        <f t="shared" si="18"/>
        <v>809.7435999999999</v>
      </c>
      <c r="L53" s="50">
        <f t="shared" si="19"/>
        <v>39162.112068000002</v>
      </c>
      <c r="N53" s="50">
        <f t="shared" si="20"/>
        <v>1958.1056034000003</v>
      </c>
      <c r="O53" s="50">
        <f t="shared" si="21"/>
        <v>41120.217671400002</v>
      </c>
      <c r="Q53" s="50">
        <v>429.16239999999999</v>
      </c>
      <c r="R53" s="50">
        <v>20765.254712000002</v>
      </c>
      <c r="T53" s="50">
        <v>0</v>
      </c>
      <c r="U53" s="50">
        <v>0</v>
      </c>
      <c r="W53" s="50">
        <f t="shared" si="22"/>
        <v>429.16239999999999</v>
      </c>
      <c r="X53" s="50">
        <f t="shared" si="23"/>
        <v>20765.254712000002</v>
      </c>
      <c r="Z53" s="50">
        <f t="shared" si="24"/>
        <v>1038.2627356</v>
      </c>
      <c r="AA53" s="50">
        <f t="shared" si="25"/>
        <v>21803.517447600003</v>
      </c>
      <c r="AC53" s="50">
        <f t="shared" si="26"/>
        <v>1238.9059999999999</v>
      </c>
      <c r="AD53" s="50">
        <f t="shared" si="27"/>
        <v>59927.366780000004</v>
      </c>
      <c r="AF53" s="50">
        <f t="shared" si="28"/>
        <v>0</v>
      </c>
      <c r="AG53" s="50">
        <f t="shared" si="29"/>
        <v>0</v>
      </c>
      <c r="AI53" s="50">
        <f t="shared" si="30"/>
        <v>1238.9059999999999</v>
      </c>
      <c r="AJ53" s="57">
        <f t="shared" si="31"/>
        <v>59927.366780000004</v>
      </c>
      <c r="AL53" s="57">
        <f t="shared" si="32"/>
        <v>2996.3683390000006</v>
      </c>
      <c r="AM53" s="57">
        <f t="shared" si="33"/>
        <v>62923.735119000004</v>
      </c>
    </row>
    <row r="54" spans="1:39">
      <c r="A54" s="52" t="s">
        <v>37</v>
      </c>
      <c r="B54" s="52">
        <v>189</v>
      </c>
      <c r="C54" s="68" t="s">
        <v>78</v>
      </c>
      <c r="D54" s="50">
        <f t="shared" si="17"/>
        <v>23.915948827292105</v>
      </c>
      <c r="E54" s="50">
        <v>632</v>
      </c>
      <c r="F54" s="50">
        <f>15109.09+42.96</f>
        <v>15152.05</v>
      </c>
      <c r="H54" s="50">
        <v>134</v>
      </c>
      <c r="I54" s="50">
        <v>4824.7899999999963</v>
      </c>
      <c r="K54" s="50">
        <f t="shared" si="18"/>
        <v>766</v>
      </c>
      <c r="L54" s="50">
        <f t="shared" si="19"/>
        <v>19976.839999999997</v>
      </c>
      <c r="N54" s="50">
        <f t="shared" si="20"/>
        <v>998.84199999999987</v>
      </c>
      <c r="O54" s="50">
        <f t="shared" si="21"/>
        <v>20975.681999999997</v>
      </c>
      <c r="Q54" s="50">
        <v>775</v>
      </c>
      <c r="R54" s="50">
        <v>18497.689999999995</v>
      </c>
      <c r="T54" s="50">
        <v>19.5</v>
      </c>
      <c r="U54" s="50">
        <v>696.77</v>
      </c>
      <c r="W54" s="50">
        <f t="shared" si="22"/>
        <v>794.5</v>
      </c>
      <c r="X54" s="50">
        <f t="shared" si="23"/>
        <v>19194.459999999995</v>
      </c>
      <c r="Z54" s="50">
        <f t="shared" si="24"/>
        <v>959.72299999999984</v>
      </c>
      <c r="AA54" s="50">
        <f t="shared" si="25"/>
        <v>20154.182999999994</v>
      </c>
      <c r="AC54" s="50">
        <f t="shared" si="26"/>
        <v>1407</v>
      </c>
      <c r="AD54" s="50">
        <f t="shared" si="27"/>
        <v>33649.739999999991</v>
      </c>
      <c r="AF54" s="50">
        <f t="shared" si="28"/>
        <v>153.5</v>
      </c>
      <c r="AG54" s="50">
        <f t="shared" si="29"/>
        <v>5521.5599999999959</v>
      </c>
      <c r="AI54" s="50">
        <f t="shared" si="30"/>
        <v>1560.5</v>
      </c>
      <c r="AJ54" s="57">
        <f t="shared" si="31"/>
        <v>39171.299999999988</v>
      </c>
      <c r="AL54" s="57">
        <f t="shared" si="32"/>
        <v>1958.5649999999996</v>
      </c>
      <c r="AM54" s="57">
        <f t="shared" si="33"/>
        <v>41129.864999999991</v>
      </c>
    </row>
    <row r="55" spans="1:39">
      <c r="A55" s="52" t="s">
        <v>27</v>
      </c>
      <c r="B55" s="52">
        <v>193</v>
      </c>
      <c r="C55" s="68" t="s">
        <v>84</v>
      </c>
      <c r="D55" s="50">
        <f t="shared" si="17"/>
        <v>61.386119281045751</v>
      </c>
      <c r="E55" s="50">
        <v>39</v>
      </c>
      <c r="F55" s="50">
        <v>2267.08</v>
      </c>
      <c r="I55" s="50"/>
      <c r="K55" s="50">
        <f t="shared" si="18"/>
        <v>39</v>
      </c>
      <c r="L55" s="50">
        <f t="shared" si="19"/>
        <v>2267.08</v>
      </c>
      <c r="N55" s="50">
        <f t="shared" si="20"/>
        <v>113.354</v>
      </c>
      <c r="O55" s="50">
        <f t="shared" si="21"/>
        <v>2380.4339999999997</v>
      </c>
      <c r="Q55" s="50">
        <v>1185</v>
      </c>
      <c r="R55" s="50">
        <v>72869.53</v>
      </c>
      <c r="U55" s="50"/>
      <c r="W55" s="50">
        <f t="shared" si="22"/>
        <v>1185</v>
      </c>
      <c r="X55" s="50">
        <f t="shared" si="23"/>
        <v>72869.53</v>
      </c>
      <c r="Z55" s="50">
        <f t="shared" si="24"/>
        <v>3643.4765000000002</v>
      </c>
      <c r="AA55" s="50">
        <f t="shared" si="25"/>
        <v>76513.006500000003</v>
      </c>
      <c r="AC55" s="50">
        <f t="shared" si="26"/>
        <v>1224</v>
      </c>
      <c r="AD55" s="50">
        <f t="shared" si="27"/>
        <v>75136.61</v>
      </c>
      <c r="AF55" s="50">
        <f t="shared" si="28"/>
        <v>0</v>
      </c>
      <c r="AG55" s="50">
        <f t="shared" si="29"/>
        <v>0</v>
      </c>
      <c r="AI55" s="50">
        <f t="shared" si="30"/>
        <v>1224</v>
      </c>
      <c r="AJ55" s="57">
        <f t="shared" si="31"/>
        <v>75136.61</v>
      </c>
      <c r="AL55" s="57">
        <f t="shared" si="32"/>
        <v>3756.8305</v>
      </c>
      <c r="AM55" s="57">
        <f t="shared" si="33"/>
        <v>78893.440499999997</v>
      </c>
    </row>
    <row r="56" spans="1:39">
      <c r="A56" s="52" t="s">
        <v>63</v>
      </c>
      <c r="B56" s="52">
        <v>196</v>
      </c>
      <c r="C56" s="68" t="s">
        <v>76</v>
      </c>
      <c r="D56" s="50">
        <f t="shared" si="17"/>
        <v>21.653579270970592</v>
      </c>
      <c r="E56" s="50">
        <v>977</v>
      </c>
      <c r="F56" s="50">
        <v>21151.640000000021</v>
      </c>
      <c r="H56" s="50">
        <v>223</v>
      </c>
      <c r="I56" s="50">
        <v>7277.1500000000042</v>
      </c>
      <c r="K56" s="50">
        <f t="shared" si="18"/>
        <v>1200</v>
      </c>
      <c r="L56" s="50">
        <f t="shared" si="19"/>
        <v>28428.790000000026</v>
      </c>
      <c r="N56" s="50">
        <f t="shared" si="20"/>
        <v>1421.4395000000013</v>
      </c>
      <c r="O56" s="50">
        <f t="shared" si="21"/>
        <v>29850.229500000027</v>
      </c>
      <c r="Q56" s="50">
        <v>161.5</v>
      </c>
      <c r="R56" s="50">
        <v>3500.9599999999991</v>
      </c>
      <c r="T56" s="50">
        <v>7</v>
      </c>
      <c r="U56" s="50">
        <v>230.8</v>
      </c>
      <c r="W56" s="50">
        <f t="shared" si="22"/>
        <v>168.5</v>
      </c>
      <c r="X56" s="50">
        <f t="shared" si="23"/>
        <v>3731.7599999999993</v>
      </c>
      <c r="Z56" s="50">
        <f t="shared" si="24"/>
        <v>186.58799999999997</v>
      </c>
      <c r="AA56" s="50">
        <f t="shared" si="25"/>
        <v>3918.347999999999</v>
      </c>
      <c r="AC56" s="50">
        <f t="shared" si="26"/>
        <v>1138.5</v>
      </c>
      <c r="AD56" s="50">
        <f t="shared" si="27"/>
        <v>24652.60000000002</v>
      </c>
      <c r="AF56" s="50">
        <f t="shared" si="28"/>
        <v>230</v>
      </c>
      <c r="AG56" s="50">
        <f t="shared" si="29"/>
        <v>7507.9500000000044</v>
      </c>
      <c r="AI56" s="50">
        <f t="shared" si="30"/>
        <v>1368.5</v>
      </c>
      <c r="AJ56" s="57">
        <f t="shared" si="31"/>
        <v>32160.550000000025</v>
      </c>
      <c r="AL56" s="57">
        <f t="shared" si="32"/>
        <v>1608.0275000000013</v>
      </c>
      <c r="AM56" s="57">
        <f t="shared" si="33"/>
        <v>33768.577500000029</v>
      </c>
    </row>
    <row r="57" spans="1:39">
      <c r="A57" s="52" t="s">
        <v>73</v>
      </c>
      <c r="B57" s="52">
        <v>197</v>
      </c>
      <c r="C57" s="68" t="s">
        <v>86</v>
      </c>
      <c r="D57" s="50">
        <f t="shared" si="17"/>
        <v>19.050697674418601</v>
      </c>
      <c r="E57" s="50">
        <v>21.5</v>
      </c>
      <c r="F57" s="50">
        <v>409.58999999999992</v>
      </c>
      <c r="I57" s="50"/>
      <c r="K57" s="50">
        <f t="shared" si="18"/>
        <v>21.5</v>
      </c>
      <c r="L57" s="50">
        <f t="shared" si="19"/>
        <v>409.58999999999992</v>
      </c>
      <c r="N57" s="50">
        <f t="shared" si="20"/>
        <v>20.479499999999998</v>
      </c>
      <c r="O57" s="50">
        <f t="shared" si="21"/>
        <v>430.06949999999989</v>
      </c>
      <c r="R57" s="50"/>
      <c r="U57" s="50"/>
      <c r="W57" s="50">
        <f t="shared" si="22"/>
        <v>0</v>
      </c>
      <c r="X57" s="50">
        <f t="shared" si="23"/>
        <v>0</v>
      </c>
      <c r="Z57" s="50">
        <f t="shared" si="24"/>
        <v>0</v>
      </c>
      <c r="AA57" s="50">
        <f t="shared" si="25"/>
        <v>0</v>
      </c>
      <c r="AC57" s="50">
        <f t="shared" si="26"/>
        <v>21.5</v>
      </c>
      <c r="AD57" s="50">
        <f t="shared" si="27"/>
        <v>409.58999999999992</v>
      </c>
      <c r="AF57" s="50">
        <f t="shared" si="28"/>
        <v>0</v>
      </c>
      <c r="AG57" s="50">
        <f t="shared" si="29"/>
        <v>0</v>
      </c>
      <c r="AI57" s="50">
        <f t="shared" si="30"/>
        <v>21.5</v>
      </c>
      <c r="AJ57" s="57">
        <f t="shared" si="31"/>
        <v>409.58999999999992</v>
      </c>
      <c r="AL57" s="57">
        <f t="shared" si="32"/>
        <v>20.479499999999998</v>
      </c>
      <c r="AM57" s="57">
        <f t="shared" si="33"/>
        <v>430.06949999999989</v>
      </c>
    </row>
    <row r="58" spans="1:39">
      <c r="A58" s="52" t="s">
        <v>61</v>
      </c>
      <c r="B58" s="52">
        <v>198</v>
      </c>
      <c r="C58" s="68" t="s">
        <v>87</v>
      </c>
      <c r="D58" s="50">
        <f t="shared" si="17"/>
        <v>29.079273461150333</v>
      </c>
      <c r="E58" s="50">
        <v>27</v>
      </c>
      <c r="F58" s="50">
        <v>802.28999999999985</v>
      </c>
      <c r="I58" s="50"/>
      <c r="K58" s="50">
        <f t="shared" si="18"/>
        <v>27</v>
      </c>
      <c r="L58" s="50">
        <f t="shared" si="19"/>
        <v>802.28999999999985</v>
      </c>
      <c r="N58" s="50">
        <f t="shared" si="20"/>
        <v>40.114499999999992</v>
      </c>
      <c r="O58" s="50">
        <f t="shared" si="21"/>
        <v>842.40449999999987</v>
      </c>
      <c r="Q58" s="50">
        <v>964</v>
      </c>
      <c r="R58" s="50">
        <v>28015.269999999979</v>
      </c>
      <c r="T58" s="50">
        <v>22</v>
      </c>
      <c r="U58" s="50">
        <v>942.58000000000015</v>
      </c>
      <c r="W58" s="50">
        <f t="shared" si="22"/>
        <v>986</v>
      </c>
      <c r="X58" s="50">
        <f t="shared" si="23"/>
        <v>28957.84999999998</v>
      </c>
      <c r="Z58" s="50">
        <f t="shared" si="24"/>
        <v>1447.892499999999</v>
      </c>
      <c r="AA58" s="50">
        <f t="shared" si="25"/>
        <v>30405.742499999978</v>
      </c>
      <c r="AC58" s="50">
        <f t="shared" si="26"/>
        <v>991</v>
      </c>
      <c r="AD58" s="50">
        <f t="shared" si="27"/>
        <v>28817.559999999979</v>
      </c>
      <c r="AF58" s="50">
        <f t="shared" si="28"/>
        <v>22</v>
      </c>
      <c r="AG58" s="50">
        <f t="shared" si="29"/>
        <v>942.58000000000015</v>
      </c>
      <c r="AI58" s="50">
        <f t="shared" si="30"/>
        <v>1013</v>
      </c>
      <c r="AJ58" s="57">
        <f t="shared" si="31"/>
        <v>29760.139999999981</v>
      </c>
      <c r="AL58" s="57">
        <f t="shared" si="32"/>
        <v>1488.0069999999992</v>
      </c>
      <c r="AM58" s="57">
        <f t="shared" si="33"/>
        <v>31248.146999999979</v>
      </c>
    </row>
    <row r="59" spans="1:39">
      <c r="A59" s="52" t="s">
        <v>45</v>
      </c>
      <c r="B59" s="52">
        <v>199</v>
      </c>
      <c r="C59" s="67" t="s">
        <v>88</v>
      </c>
      <c r="D59" s="50">
        <f t="shared" si="17"/>
        <v>19.264654744587954</v>
      </c>
      <c r="E59" s="50">
        <v>843.61999999999989</v>
      </c>
      <c r="F59" s="50">
        <v>16258.73919999994</v>
      </c>
      <c r="H59" s="50">
        <v>64.97999999999999</v>
      </c>
      <c r="I59" s="50">
        <v>1876.6259999999975</v>
      </c>
      <c r="K59" s="50">
        <f t="shared" si="18"/>
        <v>908.59999999999991</v>
      </c>
      <c r="L59" s="50">
        <f t="shared" si="19"/>
        <v>18135.365199999938</v>
      </c>
      <c r="N59" s="50">
        <f t="shared" si="20"/>
        <v>906.76825999999699</v>
      </c>
      <c r="O59" s="50">
        <f t="shared" si="21"/>
        <v>19042.133459999935</v>
      </c>
      <c r="Q59" s="50">
        <v>325.08</v>
      </c>
      <c r="R59" s="50">
        <v>6255.8627999999981</v>
      </c>
      <c r="T59" s="50">
        <v>43.32</v>
      </c>
      <c r="U59" s="50">
        <v>1251.0839999999985</v>
      </c>
      <c r="W59" s="50">
        <f t="shared" si="22"/>
        <v>368.4</v>
      </c>
      <c r="X59" s="50">
        <f t="shared" si="23"/>
        <v>7506.9467999999961</v>
      </c>
      <c r="Z59" s="50">
        <f t="shared" si="24"/>
        <v>375.3473399999998</v>
      </c>
      <c r="AA59" s="50">
        <f t="shared" si="25"/>
        <v>7882.2941399999963</v>
      </c>
      <c r="AC59" s="50">
        <f t="shared" si="26"/>
        <v>1168.6999999999998</v>
      </c>
      <c r="AD59" s="50">
        <f t="shared" si="27"/>
        <v>22514.601999999937</v>
      </c>
      <c r="AF59" s="50">
        <f t="shared" si="28"/>
        <v>108.29999999999998</v>
      </c>
      <c r="AG59" s="50">
        <f t="shared" si="29"/>
        <v>3127.7099999999959</v>
      </c>
      <c r="AI59" s="50">
        <f t="shared" si="30"/>
        <v>1276.9999999999998</v>
      </c>
      <c r="AJ59" s="57">
        <f t="shared" si="31"/>
        <v>25642.311999999933</v>
      </c>
      <c r="AL59" s="57">
        <f t="shared" si="32"/>
        <v>1282.1155999999967</v>
      </c>
      <c r="AM59" s="57">
        <f t="shared" si="33"/>
        <v>26924.42759999993</v>
      </c>
    </row>
    <row r="60" spans="1:39">
      <c r="A60" s="52" t="s">
        <v>37</v>
      </c>
      <c r="B60" s="52">
        <v>201</v>
      </c>
      <c r="C60" s="68" t="s">
        <v>90</v>
      </c>
      <c r="D60" s="50">
        <f t="shared" si="17"/>
        <v>36.093417026284818</v>
      </c>
      <c r="E60" s="50">
        <v>505</v>
      </c>
      <c r="F60" s="50">
        <v>17973.429999999997</v>
      </c>
      <c r="H60" s="50">
        <v>14.5</v>
      </c>
      <c r="I60" s="50">
        <v>783.71999999999991</v>
      </c>
      <c r="K60" s="50">
        <f t="shared" si="18"/>
        <v>519.5</v>
      </c>
      <c r="L60" s="50">
        <f t="shared" si="19"/>
        <v>18757.149999999998</v>
      </c>
      <c r="N60" s="50">
        <f t="shared" si="20"/>
        <v>937.85749999999996</v>
      </c>
      <c r="O60" s="50">
        <f t="shared" si="21"/>
        <v>19695.007499999996</v>
      </c>
      <c r="Q60" s="50">
        <v>769.5</v>
      </c>
      <c r="R60" s="50">
        <v>28027.630000000005</v>
      </c>
      <c r="T60" s="50">
        <v>14</v>
      </c>
      <c r="U60" s="50">
        <v>758.15</v>
      </c>
      <c r="W60" s="50">
        <f t="shared" si="22"/>
        <v>783.5</v>
      </c>
      <c r="X60" s="50">
        <f t="shared" si="23"/>
        <v>28785.780000000006</v>
      </c>
      <c r="Z60" s="50">
        <f t="shared" si="24"/>
        <v>1439.2890000000004</v>
      </c>
      <c r="AA60" s="50">
        <f t="shared" si="25"/>
        <v>30225.069000000007</v>
      </c>
      <c r="AC60" s="50">
        <f t="shared" si="26"/>
        <v>1274.5</v>
      </c>
      <c r="AD60" s="50">
        <f t="shared" si="27"/>
        <v>46001.06</v>
      </c>
      <c r="AF60" s="50">
        <f t="shared" si="28"/>
        <v>28.5</v>
      </c>
      <c r="AG60" s="50">
        <f t="shared" si="29"/>
        <v>1541.87</v>
      </c>
      <c r="AI60" s="50">
        <f t="shared" si="30"/>
        <v>1303</v>
      </c>
      <c r="AJ60" s="57">
        <f t="shared" si="31"/>
        <v>47542.93</v>
      </c>
      <c r="AL60" s="57">
        <f t="shared" si="32"/>
        <v>2377.1465000000003</v>
      </c>
      <c r="AM60" s="57">
        <f t="shared" si="33"/>
        <v>49920.076500000003</v>
      </c>
    </row>
    <row r="61" spans="1:39">
      <c r="A61" s="52" t="s">
        <v>37</v>
      </c>
      <c r="B61" s="52">
        <v>202</v>
      </c>
      <c r="C61" s="68" t="s">
        <v>91</v>
      </c>
      <c r="D61" s="50">
        <f t="shared" si="17"/>
        <v>20.747047619047621</v>
      </c>
      <c r="E61" s="50">
        <v>40</v>
      </c>
      <c r="F61" s="50">
        <f>775.26+72.4</f>
        <v>847.66</v>
      </c>
      <c r="H61" s="50">
        <v>102</v>
      </c>
      <c r="I61" s="50">
        <v>2958.1799999999985</v>
      </c>
      <c r="K61" s="50">
        <f t="shared" si="18"/>
        <v>142</v>
      </c>
      <c r="L61" s="50">
        <f t="shared" si="19"/>
        <v>3805.8399999999983</v>
      </c>
      <c r="N61" s="50">
        <f t="shared" si="20"/>
        <v>190.29199999999992</v>
      </c>
      <c r="O61" s="50">
        <f t="shared" si="21"/>
        <v>3996.1319999999982</v>
      </c>
      <c r="Q61" s="50">
        <v>12.5</v>
      </c>
      <c r="R61" s="50">
        <v>241.56</v>
      </c>
      <c r="U61" s="50"/>
      <c r="W61" s="50">
        <f t="shared" si="22"/>
        <v>12.5</v>
      </c>
      <c r="X61" s="50">
        <f t="shared" si="23"/>
        <v>241.56</v>
      </c>
      <c r="Z61" s="50">
        <f t="shared" si="24"/>
        <v>12.078000000000001</v>
      </c>
      <c r="AA61" s="50">
        <f t="shared" si="25"/>
        <v>253.63800000000001</v>
      </c>
      <c r="AC61" s="50">
        <f t="shared" si="26"/>
        <v>52.5</v>
      </c>
      <c r="AD61" s="50">
        <f t="shared" si="27"/>
        <v>1089.22</v>
      </c>
      <c r="AF61" s="50">
        <f t="shared" si="28"/>
        <v>102</v>
      </c>
      <c r="AG61" s="50">
        <f t="shared" si="29"/>
        <v>2958.1799999999985</v>
      </c>
      <c r="AI61" s="50">
        <f t="shared" si="30"/>
        <v>154.5</v>
      </c>
      <c r="AJ61" s="57">
        <f t="shared" si="31"/>
        <v>4047.3999999999987</v>
      </c>
      <c r="AL61" s="57">
        <f t="shared" si="32"/>
        <v>202.36999999999995</v>
      </c>
      <c r="AM61" s="57">
        <f t="shared" si="33"/>
        <v>4249.7699999999986</v>
      </c>
    </row>
    <row r="62" spans="1:39">
      <c r="A62" s="52" t="s">
        <v>39</v>
      </c>
      <c r="B62" s="52">
        <v>203</v>
      </c>
      <c r="C62" s="68" t="s">
        <v>144</v>
      </c>
      <c r="D62" s="50">
        <f t="shared" si="17"/>
        <v>26.116786724590156</v>
      </c>
      <c r="E62" s="50">
        <v>683.3959000000001</v>
      </c>
      <c r="F62" s="50">
        <v>17848.734110000001</v>
      </c>
      <c r="H62" s="50">
        <v>11.538</v>
      </c>
      <c r="I62" s="50">
        <v>448.99742400000002</v>
      </c>
      <c r="K62" s="50">
        <f t="shared" si="18"/>
        <v>694.93390000000011</v>
      </c>
      <c r="L62" s="50">
        <f t="shared" si="19"/>
        <v>18297.731534000002</v>
      </c>
      <c r="N62" s="50">
        <f t="shared" si="20"/>
        <v>914.88657670000021</v>
      </c>
      <c r="O62" s="50">
        <f t="shared" si="21"/>
        <v>19212.618110700001</v>
      </c>
      <c r="Q62" s="50">
        <v>452.93060000000008</v>
      </c>
      <c r="R62" s="50">
        <v>11828.462740000001</v>
      </c>
      <c r="T62" s="50">
        <v>7.6920000000000002</v>
      </c>
      <c r="U62" s="50">
        <v>299.33161600000005</v>
      </c>
      <c r="W62" s="50">
        <f t="shared" si="22"/>
        <v>460.62260000000009</v>
      </c>
      <c r="X62" s="50">
        <f t="shared" si="23"/>
        <v>12127.794356</v>
      </c>
      <c r="Z62" s="50">
        <f t="shared" si="24"/>
        <v>606.38971780000008</v>
      </c>
      <c r="AA62" s="50">
        <f t="shared" si="25"/>
        <v>12734.184073800001</v>
      </c>
      <c r="AC62" s="50">
        <f t="shared" si="26"/>
        <v>1136.3265000000001</v>
      </c>
      <c r="AD62" s="50">
        <f t="shared" si="27"/>
        <v>29677.19685</v>
      </c>
      <c r="AF62" s="50">
        <f t="shared" si="28"/>
        <v>19.23</v>
      </c>
      <c r="AG62" s="50">
        <f t="shared" si="29"/>
        <v>748.32904000000008</v>
      </c>
      <c r="AI62" s="50">
        <f t="shared" si="30"/>
        <v>1155.5565000000001</v>
      </c>
      <c r="AJ62" s="57">
        <f t="shared" si="31"/>
        <v>30425.525890000001</v>
      </c>
      <c r="AL62" s="57">
        <f t="shared" si="32"/>
        <v>1521.2762945000002</v>
      </c>
      <c r="AM62" s="57">
        <f t="shared" si="33"/>
        <v>31946.8021845</v>
      </c>
    </row>
    <row r="63" spans="1:39">
      <c r="A63" s="52" t="s">
        <v>63</v>
      </c>
      <c r="B63" s="52">
        <v>204</v>
      </c>
      <c r="C63" s="68" t="s">
        <v>92</v>
      </c>
      <c r="D63" s="50">
        <f t="shared" si="17"/>
        <v>21.899179787623552</v>
      </c>
      <c r="E63" s="50">
        <v>1348.5</v>
      </c>
      <c r="F63" s="50">
        <v>29540.209999999963</v>
      </c>
      <c r="H63" s="50">
        <v>330.5</v>
      </c>
      <c r="I63" s="50">
        <v>11011.160000000007</v>
      </c>
      <c r="K63" s="50">
        <f t="shared" si="18"/>
        <v>1679</v>
      </c>
      <c r="L63" s="50">
        <f t="shared" si="19"/>
        <v>40551.369999999966</v>
      </c>
      <c r="N63" s="50">
        <f t="shared" si="20"/>
        <v>2027.5684999999985</v>
      </c>
      <c r="O63" s="50">
        <f t="shared" si="21"/>
        <v>42578.938499999967</v>
      </c>
      <c r="Q63" s="50">
        <v>17</v>
      </c>
      <c r="R63" s="50">
        <v>363.12000000000006</v>
      </c>
      <c r="T63" s="50">
        <v>3.5</v>
      </c>
      <c r="U63" s="50">
        <v>112.57</v>
      </c>
      <c r="W63" s="50">
        <f t="shared" si="22"/>
        <v>20.5</v>
      </c>
      <c r="X63" s="50">
        <f t="shared" si="23"/>
        <v>475.69000000000005</v>
      </c>
      <c r="Z63" s="50">
        <f t="shared" si="24"/>
        <v>23.784500000000005</v>
      </c>
      <c r="AA63" s="50">
        <f t="shared" si="25"/>
        <v>499.47450000000003</v>
      </c>
      <c r="AC63" s="50">
        <f t="shared" si="26"/>
        <v>1365.5</v>
      </c>
      <c r="AD63" s="50">
        <f t="shared" si="27"/>
        <v>29903.329999999962</v>
      </c>
      <c r="AF63" s="50">
        <f t="shared" si="28"/>
        <v>334</v>
      </c>
      <c r="AG63" s="50">
        <f t="shared" si="29"/>
        <v>11123.730000000007</v>
      </c>
      <c r="AI63" s="50">
        <f t="shared" si="30"/>
        <v>1699.5</v>
      </c>
      <c r="AJ63" s="57">
        <f t="shared" si="31"/>
        <v>41027.059999999969</v>
      </c>
      <c r="AL63" s="57">
        <f t="shared" si="32"/>
        <v>2051.3529999999987</v>
      </c>
      <c r="AM63" s="57">
        <f t="shared" si="33"/>
        <v>43078.412999999964</v>
      </c>
    </row>
    <row r="64" spans="1:39">
      <c r="A64" s="52" t="s">
        <v>63</v>
      </c>
      <c r="B64" s="52">
        <v>205</v>
      </c>
      <c r="C64" s="68" t="s">
        <v>92</v>
      </c>
      <c r="D64" s="50">
        <f t="shared" si="17"/>
        <v>18.719280386134269</v>
      </c>
      <c r="E64" s="50">
        <v>1117.5</v>
      </c>
      <c r="F64" s="50">
        <f>20890.94+26.64</f>
        <v>20917.579999999998</v>
      </c>
      <c r="H64" s="50">
        <v>112.5</v>
      </c>
      <c r="I64" s="50">
        <v>3163.8199999999979</v>
      </c>
      <c r="K64" s="50">
        <f t="shared" si="18"/>
        <v>1230</v>
      </c>
      <c r="L64" s="50">
        <f t="shared" si="19"/>
        <v>24081.399999999994</v>
      </c>
      <c r="N64" s="50">
        <f t="shared" si="20"/>
        <v>1204.0699999999997</v>
      </c>
      <c r="O64" s="50">
        <f t="shared" si="21"/>
        <v>25285.469999999994</v>
      </c>
      <c r="Q64" s="50">
        <v>22</v>
      </c>
      <c r="R64" s="50">
        <v>413.04000000000008</v>
      </c>
      <c r="T64" s="50">
        <v>17</v>
      </c>
      <c r="U64" s="50">
        <v>476.42000000000007</v>
      </c>
      <c r="W64" s="50">
        <f t="shared" si="22"/>
        <v>39</v>
      </c>
      <c r="X64" s="50">
        <f t="shared" si="23"/>
        <v>889.46000000000015</v>
      </c>
      <c r="Z64" s="50">
        <f t="shared" si="24"/>
        <v>44.473000000000013</v>
      </c>
      <c r="AA64" s="50">
        <f t="shared" si="25"/>
        <v>933.93300000000022</v>
      </c>
      <c r="AC64" s="50">
        <f t="shared" si="26"/>
        <v>1139.5</v>
      </c>
      <c r="AD64" s="50">
        <f t="shared" si="27"/>
        <v>21330.62</v>
      </c>
      <c r="AF64" s="50">
        <f t="shared" si="28"/>
        <v>129.5</v>
      </c>
      <c r="AG64" s="50">
        <f t="shared" si="29"/>
        <v>3640.239999999998</v>
      </c>
      <c r="AI64" s="50">
        <f t="shared" si="30"/>
        <v>1269</v>
      </c>
      <c r="AJ64" s="57">
        <f t="shared" si="31"/>
        <v>24970.859999999997</v>
      </c>
      <c r="AL64" s="57">
        <f t="shared" si="32"/>
        <v>1248.5429999999999</v>
      </c>
      <c r="AM64" s="57">
        <f t="shared" si="33"/>
        <v>26219.402999999998</v>
      </c>
    </row>
    <row r="65" spans="1:39">
      <c r="A65" s="52" t="s">
        <v>63</v>
      </c>
      <c r="B65" s="52">
        <v>206</v>
      </c>
      <c r="C65" s="68" t="s">
        <v>93</v>
      </c>
      <c r="D65" s="50">
        <f t="shared" si="17"/>
        <v>20.026960882647941</v>
      </c>
      <c r="E65" s="50">
        <v>1487.5</v>
      </c>
      <c r="F65" s="50">
        <f>27756.53+26.98</f>
        <v>27783.51</v>
      </c>
      <c r="H65" s="50">
        <v>111</v>
      </c>
      <c r="I65" s="50">
        <v>3106.9900000000011</v>
      </c>
      <c r="K65" s="50">
        <f t="shared" si="18"/>
        <v>1598.5</v>
      </c>
      <c r="L65" s="50">
        <f t="shared" si="19"/>
        <v>30890.5</v>
      </c>
      <c r="N65" s="50">
        <f t="shared" si="20"/>
        <v>1544.5250000000001</v>
      </c>
      <c r="O65" s="50">
        <f t="shared" si="21"/>
        <v>32435.025000000001</v>
      </c>
      <c r="Q65" s="50">
        <v>506.5</v>
      </c>
      <c r="R65" s="50">
        <v>12150.25</v>
      </c>
      <c r="T65" s="50">
        <v>4</v>
      </c>
      <c r="U65" s="50">
        <v>111.59</v>
      </c>
      <c r="W65" s="50">
        <f t="shared" si="22"/>
        <v>510.5</v>
      </c>
      <c r="X65" s="50">
        <f t="shared" si="23"/>
        <v>12261.84</v>
      </c>
      <c r="Z65" s="50">
        <f t="shared" si="24"/>
        <v>613.09199999999998</v>
      </c>
      <c r="AA65" s="50">
        <f t="shared" si="25"/>
        <v>12874.932000000001</v>
      </c>
      <c r="AC65" s="50">
        <f t="shared" si="26"/>
        <v>1994</v>
      </c>
      <c r="AD65" s="50">
        <f t="shared" si="27"/>
        <v>39933.759999999995</v>
      </c>
      <c r="AF65" s="50">
        <f t="shared" si="28"/>
        <v>115</v>
      </c>
      <c r="AG65" s="50">
        <f t="shared" si="29"/>
        <v>3218.5800000000013</v>
      </c>
      <c r="AI65" s="50">
        <f t="shared" si="30"/>
        <v>2109</v>
      </c>
      <c r="AJ65" s="57">
        <f t="shared" si="31"/>
        <v>43152.34</v>
      </c>
      <c r="AL65" s="57">
        <f t="shared" si="32"/>
        <v>2157.6169999999997</v>
      </c>
      <c r="AM65" s="57">
        <f t="shared" si="33"/>
        <v>45309.956999999995</v>
      </c>
    </row>
    <row r="66" spans="1:39">
      <c r="A66" s="52" t="s">
        <v>63</v>
      </c>
      <c r="B66" s="52">
        <v>209</v>
      </c>
      <c r="C66" s="68" t="s">
        <v>93</v>
      </c>
      <c r="D66" s="50">
        <f t="shared" si="17"/>
        <v>19.800697435897415</v>
      </c>
      <c r="E66" s="50">
        <v>1115.5</v>
      </c>
      <c r="F66" s="50">
        <v>22181.629999999972</v>
      </c>
      <c r="H66" s="50">
        <v>171.5</v>
      </c>
      <c r="I66" s="50">
        <v>5128.6999999999953</v>
      </c>
      <c r="K66" s="50">
        <f t="shared" si="18"/>
        <v>1287</v>
      </c>
      <c r="L66" s="50">
        <f t="shared" si="19"/>
        <v>27310.329999999965</v>
      </c>
      <c r="N66" s="50">
        <f t="shared" si="20"/>
        <v>1365.5164999999984</v>
      </c>
      <c r="O66" s="50">
        <f t="shared" si="21"/>
        <v>28675.846499999963</v>
      </c>
      <c r="Q66" s="50">
        <v>347</v>
      </c>
      <c r="R66" s="50">
        <v>6776.8899999999967</v>
      </c>
      <c r="T66" s="50">
        <v>7</v>
      </c>
      <c r="U66" s="50">
        <v>215.26999999999998</v>
      </c>
      <c r="W66" s="50">
        <f t="shared" si="22"/>
        <v>354</v>
      </c>
      <c r="X66" s="50">
        <f t="shared" si="23"/>
        <v>6992.1599999999962</v>
      </c>
      <c r="Z66" s="50">
        <f t="shared" si="24"/>
        <v>349.60799999999983</v>
      </c>
      <c r="AA66" s="50">
        <f t="shared" si="25"/>
        <v>7341.7679999999964</v>
      </c>
      <c r="AC66" s="50">
        <f t="shared" si="26"/>
        <v>1462.5</v>
      </c>
      <c r="AD66" s="50">
        <f t="shared" si="27"/>
        <v>28958.519999999968</v>
      </c>
      <c r="AF66" s="50">
        <f t="shared" si="28"/>
        <v>178.5</v>
      </c>
      <c r="AG66" s="50">
        <f t="shared" si="29"/>
        <v>5343.9699999999957</v>
      </c>
      <c r="AI66" s="50">
        <f t="shared" si="30"/>
        <v>1641</v>
      </c>
      <c r="AJ66" s="57">
        <f t="shared" si="31"/>
        <v>34302.489999999962</v>
      </c>
      <c r="AL66" s="57">
        <f t="shared" si="32"/>
        <v>1715.1244999999981</v>
      </c>
      <c r="AM66" s="57">
        <f t="shared" si="33"/>
        <v>36017.61449999996</v>
      </c>
    </row>
    <row r="67" spans="1:39">
      <c r="A67" s="52" t="s">
        <v>27</v>
      </c>
      <c r="B67" s="52">
        <v>210</v>
      </c>
      <c r="C67" s="68" t="s">
        <v>93</v>
      </c>
      <c r="D67" s="50">
        <f t="shared" si="17"/>
        <v>20.512507759155813</v>
      </c>
      <c r="E67" s="50">
        <v>1385</v>
      </c>
      <c r="F67" s="50">
        <v>28682.190000000017</v>
      </c>
      <c r="H67" s="50">
        <v>67</v>
      </c>
      <c r="I67" s="50">
        <v>1922.2899999999991</v>
      </c>
      <c r="K67" s="50">
        <f t="shared" si="18"/>
        <v>1452</v>
      </c>
      <c r="L67" s="50">
        <f t="shared" si="19"/>
        <v>30604.480000000018</v>
      </c>
      <c r="N67" s="50">
        <f t="shared" si="20"/>
        <v>1530.2240000000011</v>
      </c>
      <c r="O67" s="50">
        <f t="shared" si="21"/>
        <v>32134.70400000002</v>
      </c>
      <c r="Q67" s="50">
        <v>226</v>
      </c>
      <c r="R67" s="50">
        <v>4363.4599999999982</v>
      </c>
      <c r="U67" s="50"/>
      <c r="W67" s="50">
        <f t="shared" si="22"/>
        <v>226</v>
      </c>
      <c r="X67" s="50">
        <f t="shared" si="23"/>
        <v>4363.4599999999982</v>
      </c>
      <c r="Z67" s="50">
        <f t="shared" si="24"/>
        <v>218.17299999999992</v>
      </c>
      <c r="AA67" s="50">
        <f t="shared" si="25"/>
        <v>4581.632999999998</v>
      </c>
      <c r="AC67" s="50">
        <f t="shared" si="26"/>
        <v>1611</v>
      </c>
      <c r="AD67" s="50">
        <f t="shared" si="27"/>
        <v>33045.650000000016</v>
      </c>
      <c r="AF67" s="50">
        <f t="shared" si="28"/>
        <v>67</v>
      </c>
      <c r="AG67" s="50">
        <f t="shared" si="29"/>
        <v>1922.2899999999991</v>
      </c>
      <c r="AI67" s="50">
        <f t="shared" si="30"/>
        <v>1678</v>
      </c>
      <c r="AJ67" s="57">
        <f t="shared" si="31"/>
        <v>34967.940000000017</v>
      </c>
      <c r="AL67" s="57">
        <f t="shared" si="32"/>
        <v>1748.3970000000008</v>
      </c>
      <c r="AM67" s="57">
        <f t="shared" si="33"/>
        <v>36716.337000000014</v>
      </c>
    </row>
    <row r="68" spans="1:39">
      <c r="A68" s="52" t="s">
        <v>63</v>
      </c>
      <c r="B68" s="52">
        <v>211</v>
      </c>
      <c r="C68" s="68" t="s">
        <v>93</v>
      </c>
      <c r="D68" s="50">
        <f t="shared" si="17"/>
        <v>19.090359661495061</v>
      </c>
      <c r="E68" s="50">
        <v>1179.5</v>
      </c>
      <c r="F68" s="50">
        <v>22524.149999999994</v>
      </c>
      <c r="H68" s="50">
        <v>201.5</v>
      </c>
      <c r="I68" s="50">
        <v>5778.7699999999841</v>
      </c>
      <c r="K68" s="50">
        <f t="shared" si="18"/>
        <v>1381</v>
      </c>
      <c r="L68" s="50">
        <f t="shared" si="19"/>
        <v>28302.919999999976</v>
      </c>
      <c r="N68" s="50">
        <f t="shared" si="20"/>
        <v>1415.1459999999988</v>
      </c>
      <c r="O68" s="50">
        <f t="shared" si="21"/>
        <v>29718.065999999977</v>
      </c>
      <c r="Q68" s="50">
        <v>238.5</v>
      </c>
      <c r="R68" s="50">
        <v>4545.9799999999996</v>
      </c>
      <c r="T68" s="50">
        <v>2.5</v>
      </c>
      <c r="U68" s="50">
        <v>71.849999999999994</v>
      </c>
      <c r="W68" s="50">
        <f t="shared" si="22"/>
        <v>241</v>
      </c>
      <c r="X68" s="50">
        <f t="shared" si="23"/>
        <v>4617.83</v>
      </c>
      <c r="Z68" s="50">
        <f t="shared" si="24"/>
        <v>230.89150000000001</v>
      </c>
      <c r="AA68" s="50">
        <f t="shared" si="25"/>
        <v>4848.7214999999997</v>
      </c>
      <c r="AC68" s="50">
        <f t="shared" si="26"/>
        <v>1418</v>
      </c>
      <c r="AD68" s="50">
        <f t="shared" si="27"/>
        <v>27070.129999999994</v>
      </c>
      <c r="AF68" s="50">
        <f t="shared" si="28"/>
        <v>204</v>
      </c>
      <c r="AG68" s="50">
        <f t="shared" si="29"/>
        <v>5850.6199999999844</v>
      </c>
      <c r="AI68" s="50">
        <f t="shared" si="30"/>
        <v>1622</v>
      </c>
      <c r="AJ68" s="57">
        <f t="shared" si="31"/>
        <v>32920.749999999978</v>
      </c>
      <c r="AL68" s="57">
        <f t="shared" si="32"/>
        <v>1646.037499999999</v>
      </c>
      <c r="AM68" s="57">
        <f t="shared" si="33"/>
        <v>34566.787499999977</v>
      </c>
    </row>
    <row r="69" spans="1:39">
      <c r="A69" s="52" t="s">
        <v>37</v>
      </c>
      <c r="B69" s="52">
        <v>213</v>
      </c>
      <c r="C69" s="67" t="s">
        <v>78</v>
      </c>
      <c r="D69" s="50">
        <f t="shared" si="17"/>
        <v>24.117254766031227</v>
      </c>
      <c r="E69" s="50">
        <v>562.5</v>
      </c>
      <c r="F69" s="50">
        <f>13485.97+138.72</f>
        <v>13624.689999999999</v>
      </c>
      <c r="H69" s="50">
        <v>176.5</v>
      </c>
      <c r="I69" s="50">
        <v>6356.7099999999946</v>
      </c>
      <c r="K69" s="50">
        <f t="shared" si="18"/>
        <v>739</v>
      </c>
      <c r="L69" s="50">
        <f t="shared" si="19"/>
        <v>19981.399999999994</v>
      </c>
      <c r="N69" s="50">
        <f t="shared" si="20"/>
        <v>999.06999999999971</v>
      </c>
      <c r="O69" s="50">
        <f t="shared" si="21"/>
        <v>20980.469999999994</v>
      </c>
      <c r="Q69" s="50">
        <v>880</v>
      </c>
      <c r="R69" s="50">
        <v>21164.450000000044</v>
      </c>
      <c r="T69" s="50">
        <v>25</v>
      </c>
      <c r="U69" s="50">
        <v>896.61999999999989</v>
      </c>
      <c r="W69" s="50">
        <f t="shared" si="22"/>
        <v>905</v>
      </c>
      <c r="X69" s="50">
        <f t="shared" si="23"/>
        <v>22061.070000000043</v>
      </c>
      <c r="Z69" s="50">
        <f t="shared" si="24"/>
        <v>1103.0535000000023</v>
      </c>
      <c r="AA69" s="50">
        <f t="shared" si="25"/>
        <v>23164.123500000045</v>
      </c>
      <c r="AC69" s="50">
        <f t="shared" si="26"/>
        <v>1442.5</v>
      </c>
      <c r="AD69" s="50">
        <f t="shared" si="27"/>
        <v>34789.140000000043</v>
      </c>
      <c r="AF69" s="50">
        <f t="shared" si="28"/>
        <v>201.5</v>
      </c>
      <c r="AG69" s="50">
        <f t="shared" si="29"/>
        <v>7253.3299999999945</v>
      </c>
      <c r="AI69" s="50">
        <f t="shared" si="30"/>
        <v>1644</v>
      </c>
      <c r="AJ69" s="57">
        <f t="shared" si="31"/>
        <v>42042.470000000038</v>
      </c>
      <c r="AL69" s="57">
        <f t="shared" si="32"/>
        <v>2102.123500000002</v>
      </c>
      <c r="AM69" s="57">
        <f t="shared" si="33"/>
        <v>44144.593500000039</v>
      </c>
    </row>
    <row r="70" spans="1:39">
      <c r="A70" s="52" t="s">
        <v>30</v>
      </c>
      <c r="B70" s="52">
        <v>214</v>
      </c>
      <c r="C70" s="68" t="s">
        <v>96</v>
      </c>
      <c r="D70" s="50">
        <f t="shared" si="17"/>
        <v>84.543664360912402</v>
      </c>
      <c r="E70" s="50">
        <v>357.83199999999999</v>
      </c>
      <c r="F70" s="50">
        <v>30255.73</v>
      </c>
      <c r="H70" s="50">
        <v>0</v>
      </c>
      <c r="I70" s="50">
        <v>0</v>
      </c>
      <c r="K70" s="50">
        <f t="shared" si="18"/>
        <v>357.83199999999999</v>
      </c>
      <c r="L70" s="50">
        <f t="shared" si="19"/>
        <v>30255.73</v>
      </c>
      <c r="N70" s="50">
        <f t="shared" si="20"/>
        <v>1512.7865000000002</v>
      </c>
      <c r="O70" s="50">
        <f t="shared" si="21"/>
        <v>31768.516499999998</v>
      </c>
      <c r="Q70" s="50">
        <v>827.60799999999995</v>
      </c>
      <c r="R70" s="50">
        <v>69965.711479999998</v>
      </c>
      <c r="T70" s="50">
        <v>0</v>
      </c>
      <c r="U70" s="50">
        <v>0</v>
      </c>
      <c r="W70" s="50">
        <f t="shared" si="22"/>
        <v>827.60799999999995</v>
      </c>
      <c r="X70" s="50">
        <f t="shared" si="23"/>
        <v>69965.711479999998</v>
      </c>
      <c r="Z70" s="50">
        <f t="shared" si="24"/>
        <v>3498.285574</v>
      </c>
      <c r="AA70" s="50">
        <f t="shared" si="25"/>
        <v>73463.997053999992</v>
      </c>
      <c r="AC70" s="50">
        <f t="shared" si="26"/>
        <v>1185.44</v>
      </c>
      <c r="AD70" s="50">
        <f t="shared" si="27"/>
        <v>100221.44147999999</v>
      </c>
      <c r="AF70" s="50">
        <f t="shared" si="28"/>
        <v>0</v>
      </c>
      <c r="AG70" s="50">
        <f t="shared" si="29"/>
        <v>0</v>
      </c>
      <c r="AI70" s="50">
        <f t="shared" si="30"/>
        <v>1185.44</v>
      </c>
      <c r="AJ70" s="57">
        <f t="shared" si="31"/>
        <v>100221.44147999999</v>
      </c>
      <c r="AL70" s="57">
        <f t="shared" si="32"/>
        <v>5011.0720739999997</v>
      </c>
      <c r="AM70" s="57">
        <f t="shared" si="33"/>
        <v>105232.51355399999</v>
      </c>
    </row>
    <row r="71" spans="1:39">
      <c r="A71" s="52" t="s">
        <v>63</v>
      </c>
      <c r="B71" s="52">
        <v>215</v>
      </c>
      <c r="C71" s="68" t="s">
        <v>97</v>
      </c>
      <c r="D71" s="50">
        <f t="shared" si="17"/>
        <v>20.532410039310502</v>
      </c>
      <c r="E71" s="50">
        <v>1635</v>
      </c>
      <c r="F71" s="50">
        <v>33570.379999999917</v>
      </c>
      <c r="H71" s="50">
        <v>158.5</v>
      </c>
      <c r="I71" s="50">
        <v>4893.489999999998</v>
      </c>
      <c r="K71" s="50">
        <f t="shared" si="18"/>
        <v>1793.5</v>
      </c>
      <c r="L71" s="50">
        <f t="shared" si="19"/>
        <v>38463.869999999915</v>
      </c>
      <c r="N71" s="50">
        <f t="shared" si="20"/>
        <v>1923.1934999999958</v>
      </c>
      <c r="O71" s="50">
        <f t="shared" si="21"/>
        <v>40387.063499999909</v>
      </c>
      <c r="Q71" s="50">
        <v>18.5</v>
      </c>
      <c r="R71" s="50">
        <v>379.96000000000004</v>
      </c>
      <c r="T71" s="50">
        <v>5</v>
      </c>
      <c r="U71" s="50">
        <v>154.99</v>
      </c>
      <c r="W71" s="50">
        <f t="shared" si="22"/>
        <v>23.5</v>
      </c>
      <c r="X71" s="50">
        <f t="shared" si="23"/>
        <v>534.95000000000005</v>
      </c>
      <c r="Z71" s="50">
        <f t="shared" si="24"/>
        <v>26.747500000000002</v>
      </c>
      <c r="AA71" s="50">
        <f t="shared" si="25"/>
        <v>561.69749999999999</v>
      </c>
      <c r="AC71" s="50">
        <f t="shared" si="26"/>
        <v>1653.5</v>
      </c>
      <c r="AD71" s="50">
        <f t="shared" si="27"/>
        <v>33950.339999999916</v>
      </c>
      <c r="AF71" s="50">
        <f t="shared" si="28"/>
        <v>163.5</v>
      </c>
      <c r="AG71" s="50">
        <f t="shared" si="29"/>
        <v>5048.4799999999977</v>
      </c>
      <c r="AI71" s="50">
        <f t="shared" si="30"/>
        <v>1817</v>
      </c>
      <c r="AJ71" s="57">
        <f t="shared" si="31"/>
        <v>38998.819999999912</v>
      </c>
      <c r="AL71" s="57">
        <f t="shared" si="32"/>
        <v>1949.9409999999957</v>
      </c>
      <c r="AM71" s="57">
        <f t="shared" si="33"/>
        <v>40948.760999999911</v>
      </c>
    </row>
    <row r="72" spans="1:39">
      <c r="A72" s="52" t="s">
        <v>39</v>
      </c>
      <c r="B72" s="52">
        <v>216</v>
      </c>
      <c r="C72" s="68" t="s">
        <v>143</v>
      </c>
      <c r="D72" s="50">
        <f t="shared" si="17"/>
        <v>24.928148484329512</v>
      </c>
      <c r="E72" s="50">
        <v>706.28</v>
      </c>
      <c r="F72" s="50">
        <v>17606.47508</v>
      </c>
      <c r="H72" s="50">
        <v>1.7306999999999999</v>
      </c>
      <c r="I72" s="50">
        <v>64.335887999999997</v>
      </c>
      <c r="K72" s="50">
        <f t="shared" si="18"/>
        <v>708.01069999999993</v>
      </c>
      <c r="L72" s="50">
        <f t="shared" si="19"/>
        <v>17670.810968000002</v>
      </c>
      <c r="N72" s="50">
        <f t="shared" si="20"/>
        <v>883.54054840000015</v>
      </c>
      <c r="O72" s="50">
        <f t="shared" si="21"/>
        <v>18554.351516400002</v>
      </c>
      <c r="Q72" s="50">
        <v>461.52</v>
      </c>
      <c r="R72" s="50">
        <v>11504.616720000002</v>
      </c>
      <c r="T72" s="50">
        <v>1.1538000000000002</v>
      </c>
      <c r="U72" s="50">
        <v>42.890592000000005</v>
      </c>
      <c r="W72" s="50">
        <f t="shared" si="22"/>
        <v>462.67379999999997</v>
      </c>
      <c r="X72" s="50">
        <f t="shared" si="23"/>
        <v>11547.507312000002</v>
      </c>
      <c r="Z72" s="50">
        <f t="shared" si="24"/>
        <v>577.37536560000012</v>
      </c>
      <c r="AA72" s="50">
        <f t="shared" si="25"/>
        <v>12124.882677600002</v>
      </c>
      <c r="AC72" s="50">
        <f t="shared" si="26"/>
        <v>1167.8</v>
      </c>
      <c r="AD72" s="50">
        <f t="shared" si="27"/>
        <v>29111.091800000002</v>
      </c>
      <c r="AF72" s="50">
        <f t="shared" si="28"/>
        <v>2.8845000000000001</v>
      </c>
      <c r="AG72" s="50">
        <f t="shared" si="29"/>
        <v>107.22648000000001</v>
      </c>
      <c r="AI72" s="50">
        <f t="shared" si="30"/>
        <v>1170.6844999999998</v>
      </c>
      <c r="AJ72" s="57">
        <f t="shared" si="31"/>
        <v>29218.318280000003</v>
      </c>
      <c r="AL72" s="57">
        <f t="shared" si="32"/>
        <v>1460.9159140000002</v>
      </c>
      <c r="AM72" s="57">
        <f t="shared" si="33"/>
        <v>30679.234194000004</v>
      </c>
    </row>
    <row r="73" spans="1:39">
      <c r="A73" s="52" t="s">
        <v>45</v>
      </c>
      <c r="B73" s="52">
        <v>217</v>
      </c>
      <c r="C73" s="67" t="s">
        <v>88</v>
      </c>
      <c r="D73" s="50">
        <f t="shared" si="17"/>
        <v>16.264104927924901</v>
      </c>
      <c r="E73" s="50">
        <v>821.92</v>
      </c>
      <c r="F73" s="50">
        <v>13369.513999999985</v>
      </c>
      <c r="H73" s="50">
        <v>32.4</v>
      </c>
      <c r="I73" s="50">
        <v>790.60319999999956</v>
      </c>
      <c r="K73" s="50">
        <f t="shared" si="18"/>
        <v>854.31999999999994</v>
      </c>
      <c r="L73" s="50">
        <f t="shared" si="19"/>
        <v>14160.117199999984</v>
      </c>
      <c r="N73" s="50">
        <f t="shared" si="20"/>
        <v>708.0058599999993</v>
      </c>
      <c r="O73" s="50">
        <f t="shared" si="21"/>
        <v>14868.123059999984</v>
      </c>
      <c r="Q73" s="50">
        <v>371.28</v>
      </c>
      <c r="R73" s="50">
        <v>6036.8160000000071</v>
      </c>
      <c r="T73" s="50">
        <v>21.6</v>
      </c>
      <c r="U73" s="50">
        <v>527.06879999999978</v>
      </c>
      <c r="W73" s="50">
        <f t="shared" si="22"/>
        <v>392.88</v>
      </c>
      <c r="X73" s="50">
        <f t="shared" si="23"/>
        <v>6563.8848000000071</v>
      </c>
      <c r="Z73" s="50">
        <f t="shared" si="24"/>
        <v>328.19424000000038</v>
      </c>
      <c r="AA73" s="50">
        <f t="shared" si="25"/>
        <v>6892.0790400000078</v>
      </c>
      <c r="AC73" s="50">
        <f t="shared" si="26"/>
        <v>1193.1999999999998</v>
      </c>
      <c r="AD73" s="50">
        <f t="shared" si="27"/>
        <v>19406.329999999991</v>
      </c>
      <c r="AF73" s="50">
        <f t="shared" si="28"/>
        <v>54</v>
      </c>
      <c r="AG73" s="50">
        <f t="shared" si="29"/>
        <v>1317.6719999999993</v>
      </c>
      <c r="AI73" s="50">
        <f t="shared" si="30"/>
        <v>1247.1999999999998</v>
      </c>
      <c r="AJ73" s="57">
        <f t="shared" si="31"/>
        <v>20724.001999999989</v>
      </c>
      <c r="AL73" s="57">
        <f t="shared" si="32"/>
        <v>1036.2000999999996</v>
      </c>
      <c r="AM73" s="57">
        <f t="shared" si="33"/>
        <v>21760.202099999988</v>
      </c>
    </row>
    <row r="74" spans="1:39">
      <c r="A74" s="52" t="s">
        <v>27</v>
      </c>
      <c r="B74" s="52">
        <v>218</v>
      </c>
      <c r="C74" s="68" t="s">
        <v>58</v>
      </c>
      <c r="D74" s="50">
        <f t="shared" ref="D74:D84" si="34">+AD74/AC74</f>
        <v>25.373965672990131</v>
      </c>
      <c r="E74" s="50">
        <v>111</v>
      </c>
      <c r="F74" s="50">
        <v>2802.9200000000005</v>
      </c>
      <c r="H74" s="50">
        <v>72.5</v>
      </c>
      <c r="I74" s="50">
        <v>2711.9900000000011</v>
      </c>
      <c r="K74" s="50">
        <f t="shared" ref="K74:K84" si="35">+E74+H74</f>
        <v>183.5</v>
      </c>
      <c r="L74" s="50">
        <f t="shared" ref="L74:L84" si="36">+F74+I74</f>
        <v>5514.9100000000017</v>
      </c>
      <c r="N74" s="50">
        <f t="shared" ref="N74:N84" si="37">+L74*0.05</f>
        <v>275.74550000000011</v>
      </c>
      <c r="O74" s="50">
        <f t="shared" ref="O74:O84" si="38">+L74+N74</f>
        <v>5790.6555000000017</v>
      </c>
      <c r="Q74" s="50">
        <v>996</v>
      </c>
      <c r="R74" s="50">
        <v>25286.060000000074</v>
      </c>
      <c r="T74" s="50">
        <v>82</v>
      </c>
      <c r="U74" s="50">
        <v>3159.8299999999995</v>
      </c>
      <c r="W74" s="50">
        <f t="shared" ref="W74:W84" si="39">+Q74+T74</f>
        <v>1078</v>
      </c>
      <c r="X74" s="50">
        <f t="shared" ref="X74:X84" si="40">+R74+U74</f>
        <v>28445.890000000072</v>
      </c>
      <c r="Z74" s="50">
        <f t="shared" ref="Z74:Z84" si="41">+X74*0.05</f>
        <v>1422.2945000000036</v>
      </c>
      <c r="AA74" s="50">
        <f t="shared" ref="AA74:AA84" si="42">+X74+Z74</f>
        <v>29868.184500000076</v>
      </c>
      <c r="AC74" s="50">
        <f t="shared" ref="AC74:AC84" si="43">+E74+Q74</f>
        <v>1107</v>
      </c>
      <c r="AD74" s="50">
        <f t="shared" ref="AD74:AD84" si="44">+F74+R74</f>
        <v>28088.980000000076</v>
      </c>
      <c r="AF74" s="50">
        <f t="shared" ref="AF74:AF84" si="45">+H74+T74</f>
        <v>154.5</v>
      </c>
      <c r="AG74" s="50">
        <f t="shared" ref="AG74:AG84" si="46">+I74+U74</f>
        <v>5871.8200000000006</v>
      </c>
      <c r="AI74" s="50">
        <f t="shared" ref="AI74:AI84" si="47">+AC74+AF74</f>
        <v>1261.5</v>
      </c>
      <c r="AJ74" s="57">
        <f t="shared" ref="AJ74:AJ84" si="48">+AD74+AG74</f>
        <v>33960.800000000076</v>
      </c>
      <c r="AL74" s="57">
        <f t="shared" ref="AL74:AL84" si="49">+AJ74*0.05</f>
        <v>1698.0400000000038</v>
      </c>
      <c r="AM74" s="57">
        <f t="shared" ref="AM74:AM84" si="50">+AJ74+AL74</f>
        <v>35658.840000000077</v>
      </c>
    </row>
    <row r="75" spans="1:39">
      <c r="A75" s="52" t="s">
        <v>37</v>
      </c>
      <c r="B75" s="52">
        <v>219</v>
      </c>
      <c r="C75" s="68" t="s">
        <v>78</v>
      </c>
      <c r="D75" s="50">
        <f t="shared" si="34"/>
        <v>20.341188332733125</v>
      </c>
      <c r="E75" s="50">
        <v>478.5</v>
      </c>
      <c r="F75" s="50">
        <v>9733.8199999999779</v>
      </c>
      <c r="H75" s="50">
        <v>179.5</v>
      </c>
      <c r="I75" s="50">
        <v>5464.4199999999964</v>
      </c>
      <c r="K75" s="50">
        <f t="shared" si="35"/>
        <v>658</v>
      </c>
      <c r="L75" s="50">
        <f t="shared" si="36"/>
        <v>15198.239999999974</v>
      </c>
      <c r="N75" s="50">
        <f t="shared" si="37"/>
        <v>759.91199999999878</v>
      </c>
      <c r="O75" s="50">
        <f t="shared" si="38"/>
        <v>15958.151999999973</v>
      </c>
      <c r="Q75" s="50">
        <v>910</v>
      </c>
      <c r="R75" s="50">
        <v>18509.919999999966</v>
      </c>
      <c r="T75" s="50">
        <v>42.5</v>
      </c>
      <c r="U75" s="50">
        <v>1284.5499999999997</v>
      </c>
      <c r="W75" s="50">
        <f t="shared" si="39"/>
        <v>952.5</v>
      </c>
      <c r="X75" s="50">
        <f t="shared" si="40"/>
        <v>19794.469999999965</v>
      </c>
      <c r="Z75" s="50">
        <f t="shared" si="41"/>
        <v>989.72349999999824</v>
      </c>
      <c r="AA75" s="50">
        <f t="shared" si="42"/>
        <v>20784.193499999965</v>
      </c>
      <c r="AC75" s="50">
        <f t="shared" si="43"/>
        <v>1388.5</v>
      </c>
      <c r="AD75" s="50">
        <f t="shared" si="44"/>
        <v>28243.739999999943</v>
      </c>
      <c r="AF75" s="50">
        <f t="shared" si="45"/>
        <v>222</v>
      </c>
      <c r="AG75" s="50">
        <f t="shared" si="46"/>
        <v>6748.9699999999957</v>
      </c>
      <c r="AI75" s="50">
        <f t="shared" si="47"/>
        <v>1610.5</v>
      </c>
      <c r="AJ75" s="57">
        <f t="shared" si="48"/>
        <v>34992.709999999941</v>
      </c>
      <c r="AL75" s="57">
        <f t="shared" si="49"/>
        <v>1749.6354999999971</v>
      </c>
      <c r="AM75" s="57">
        <f t="shared" si="50"/>
        <v>36742.345499999938</v>
      </c>
    </row>
    <row r="76" spans="1:39">
      <c r="A76" s="52" t="s">
        <v>63</v>
      </c>
      <c r="B76" s="52">
        <v>221</v>
      </c>
      <c r="C76" s="68" t="s">
        <v>93</v>
      </c>
      <c r="D76" s="50">
        <f t="shared" si="34"/>
        <v>18.546351771286528</v>
      </c>
      <c r="E76" s="50">
        <v>1305</v>
      </c>
      <c r="F76" s="50">
        <v>24232.910000000025</v>
      </c>
      <c r="H76" s="50">
        <v>188</v>
      </c>
      <c r="I76" s="50">
        <v>5284.7399999999943</v>
      </c>
      <c r="K76" s="50">
        <f t="shared" si="35"/>
        <v>1493</v>
      </c>
      <c r="L76" s="50">
        <f t="shared" si="36"/>
        <v>29517.65000000002</v>
      </c>
      <c r="N76" s="50">
        <f t="shared" si="37"/>
        <v>1475.8825000000011</v>
      </c>
      <c r="O76" s="50">
        <f t="shared" si="38"/>
        <v>30993.532500000019</v>
      </c>
      <c r="Q76" s="50">
        <v>304</v>
      </c>
      <c r="R76" s="50">
        <v>5608.1699999999973</v>
      </c>
      <c r="T76" s="50">
        <v>3.5</v>
      </c>
      <c r="U76" s="50">
        <v>98.28</v>
      </c>
      <c r="W76" s="50">
        <f t="shared" si="39"/>
        <v>307.5</v>
      </c>
      <c r="X76" s="50">
        <f t="shared" si="40"/>
        <v>5706.4499999999971</v>
      </c>
      <c r="Z76" s="50">
        <f t="shared" si="41"/>
        <v>285.32249999999988</v>
      </c>
      <c r="AA76" s="50">
        <f t="shared" si="42"/>
        <v>5991.7724999999973</v>
      </c>
      <c r="AC76" s="50">
        <f t="shared" si="43"/>
        <v>1609</v>
      </c>
      <c r="AD76" s="50">
        <f t="shared" si="44"/>
        <v>29841.080000000024</v>
      </c>
      <c r="AF76" s="50">
        <f t="shared" si="45"/>
        <v>191.5</v>
      </c>
      <c r="AG76" s="50">
        <f t="shared" si="46"/>
        <v>5383.0199999999941</v>
      </c>
      <c r="AI76" s="50">
        <f t="shared" si="47"/>
        <v>1800.5</v>
      </c>
      <c r="AJ76" s="57">
        <f t="shared" si="48"/>
        <v>35224.10000000002</v>
      </c>
      <c r="AL76" s="57">
        <f t="shared" si="49"/>
        <v>1761.2050000000011</v>
      </c>
      <c r="AM76" s="57">
        <f t="shared" si="50"/>
        <v>36985.305000000022</v>
      </c>
    </row>
    <row r="77" spans="1:39">
      <c r="A77" s="52" t="s">
        <v>45</v>
      </c>
      <c r="B77" s="52">
        <v>222</v>
      </c>
      <c r="C77" s="67" t="s">
        <v>98</v>
      </c>
      <c r="D77" s="50">
        <f t="shared" si="34"/>
        <v>18.516372661870527</v>
      </c>
      <c r="E77" s="50">
        <v>670</v>
      </c>
      <c r="F77" s="50">
        <v>12382.53</v>
      </c>
      <c r="H77" s="50">
        <v>10.44</v>
      </c>
      <c r="I77" s="50">
        <v>289.86840000000001</v>
      </c>
      <c r="K77" s="50">
        <f t="shared" si="35"/>
        <v>680.44</v>
      </c>
      <c r="L77" s="50">
        <f t="shared" si="36"/>
        <v>12672.3984</v>
      </c>
      <c r="N77" s="50">
        <f t="shared" si="37"/>
        <v>633.61992000000009</v>
      </c>
      <c r="O77" s="50">
        <f t="shared" si="38"/>
        <v>13306.018319999999</v>
      </c>
      <c r="Q77" s="50">
        <v>442</v>
      </c>
      <c r="R77" s="50">
        <v>8207.6764000000221</v>
      </c>
      <c r="T77" s="50">
        <v>6.96</v>
      </c>
      <c r="U77" s="50">
        <v>193.24560000000002</v>
      </c>
      <c r="W77" s="50">
        <f t="shared" si="39"/>
        <v>448.96</v>
      </c>
      <c r="X77" s="50">
        <f t="shared" si="40"/>
        <v>8400.9220000000223</v>
      </c>
      <c r="Z77" s="50">
        <f t="shared" si="41"/>
        <v>420.04610000000116</v>
      </c>
      <c r="AA77" s="50">
        <f t="shared" si="42"/>
        <v>8820.9681000000237</v>
      </c>
      <c r="AC77" s="50">
        <f t="shared" si="43"/>
        <v>1112</v>
      </c>
      <c r="AD77" s="50">
        <f t="shared" si="44"/>
        <v>20590.206400000025</v>
      </c>
      <c r="AF77" s="50">
        <f t="shared" si="45"/>
        <v>17.399999999999999</v>
      </c>
      <c r="AG77" s="50">
        <f t="shared" si="46"/>
        <v>483.11400000000003</v>
      </c>
      <c r="AI77" s="50">
        <f t="shared" si="47"/>
        <v>1129.4000000000001</v>
      </c>
      <c r="AJ77" s="57">
        <f t="shared" si="48"/>
        <v>21073.320400000026</v>
      </c>
      <c r="AL77" s="57">
        <f t="shared" si="49"/>
        <v>1053.6660200000013</v>
      </c>
      <c r="AM77" s="57">
        <f t="shared" si="50"/>
        <v>22126.986420000027</v>
      </c>
    </row>
    <row r="78" spans="1:39">
      <c r="A78" s="52" t="s">
        <v>37</v>
      </c>
      <c r="B78" s="52">
        <v>223</v>
      </c>
      <c r="C78" s="68" t="s">
        <v>78</v>
      </c>
      <c r="D78" s="50">
        <f t="shared" si="34"/>
        <v>19.914002713704193</v>
      </c>
      <c r="E78" s="50">
        <v>743.5</v>
      </c>
      <c r="F78" s="50">
        <v>14675.249999999985</v>
      </c>
      <c r="H78" s="50">
        <v>177</v>
      </c>
      <c r="I78" s="50">
        <v>5306.2999999999947</v>
      </c>
      <c r="K78" s="50">
        <f t="shared" si="35"/>
        <v>920.5</v>
      </c>
      <c r="L78" s="50">
        <f t="shared" si="36"/>
        <v>19981.549999999981</v>
      </c>
      <c r="N78" s="50">
        <f t="shared" si="37"/>
        <v>999.07749999999908</v>
      </c>
      <c r="O78" s="50">
        <f t="shared" si="38"/>
        <v>20980.627499999981</v>
      </c>
      <c r="Q78" s="50">
        <v>730.5</v>
      </c>
      <c r="R78" s="50">
        <v>14677.989999999994</v>
      </c>
      <c r="T78" s="50">
        <v>9.5</v>
      </c>
      <c r="U78" s="50">
        <v>284.75</v>
      </c>
      <c r="W78" s="50">
        <f t="shared" si="39"/>
        <v>740</v>
      </c>
      <c r="X78" s="50">
        <f t="shared" si="40"/>
        <v>14962.739999999994</v>
      </c>
      <c r="Z78" s="50">
        <f t="shared" si="41"/>
        <v>748.13699999999972</v>
      </c>
      <c r="AA78" s="50">
        <f t="shared" si="42"/>
        <v>15710.876999999993</v>
      </c>
      <c r="AC78" s="50">
        <f t="shared" si="43"/>
        <v>1474</v>
      </c>
      <c r="AD78" s="50">
        <f t="shared" si="44"/>
        <v>29353.23999999998</v>
      </c>
      <c r="AF78" s="50">
        <f t="shared" si="45"/>
        <v>186.5</v>
      </c>
      <c r="AG78" s="50">
        <f t="shared" si="46"/>
        <v>5591.0499999999947</v>
      </c>
      <c r="AI78" s="50">
        <f t="shared" si="47"/>
        <v>1660.5</v>
      </c>
      <c r="AJ78" s="57">
        <f t="shared" si="48"/>
        <v>34944.289999999972</v>
      </c>
      <c r="AL78" s="57">
        <f t="shared" si="49"/>
        <v>1747.2144999999987</v>
      </c>
      <c r="AM78" s="57">
        <f t="shared" si="50"/>
        <v>36691.504499999974</v>
      </c>
    </row>
    <row r="79" spans="1:39">
      <c r="A79" s="52" t="s">
        <v>45</v>
      </c>
      <c r="B79" s="52">
        <v>224</v>
      </c>
      <c r="C79" s="67" t="s">
        <v>88</v>
      </c>
      <c r="D79" s="50">
        <f t="shared" si="34"/>
        <v>17.266435275367442</v>
      </c>
      <c r="E79" s="50">
        <v>751.24</v>
      </c>
      <c r="F79" s="50">
        <v>12971.451199999985</v>
      </c>
      <c r="H79" s="50">
        <v>31.139999999999997</v>
      </c>
      <c r="I79" s="50">
        <v>807.15599999999938</v>
      </c>
      <c r="J79" s="89"/>
      <c r="K79" s="50">
        <f t="shared" si="35"/>
        <v>782.38</v>
      </c>
      <c r="L79" s="50">
        <f t="shared" si="36"/>
        <v>13778.607199999984</v>
      </c>
      <c r="N79" s="50">
        <f t="shared" si="37"/>
        <v>688.93035999999927</v>
      </c>
      <c r="O79" s="50">
        <f t="shared" si="38"/>
        <v>14467.537559999982</v>
      </c>
      <c r="Q79" s="50">
        <v>378.16</v>
      </c>
      <c r="R79" s="50">
        <v>6529.2608000000064</v>
      </c>
      <c r="T79" s="50">
        <v>20.76</v>
      </c>
      <c r="U79" s="50">
        <v>538.1039999999997</v>
      </c>
      <c r="V79" s="89"/>
      <c r="W79" s="50">
        <f t="shared" si="39"/>
        <v>398.92</v>
      </c>
      <c r="X79" s="50">
        <f t="shared" si="40"/>
        <v>7067.3648000000057</v>
      </c>
      <c r="Z79" s="50">
        <f t="shared" si="41"/>
        <v>353.3682400000003</v>
      </c>
      <c r="AA79" s="50">
        <f t="shared" si="42"/>
        <v>7420.7330400000064</v>
      </c>
      <c r="AC79" s="50">
        <f t="shared" si="43"/>
        <v>1129.4000000000001</v>
      </c>
      <c r="AD79" s="50">
        <f t="shared" si="44"/>
        <v>19500.711999999992</v>
      </c>
      <c r="AF79" s="50">
        <f t="shared" si="45"/>
        <v>51.9</v>
      </c>
      <c r="AG79" s="50">
        <f t="shared" si="46"/>
        <v>1345.2599999999991</v>
      </c>
      <c r="AI79" s="50">
        <f t="shared" si="47"/>
        <v>1181.3000000000002</v>
      </c>
      <c r="AJ79" s="57">
        <f t="shared" si="48"/>
        <v>20845.971999999991</v>
      </c>
      <c r="AL79" s="57">
        <f t="shared" si="49"/>
        <v>1042.2985999999996</v>
      </c>
      <c r="AM79" s="57">
        <f t="shared" si="50"/>
        <v>21888.270599999989</v>
      </c>
    </row>
    <row r="80" spans="1:39">
      <c r="A80" s="52" t="s">
        <v>30</v>
      </c>
      <c r="B80" s="52">
        <v>225</v>
      </c>
      <c r="C80" s="69" t="s">
        <v>127</v>
      </c>
      <c r="D80" s="50">
        <f t="shared" si="34"/>
        <v>27.689147324862486</v>
      </c>
      <c r="E80" s="50">
        <v>181.68519999999998</v>
      </c>
      <c r="F80" s="50">
        <v>4611.6944479999993</v>
      </c>
      <c r="H80" s="50">
        <v>0</v>
      </c>
      <c r="I80" s="50">
        <v>0</v>
      </c>
      <c r="J80" s="89"/>
      <c r="K80" s="50">
        <f t="shared" si="35"/>
        <v>181.68519999999998</v>
      </c>
      <c r="L80" s="50">
        <f t="shared" si="36"/>
        <v>4611.6944479999993</v>
      </c>
      <c r="N80" s="50">
        <f t="shared" si="37"/>
        <v>230.58472239999998</v>
      </c>
      <c r="O80" s="50">
        <f t="shared" si="38"/>
        <v>4842.2791703999992</v>
      </c>
      <c r="Q80" s="50">
        <v>1146.9567999999999</v>
      </c>
      <c r="R80" s="50">
        <v>32177.269631999941</v>
      </c>
      <c r="T80" s="50">
        <v>0</v>
      </c>
      <c r="U80" s="50">
        <v>0</v>
      </c>
      <c r="V80" s="89"/>
      <c r="W80" s="50">
        <f t="shared" si="39"/>
        <v>1146.9567999999999</v>
      </c>
      <c r="X80" s="50">
        <f t="shared" si="40"/>
        <v>32177.269631999941</v>
      </c>
      <c r="Z80" s="50">
        <f t="shared" si="41"/>
        <v>1608.8634815999972</v>
      </c>
      <c r="AA80" s="50">
        <f t="shared" si="42"/>
        <v>33786.133113599935</v>
      </c>
      <c r="AC80" s="50">
        <f t="shared" si="43"/>
        <v>1328.6419999999998</v>
      </c>
      <c r="AD80" s="50">
        <f t="shared" si="44"/>
        <v>36788.96407999994</v>
      </c>
      <c r="AF80" s="50">
        <f t="shared" si="45"/>
        <v>0</v>
      </c>
      <c r="AG80" s="50">
        <f t="shared" si="46"/>
        <v>0</v>
      </c>
      <c r="AI80" s="50">
        <f t="shared" si="47"/>
        <v>1328.6419999999998</v>
      </c>
      <c r="AJ80" s="57">
        <f t="shared" si="48"/>
        <v>36788.96407999994</v>
      </c>
      <c r="AL80" s="57">
        <f t="shared" si="49"/>
        <v>1839.4482039999971</v>
      </c>
      <c r="AM80" s="57">
        <f t="shared" si="50"/>
        <v>38628.41228399994</v>
      </c>
    </row>
    <row r="81" spans="1:39">
      <c r="A81" s="52" t="s">
        <v>63</v>
      </c>
      <c r="B81" s="52">
        <v>226</v>
      </c>
      <c r="C81" s="69" t="s">
        <v>126</v>
      </c>
      <c r="D81" s="50">
        <f t="shared" si="34"/>
        <v>18.109288537549379</v>
      </c>
      <c r="E81" s="50">
        <v>996.5</v>
      </c>
      <c r="F81" s="50">
        <v>18046.04999999997</v>
      </c>
      <c r="H81" s="50">
        <v>100.5</v>
      </c>
      <c r="I81" s="50">
        <v>2737.4300000000017</v>
      </c>
      <c r="J81" s="50"/>
      <c r="K81" s="50">
        <f t="shared" si="35"/>
        <v>1097</v>
      </c>
      <c r="L81" s="50">
        <f t="shared" si="36"/>
        <v>20783.47999999997</v>
      </c>
      <c r="N81" s="50">
        <f t="shared" si="37"/>
        <v>1039.1739999999986</v>
      </c>
      <c r="O81" s="50">
        <f t="shared" si="38"/>
        <v>21822.65399999997</v>
      </c>
      <c r="Q81" s="50">
        <v>15.5</v>
      </c>
      <c r="R81" s="50">
        <v>280.55</v>
      </c>
      <c r="U81" s="50"/>
      <c r="V81" s="50"/>
      <c r="W81" s="50">
        <f t="shared" si="39"/>
        <v>15.5</v>
      </c>
      <c r="X81" s="50">
        <f t="shared" si="40"/>
        <v>280.55</v>
      </c>
      <c r="Z81" s="50">
        <f t="shared" si="41"/>
        <v>14.027500000000002</v>
      </c>
      <c r="AA81" s="50">
        <f t="shared" si="42"/>
        <v>294.57749999999999</v>
      </c>
      <c r="AC81" s="50">
        <f t="shared" si="43"/>
        <v>1012</v>
      </c>
      <c r="AD81" s="50">
        <f t="shared" si="44"/>
        <v>18326.599999999969</v>
      </c>
      <c r="AF81" s="50">
        <f t="shared" si="45"/>
        <v>100.5</v>
      </c>
      <c r="AG81" s="50">
        <f t="shared" si="46"/>
        <v>2737.4300000000017</v>
      </c>
      <c r="AI81" s="50">
        <f t="shared" si="47"/>
        <v>1112.5</v>
      </c>
      <c r="AJ81" s="57">
        <f t="shared" si="48"/>
        <v>21064.02999999997</v>
      </c>
      <c r="AL81" s="57">
        <f t="shared" si="49"/>
        <v>1053.2014999999985</v>
      </c>
      <c r="AM81" s="57">
        <f t="shared" si="50"/>
        <v>22117.231499999969</v>
      </c>
    </row>
    <row r="82" spans="1:39">
      <c r="A82" s="52" t="s">
        <v>63</v>
      </c>
      <c r="B82" s="52">
        <v>227</v>
      </c>
      <c r="C82" s="69" t="s">
        <v>97</v>
      </c>
      <c r="D82" s="50">
        <f t="shared" si="34"/>
        <v>18.115736607142825</v>
      </c>
      <c r="E82" s="50">
        <v>894</v>
      </c>
      <c r="F82" s="50">
        <v>16195.499999999971</v>
      </c>
      <c r="H82" s="50">
        <v>76.5</v>
      </c>
      <c r="I82" s="50">
        <v>2077.0100000000016</v>
      </c>
      <c r="J82" s="50"/>
      <c r="K82" s="50">
        <f t="shared" si="35"/>
        <v>970.5</v>
      </c>
      <c r="L82" s="50">
        <f t="shared" si="36"/>
        <v>18272.509999999973</v>
      </c>
      <c r="N82" s="50">
        <f t="shared" si="37"/>
        <v>913.62549999999874</v>
      </c>
      <c r="O82" s="50">
        <f t="shared" si="38"/>
        <v>19186.135499999971</v>
      </c>
      <c r="Q82" s="50">
        <v>2</v>
      </c>
      <c r="R82" s="50">
        <v>36.200000000000003</v>
      </c>
      <c r="T82" s="50">
        <v>3.5</v>
      </c>
      <c r="U82" s="50">
        <v>95.03</v>
      </c>
      <c r="V82" s="50"/>
      <c r="W82" s="50">
        <f t="shared" si="39"/>
        <v>5.5</v>
      </c>
      <c r="X82" s="50">
        <f t="shared" si="40"/>
        <v>131.23000000000002</v>
      </c>
      <c r="Z82" s="50">
        <f t="shared" si="41"/>
        <v>6.5615000000000014</v>
      </c>
      <c r="AA82" s="50">
        <f t="shared" si="42"/>
        <v>137.79150000000001</v>
      </c>
      <c r="AC82" s="50">
        <f t="shared" si="43"/>
        <v>896</v>
      </c>
      <c r="AD82" s="50">
        <f t="shared" si="44"/>
        <v>16231.699999999972</v>
      </c>
      <c r="AF82" s="50">
        <f t="shared" si="45"/>
        <v>80</v>
      </c>
      <c r="AG82" s="50">
        <f t="shared" si="46"/>
        <v>2172.0400000000018</v>
      </c>
      <c r="AI82" s="50">
        <f t="shared" si="47"/>
        <v>976</v>
      </c>
      <c r="AJ82" s="57">
        <f t="shared" si="48"/>
        <v>18403.739999999972</v>
      </c>
      <c r="AL82" s="57">
        <f t="shared" si="49"/>
        <v>920.18699999999865</v>
      </c>
      <c r="AM82" s="57">
        <f t="shared" si="50"/>
        <v>19323.926999999971</v>
      </c>
    </row>
    <row r="83" spans="1:39">
      <c r="A83" s="52" t="s">
        <v>30</v>
      </c>
      <c r="B83" s="52">
        <v>228</v>
      </c>
      <c r="C83" s="69" t="s">
        <v>125</v>
      </c>
      <c r="D83" s="50">
        <f t="shared" si="34"/>
        <v>30.058784925914424</v>
      </c>
      <c r="E83" s="50">
        <v>156.30180000000001</v>
      </c>
      <c r="F83" s="50">
        <v>4698.0305639999997</v>
      </c>
      <c r="H83" s="50">
        <v>0</v>
      </c>
      <c r="I83" s="50">
        <v>0</v>
      </c>
      <c r="J83" s="50"/>
      <c r="K83" s="50">
        <f t="shared" si="35"/>
        <v>156.30180000000001</v>
      </c>
      <c r="L83" s="50">
        <f t="shared" si="36"/>
        <v>4698.0305639999997</v>
      </c>
      <c r="N83" s="50">
        <f t="shared" si="37"/>
        <v>234.9015282</v>
      </c>
      <c r="O83" s="50">
        <f t="shared" si="38"/>
        <v>4932.9320921999997</v>
      </c>
      <c r="Q83" s="50">
        <v>98.201200000000014</v>
      </c>
      <c r="R83" s="50">
        <v>2952.0203760000004</v>
      </c>
      <c r="T83" s="50">
        <v>0</v>
      </c>
      <c r="U83" s="50">
        <v>0</v>
      </c>
      <c r="V83" s="50"/>
      <c r="W83" s="50">
        <f t="shared" si="39"/>
        <v>98.201200000000014</v>
      </c>
      <c r="X83" s="50">
        <f t="shared" si="40"/>
        <v>2952.0203760000004</v>
      </c>
      <c r="Z83" s="50">
        <f t="shared" si="41"/>
        <v>147.60101880000002</v>
      </c>
      <c r="AA83" s="50">
        <f t="shared" si="42"/>
        <v>3099.6213948000004</v>
      </c>
      <c r="AC83" s="50">
        <f t="shared" si="43"/>
        <v>254.50300000000004</v>
      </c>
      <c r="AD83" s="50">
        <f t="shared" si="44"/>
        <v>7650.0509400000001</v>
      </c>
      <c r="AF83" s="50">
        <f t="shared" si="45"/>
        <v>0</v>
      </c>
      <c r="AG83" s="50">
        <f t="shared" si="46"/>
        <v>0</v>
      </c>
      <c r="AI83" s="50">
        <f t="shared" si="47"/>
        <v>254.50300000000004</v>
      </c>
      <c r="AJ83" s="57">
        <f t="shared" si="48"/>
        <v>7650.0509400000001</v>
      </c>
      <c r="AL83" s="57">
        <f t="shared" si="49"/>
        <v>382.50254700000005</v>
      </c>
      <c r="AM83" s="57">
        <f t="shared" si="50"/>
        <v>8032.5534870000001</v>
      </c>
    </row>
    <row r="84" spans="1:39">
      <c r="A84" s="52" t="s">
        <v>37</v>
      </c>
      <c r="B84" s="52">
        <v>229</v>
      </c>
      <c r="C84" s="67" t="s">
        <v>78</v>
      </c>
      <c r="D84" s="50">
        <f t="shared" si="34"/>
        <v>20.149423076923078</v>
      </c>
      <c r="E84" s="64">
        <v>104</v>
      </c>
      <c r="F84" s="64">
        <v>2095.54</v>
      </c>
      <c r="G84" s="64"/>
      <c r="H84" s="64">
        <v>17.5</v>
      </c>
      <c r="I84" s="64">
        <v>539.57000000000005</v>
      </c>
      <c r="J84" s="64"/>
      <c r="K84" s="64">
        <f t="shared" si="35"/>
        <v>121.5</v>
      </c>
      <c r="L84" s="64">
        <f t="shared" si="36"/>
        <v>2635.11</v>
      </c>
      <c r="M84" s="64"/>
      <c r="N84" s="88">
        <f t="shared" si="37"/>
        <v>131.75550000000001</v>
      </c>
      <c r="O84" s="64">
        <f t="shared" si="38"/>
        <v>2766.8655000000003</v>
      </c>
      <c r="Q84" s="64">
        <v>0</v>
      </c>
      <c r="R84" s="64">
        <v>0</v>
      </c>
      <c r="S84" s="64"/>
      <c r="T84" s="64">
        <v>4</v>
      </c>
      <c r="U84" s="64">
        <v>123.89</v>
      </c>
      <c r="V84" s="66"/>
      <c r="W84" s="64">
        <f t="shared" si="39"/>
        <v>4</v>
      </c>
      <c r="X84" s="64">
        <f t="shared" si="40"/>
        <v>123.89</v>
      </c>
      <c r="Y84" s="64"/>
      <c r="Z84" s="64">
        <f t="shared" si="41"/>
        <v>6.1945000000000006</v>
      </c>
      <c r="AA84" s="64">
        <f t="shared" si="42"/>
        <v>130.08449999999999</v>
      </c>
      <c r="AC84" s="64">
        <f t="shared" si="43"/>
        <v>104</v>
      </c>
      <c r="AD84" s="64">
        <f t="shared" si="44"/>
        <v>2095.54</v>
      </c>
      <c r="AE84" s="64"/>
      <c r="AF84" s="64">
        <f t="shared" si="45"/>
        <v>21.5</v>
      </c>
      <c r="AG84" s="64">
        <f t="shared" si="46"/>
        <v>663.46</v>
      </c>
      <c r="AI84" s="64">
        <f t="shared" si="47"/>
        <v>125.5</v>
      </c>
      <c r="AJ84" s="64">
        <f t="shared" si="48"/>
        <v>2759</v>
      </c>
      <c r="AK84" s="64"/>
      <c r="AL84" s="64">
        <f t="shared" si="49"/>
        <v>137.95000000000002</v>
      </c>
      <c r="AM84" s="64">
        <f t="shared" si="50"/>
        <v>2896.95</v>
      </c>
    </row>
    <row r="85" spans="1:39" ht="13" thickBot="1">
      <c r="C85" s="62" t="s">
        <v>142</v>
      </c>
      <c r="E85" s="59">
        <f>SUM(E1:E84)</f>
        <v>50879.183199999999</v>
      </c>
      <c r="F85" s="60">
        <f>SUM(F1:F84)</f>
        <v>1454133.5999959991</v>
      </c>
      <c r="G85" s="60"/>
      <c r="H85" s="61">
        <f>SUM(H1:H84)</f>
        <v>6380.4510999999993</v>
      </c>
      <c r="I85" s="60">
        <f>SUM(I1:I84)</f>
        <v>253191.15755600005</v>
      </c>
      <c r="J85" s="61"/>
      <c r="K85" s="59">
        <f>SUM(K1:K84)</f>
        <v>57259.634300000005</v>
      </c>
      <c r="L85" s="58">
        <f>SUM(L1:L84)</f>
        <v>1707324.7575519995</v>
      </c>
      <c r="M85" s="58"/>
      <c r="N85" s="58">
        <f>SUM(N1:N84)</f>
        <v>85366.237877599997</v>
      </c>
      <c r="O85" s="58">
        <f>SUM(O1:O84)</f>
        <v>1792690.9954295992</v>
      </c>
      <c r="Q85" s="59">
        <f>SUM(Q1:Q84)</f>
        <v>37309.091300000007</v>
      </c>
      <c r="R85" s="60">
        <f>SUM(R1:R84)</f>
        <v>1368167.1235339993</v>
      </c>
      <c r="S85" s="60"/>
      <c r="T85" s="61">
        <f>SUM(T1:T84)</f>
        <v>1237.4674</v>
      </c>
      <c r="U85" s="60">
        <f>SUM(U1:U84)</f>
        <v>51292.791704000003</v>
      </c>
      <c r="W85" s="59">
        <f>SUM(W1:W84)</f>
        <v>38546.558699999994</v>
      </c>
      <c r="X85" s="58">
        <f>SUM(X1:X84)</f>
        <v>1419459.9152379993</v>
      </c>
      <c r="Y85" s="58"/>
      <c r="Z85" s="58">
        <f>SUM(Z1:Z84)</f>
        <v>70972.995761899903</v>
      </c>
      <c r="AA85" s="58">
        <f>SUM(AA1:AA84)</f>
        <v>1490432.9109998981</v>
      </c>
      <c r="AC85" s="59">
        <f>SUM(AC1:AC84)</f>
        <v>88188.2745</v>
      </c>
      <c r="AD85" s="60">
        <f>SUM(AD1:AD84)</f>
        <v>2822300.7235299982</v>
      </c>
      <c r="AE85" s="61"/>
      <c r="AF85" s="61">
        <f>SUM(AF1:AF84)</f>
        <v>7617.9184999999998</v>
      </c>
      <c r="AG85" s="60">
        <f>SUM(AG1:AG84)</f>
        <v>304483.94926000014</v>
      </c>
      <c r="AI85" s="59">
        <f>SUM(AI1:AI84)</f>
        <v>95806.192999999999</v>
      </c>
      <c r="AJ85" s="58">
        <f>SUM(AJ1:AJ84)</f>
        <v>3126784.6727899974</v>
      </c>
      <c r="AK85" s="58"/>
      <c r="AL85" s="58">
        <f>SUM(AL1:AL84)</f>
        <v>156339.23363949996</v>
      </c>
      <c r="AM85" s="58">
        <f>SUM(AM1:AM84)</f>
        <v>3283123.9064294975</v>
      </c>
    </row>
    <row r="86" spans="1:39" ht="13" thickTop="1"/>
    <row r="87" spans="1:39">
      <c r="C87" s="87" t="s">
        <v>112</v>
      </c>
      <c r="L87" s="50">
        <v>-26479.247999999996</v>
      </c>
      <c r="N87" s="50">
        <f>+L87*0.05</f>
        <v>-1323.9623999999999</v>
      </c>
      <c r="O87" s="50">
        <f>+L87+N87</f>
        <v>-27803.210399999996</v>
      </c>
      <c r="X87" s="50">
        <v>1936.63</v>
      </c>
      <c r="Z87" s="50">
        <f>+X87*0.05</f>
        <v>96.831500000000005</v>
      </c>
      <c r="AA87" s="50">
        <f>+X87+Z87</f>
        <v>2033.4615000000001</v>
      </c>
      <c r="AJ87" s="50">
        <f>+L87+X87</f>
        <v>-24542.617999999995</v>
      </c>
      <c r="AL87" s="57">
        <f>+AJ87*0.05</f>
        <v>-1227.1308999999999</v>
      </c>
      <c r="AM87" s="50">
        <f>SUM(AJ87:AL87)</f>
        <v>-25769.748899999995</v>
      </c>
    </row>
    <row r="88" spans="1:39">
      <c r="C88" s="87" t="s">
        <v>111</v>
      </c>
      <c r="L88" s="50">
        <v>-2839.34</v>
      </c>
      <c r="N88" s="50">
        <f>+L88*0.05</f>
        <v>-141.96700000000001</v>
      </c>
      <c r="O88" s="50">
        <f>+L88+N88</f>
        <v>-2981.3070000000002</v>
      </c>
      <c r="X88" s="50">
        <v>3038.92</v>
      </c>
      <c r="Z88" s="50">
        <f>+X88*0.05</f>
        <v>151.946</v>
      </c>
      <c r="AA88" s="50">
        <f>+X88+Z88</f>
        <v>3190.866</v>
      </c>
      <c r="AJ88" s="50">
        <f>+L88+X88</f>
        <v>199.57999999999993</v>
      </c>
      <c r="AL88" s="50">
        <f>+N88+Z88</f>
        <v>9.978999999999985</v>
      </c>
      <c r="AM88" s="50">
        <f>+O88+AA88</f>
        <v>209.55899999999974</v>
      </c>
    </row>
    <row r="89" spans="1:39">
      <c r="C89" s="87" t="s">
        <v>141</v>
      </c>
      <c r="L89" s="50">
        <v>-156.87</v>
      </c>
      <c r="N89" s="50">
        <v>-1.1100000000000001</v>
      </c>
      <c r="O89" s="50">
        <f>+L89+N89</f>
        <v>-157.98000000000002</v>
      </c>
      <c r="X89" s="50">
        <v>272.82</v>
      </c>
      <c r="Z89" s="50">
        <v>1.1299999999999999</v>
      </c>
      <c r="AA89" s="50">
        <f>+X89+Z89</f>
        <v>273.95</v>
      </c>
      <c r="AJ89" s="50">
        <f>+L89+X89</f>
        <v>115.94999999999999</v>
      </c>
      <c r="AL89" s="50">
        <f>+N89+Z89</f>
        <v>1.9999999999999796E-2</v>
      </c>
      <c r="AM89" s="50">
        <f>+O89+AA89</f>
        <v>115.96999999999997</v>
      </c>
    </row>
    <row r="90" spans="1:39" ht="13.5" thickBot="1">
      <c r="C90" s="56" t="s">
        <v>109</v>
      </c>
      <c r="L90" s="54">
        <f>SUM(L85:L89)</f>
        <v>1677849.2995519994</v>
      </c>
      <c r="M90" s="54"/>
      <c r="N90" s="54">
        <f>SUM(N85:N89)</f>
        <v>83899.198477599988</v>
      </c>
      <c r="O90" s="55">
        <f>SUM(O85:O89)</f>
        <v>1761748.4980295992</v>
      </c>
      <c r="X90" s="54">
        <f>SUM(X85:X89)</f>
        <v>1424708.2852379992</v>
      </c>
      <c r="Y90" s="54"/>
      <c r="Z90" s="54">
        <f>SUM(Z85:Z89)</f>
        <v>71222.903261899904</v>
      </c>
      <c r="AA90" s="54">
        <f>SUM(AA85:AA89)</f>
        <v>1495931.188499898</v>
      </c>
      <c r="AJ90" s="54">
        <f>SUM(AJ85:AJ89)</f>
        <v>3102557.5847899979</v>
      </c>
      <c r="AK90" s="54"/>
      <c r="AL90" s="54">
        <f>SUM(AL85:AL89)</f>
        <v>155122.10173949995</v>
      </c>
      <c r="AM90" s="54">
        <f>SUM(AM85:AM89)</f>
        <v>3257679.6865294976</v>
      </c>
    </row>
    <row r="91" spans="1:39" ht="13" thickTop="1">
      <c r="O91" s="53" t="s">
        <v>140</v>
      </c>
    </row>
    <row r="92" spans="1:39">
      <c r="O92" s="53" t="s">
        <v>139</v>
      </c>
    </row>
    <row r="93" spans="1:39">
      <c r="I93" s="86"/>
      <c r="L93" s="49"/>
      <c r="N93" s="49"/>
    </row>
    <row r="94" spans="1:39">
      <c r="O94" s="50"/>
    </row>
    <row r="95" spans="1:39">
      <c r="O95" s="50"/>
    </row>
    <row r="96" spans="1:39">
      <c r="O96" s="85"/>
    </row>
    <row r="97" spans="15:15">
      <c r="O97" s="50"/>
    </row>
    <row r="98" spans="15:15">
      <c r="O98" s="50"/>
    </row>
  </sheetData>
  <mergeCells count="15">
    <mergeCell ref="AF7:AG7"/>
    <mergeCell ref="AI7:AJ7"/>
    <mergeCell ref="AL7:AM7"/>
    <mergeCell ref="E6:O6"/>
    <mergeCell ref="Q6:AA6"/>
    <mergeCell ref="AC6:AM6"/>
    <mergeCell ref="E7:F7"/>
    <mergeCell ref="H7:I7"/>
    <mergeCell ref="K7:L7"/>
    <mergeCell ref="N7:O7"/>
    <mergeCell ref="Q7:R7"/>
    <mergeCell ref="T7:U7"/>
    <mergeCell ref="W7:X7"/>
    <mergeCell ref="Z7:AA7"/>
    <mergeCell ref="AC7:AD7"/>
  </mergeCells>
  <pageMargins left="0" right="0" top="0" bottom="0" header="0.3" footer="0.3"/>
  <pageSetup scale="3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0EFFC-F5D2-40A3-A70D-65C691635392}">
  <dimension ref="A1:Z121"/>
  <sheetViews>
    <sheetView zoomScale="115" zoomScaleNormal="115" workbookViewId="0">
      <pane xSplit="4" ySplit="7" topLeftCell="G28" activePane="bottomRight" state="frozen"/>
      <selection pane="topRight" activeCell="E1" sqref="E1"/>
      <selection pane="bottomLeft" activeCell="A8" sqref="A8"/>
      <selection pane="bottomRight" activeCell="E56" sqref="E56"/>
    </sheetView>
  </sheetViews>
  <sheetFormatPr defaultColWidth="6.81640625" defaultRowHeight="12.5"/>
  <cols>
    <col min="1" max="1" width="5.453125" style="5" customWidth="1"/>
    <col min="2" max="2" width="7.54296875" style="5" bestFit="1" customWidth="1"/>
    <col min="3" max="3" width="34.453125" style="5" bestFit="1" customWidth="1"/>
    <col min="4" max="4" width="12.1796875" style="5" customWidth="1"/>
    <col min="5" max="5" width="10.1796875" style="5" bestFit="1" customWidth="1"/>
    <col min="6" max="6" width="6.54296875" style="5" bestFit="1" customWidth="1"/>
    <col min="7" max="7" width="11.453125" style="5" bestFit="1" customWidth="1"/>
    <col min="8" max="8" width="7.81640625" style="6" bestFit="1" customWidth="1"/>
    <col min="9" max="9" width="10.453125" style="6" bestFit="1" customWidth="1"/>
    <col min="10" max="10" width="14.1796875" style="6" bestFit="1" customWidth="1"/>
    <col min="11" max="11" width="1.54296875" style="6" customWidth="1"/>
    <col min="12" max="12" width="9.453125" style="6" bestFit="1" customWidth="1"/>
    <col min="13" max="14" width="12.453125" style="6" bestFit="1" customWidth="1"/>
    <col min="15" max="15" width="2.453125" style="6" customWidth="1"/>
    <col min="16" max="16" width="10.453125" style="6" bestFit="1" customWidth="1"/>
    <col min="17" max="17" width="14.1796875" style="6" bestFit="1" customWidth="1"/>
    <col min="18" max="18" width="2.453125" style="6" customWidth="1"/>
    <col min="19" max="19" width="10.453125" style="6" bestFit="1" customWidth="1"/>
    <col min="20" max="20" width="12.453125" style="6" bestFit="1" customWidth="1"/>
    <col min="21" max="21" width="2.1796875" style="6" customWidth="1"/>
    <col min="22" max="22" width="10.453125" style="6" bestFit="1" customWidth="1"/>
    <col min="23" max="23" width="14.1796875" style="6" bestFit="1" customWidth="1"/>
    <col min="24" max="24" width="12.453125" style="6" bestFit="1" customWidth="1"/>
    <col min="25" max="25" width="1.54296875" style="5" customWidth="1"/>
    <col min="26" max="26" width="18.453125" style="5" bestFit="1" customWidth="1"/>
    <col min="27" max="16384" width="6.81640625" style="5"/>
  </cols>
  <sheetData>
    <row r="1" spans="1:26" ht="13">
      <c r="A1" s="1" t="s">
        <v>0</v>
      </c>
      <c r="B1" s="2"/>
      <c r="C1" s="3"/>
      <c r="D1" s="4"/>
      <c r="K1" s="7"/>
      <c r="P1" s="5"/>
      <c r="Q1" s="5"/>
      <c r="R1" s="5"/>
      <c r="S1" s="5"/>
      <c r="T1" s="5"/>
      <c r="U1" s="5"/>
      <c r="V1" s="5"/>
      <c r="W1" s="5"/>
    </row>
    <row r="2" spans="1:26">
      <c r="A2" s="5" t="s">
        <v>106</v>
      </c>
      <c r="B2" s="4"/>
      <c r="D2" s="4"/>
      <c r="K2" s="7"/>
      <c r="P2" s="5"/>
      <c r="Q2" s="5"/>
      <c r="R2" s="5"/>
      <c r="S2" s="5"/>
      <c r="T2" s="5"/>
      <c r="U2" s="5"/>
      <c r="V2" s="5"/>
      <c r="W2" s="5"/>
    </row>
    <row r="3" spans="1:26">
      <c r="A3" s="5" t="s">
        <v>164</v>
      </c>
      <c r="B3" s="4"/>
      <c r="D3" s="4"/>
      <c r="K3" s="7"/>
      <c r="P3" s="5"/>
      <c r="Q3" s="5"/>
      <c r="R3" s="5"/>
      <c r="S3" s="5"/>
      <c r="T3" s="5"/>
      <c r="U3" s="5"/>
      <c r="V3" s="5"/>
      <c r="W3" s="5"/>
    </row>
    <row r="4" spans="1:26" ht="13">
      <c r="A4" s="84"/>
      <c r="B4" s="10"/>
      <c r="C4" s="10"/>
      <c r="D4" s="10"/>
      <c r="E4" s="10"/>
      <c r="F4" s="11"/>
      <c r="G4" s="12"/>
      <c r="H4" s="10"/>
      <c r="I4" s="2"/>
      <c r="J4" s="12"/>
      <c r="K4" s="13"/>
      <c r="L4" s="2"/>
      <c r="M4" s="12"/>
      <c r="N4" s="12"/>
      <c r="O4" s="12"/>
      <c r="P4" s="15"/>
      <c r="Q4" s="15"/>
      <c r="R4" s="5"/>
      <c r="S4" s="2"/>
      <c r="T4" s="2"/>
      <c r="U4" s="2"/>
      <c r="V4" s="2"/>
      <c r="W4" s="16"/>
      <c r="X4" s="10"/>
    </row>
    <row r="5" spans="1:26" s="22" customFormat="1" ht="13">
      <c r="A5" s="17"/>
      <c r="B5" s="18"/>
      <c r="C5" s="18"/>
      <c r="D5" s="18"/>
      <c r="E5" s="18"/>
      <c r="F5" s="19"/>
      <c r="G5" s="18"/>
      <c r="H5" s="17"/>
      <c r="I5" s="153" t="s">
        <v>1</v>
      </c>
      <c r="J5" s="153"/>
      <c r="K5" s="18"/>
      <c r="L5" s="153" t="s">
        <v>2</v>
      </c>
      <c r="M5" s="153"/>
      <c r="N5" s="23"/>
      <c r="O5" s="23"/>
      <c r="P5" s="153" t="s">
        <v>3</v>
      </c>
      <c r="Q5" s="153"/>
      <c r="S5" s="153" t="s">
        <v>4</v>
      </c>
      <c r="T5" s="153"/>
      <c r="U5" s="16"/>
      <c r="V5" s="153" t="s">
        <v>5</v>
      </c>
      <c r="W5" s="153"/>
    </row>
    <row r="6" spans="1:26" s="22" customFormat="1" ht="13">
      <c r="A6" s="17"/>
      <c r="B6" s="18"/>
      <c r="C6" s="18"/>
      <c r="D6" s="17" t="s">
        <v>6</v>
      </c>
      <c r="E6" s="17" t="s">
        <v>7</v>
      </c>
      <c r="F6" s="17" t="s">
        <v>8</v>
      </c>
      <c r="G6" s="17" t="s">
        <v>9</v>
      </c>
      <c r="H6" s="17" t="s">
        <v>10</v>
      </c>
      <c r="I6" s="23" t="s">
        <v>11</v>
      </c>
      <c r="J6" s="17" t="s">
        <v>12</v>
      </c>
      <c r="K6" s="18"/>
      <c r="L6" s="23" t="s">
        <v>11</v>
      </c>
      <c r="M6" s="17" t="s">
        <v>12</v>
      </c>
      <c r="N6" s="17" t="s">
        <v>13</v>
      </c>
      <c r="O6" s="17"/>
      <c r="P6" s="23" t="s">
        <v>11</v>
      </c>
      <c r="S6" s="23" t="s">
        <v>11</v>
      </c>
      <c r="T6" s="16"/>
      <c r="U6" s="16"/>
      <c r="V6" s="23" t="s">
        <v>11</v>
      </c>
      <c r="W6" s="16"/>
      <c r="X6" s="18"/>
      <c r="Z6" s="23" t="s">
        <v>137</v>
      </c>
    </row>
    <row r="7" spans="1:26" s="22" customFormat="1" ht="13">
      <c r="A7" s="24" t="s">
        <v>15</v>
      </c>
      <c r="B7" s="24" t="s">
        <v>16</v>
      </c>
      <c r="C7" s="25" t="s">
        <v>17</v>
      </c>
      <c r="D7" s="24" t="s">
        <v>18</v>
      </c>
      <c r="E7" s="24" t="s">
        <v>18</v>
      </c>
      <c r="F7" s="24" t="s">
        <v>19</v>
      </c>
      <c r="G7" s="24" t="s">
        <v>8</v>
      </c>
      <c r="H7" s="24" t="s">
        <v>20</v>
      </c>
      <c r="I7" s="48" t="s">
        <v>21</v>
      </c>
      <c r="J7" s="24" t="s">
        <v>21</v>
      </c>
      <c r="K7" s="26"/>
      <c r="L7" s="48" t="s">
        <v>21</v>
      </c>
      <c r="M7" s="24" t="s">
        <v>21</v>
      </c>
      <c r="N7" s="24" t="s">
        <v>22</v>
      </c>
      <c r="O7" s="98"/>
      <c r="P7" s="48" t="s">
        <v>21</v>
      </c>
      <c r="Q7" s="24" t="s">
        <v>12</v>
      </c>
      <c r="S7" s="48" t="s">
        <v>23</v>
      </c>
      <c r="T7" s="48" t="s">
        <v>24</v>
      </c>
      <c r="U7" s="16"/>
      <c r="V7" s="48" t="s">
        <v>23</v>
      </c>
      <c r="W7" s="48" t="s">
        <v>24</v>
      </c>
      <c r="X7" s="24" t="s">
        <v>25</v>
      </c>
      <c r="Z7" s="48" t="s">
        <v>136</v>
      </c>
    </row>
    <row r="8" spans="1:26" ht="15.75" customHeight="1">
      <c r="A8" s="4" t="s">
        <v>52</v>
      </c>
      <c r="B8" s="4">
        <v>17</v>
      </c>
      <c r="C8" s="27" t="s">
        <v>28</v>
      </c>
      <c r="D8" s="28">
        <v>31726</v>
      </c>
      <c r="E8" s="34">
        <v>45398</v>
      </c>
      <c r="F8" s="4" t="s">
        <v>32</v>
      </c>
      <c r="G8" s="4" t="s">
        <v>33</v>
      </c>
      <c r="H8" s="7">
        <f t="shared" ref="H8:H32" si="0">+J8/I8</f>
        <v>52.773507109004733</v>
      </c>
      <c r="I8" s="97">
        <v>211</v>
      </c>
      <c r="J8" s="97">
        <v>11135.21</v>
      </c>
      <c r="K8" s="97"/>
      <c r="L8" s="5"/>
      <c r="M8" s="5"/>
      <c r="N8" s="7">
        <v>556.76049999999998</v>
      </c>
      <c r="O8" s="5"/>
      <c r="P8" s="97">
        <f t="shared" ref="P8:P39" si="1">+I8+L8</f>
        <v>211</v>
      </c>
      <c r="Q8" s="97">
        <f t="shared" ref="Q8:Q39" si="2">+J8+M8+N8</f>
        <v>11691.970499999999</v>
      </c>
      <c r="R8" s="97"/>
      <c r="S8" s="96">
        <v>927.81999999999994</v>
      </c>
      <c r="T8" s="95">
        <v>49658.32</v>
      </c>
      <c r="U8" s="97"/>
      <c r="V8" s="97">
        <f t="shared" ref="V8:V39" si="3">+P8+S8</f>
        <v>1138.82</v>
      </c>
      <c r="W8" s="97">
        <f t="shared" ref="W8:W39" si="4">+Q8+T8</f>
        <v>61350.290500000003</v>
      </c>
      <c r="X8" s="94">
        <v>4541.1499999999996</v>
      </c>
      <c r="Z8" s="4" t="s">
        <v>123</v>
      </c>
    </row>
    <row r="9" spans="1:26" ht="12.75" customHeight="1">
      <c r="A9" s="4" t="s">
        <v>52</v>
      </c>
      <c r="B9" s="4">
        <v>30</v>
      </c>
      <c r="C9" s="32" t="s">
        <v>36</v>
      </c>
      <c r="D9" s="28">
        <v>34806</v>
      </c>
      <c r="E9" s="34">
        <v>45363</v>
      </c>
      <c r="F9" s="4" t="s">
        <v>32</v>
      </c>
      <c r="G9" s="4" t="s">
        <v>33</v>
      </c>
      <c r="H9" s="7">
        <f t="shared" si="0"/>
        <v>31.427356608478807</v>
      </c>
      <c r="I9" s="97">
        <v>401</v>
      </c>
      <c r="J9" s="97">
        <v>12602.37</v>
      </c>
      <c r="K9" s="30"/>
      <c r="L9" s="5"/>
      <c r="M9" s="5"/>
      <c r="N9" s="7">
        <v>630.11850000000004</v>
      </c>
      <c r="O9" s="5"/>
      <c r="P9" s="97">
        <f t="shared" si="1"/>
        <v>401</v>
      </c>
      <c r="Q9" s="97">
        <f t="shared" si="2"/>
        <v>13232.488500000001</v>
      </c>
      <c r="R9" s="97"/>
      <c r="S9" s="96">
        <v>1433.94</v>
      </c>
      <c r="T9" s="95">
        <v>45218.89</v>
      </c>
      <c r="U9" s="7"/>
      <c r="V9" s="7">
        <f t="shared" si="3"/>
        <v>1834.94</v>
      </c>
      <c r="W9" s="7">
        <f t="shared" si="4"/>
        <v>58451.378499999999</v>
      </c>
      <c r="X9" s="94">
        <v>4382.1400000000003</v>
      </c>
      <c r="Z9" s="4" t="s">
        <v>123</v>
      </c>
    </row>
    <row r="10" spans="1:26" ht="12.75" customHeight="1">
      <c r="A10" s="4" t="s">
        <v>37</v>
      </c>
      <c r="B10" s="4">
        <v>32</v>
      </c>
      <c r="C10" s="32" t="s">
        <v>38</v>
      </c>
      <c r="D10" s="28">
        <v>34960</v>
      </c>
      <c r="E10" s="4"/>
      <c r="F10" s="4"/>
      <c r="G10" s="4"/>
      <c r="H10" s="7">
        <f t="shared" si="0"/>
        <v>37.888904593639573</v>
      </c>
      <c r="I10" s="97">
        <v>849</v>
      </c>
      <c r="J10" s="97">
        <v>32167.68</v>
      </c>
      <c r="K10" s="30"/>
      <c r="L10" s="30">
        <v>117</v>
      </c>
      <c r="M10" s="30">
        <v>6649.37</v>
      </c>
      <c r="N10" s="30">
        <v>1940.8525000000002</v>
      </c>
      <c r="O10" s="30"/>
      <c r="P10" s="97">
        <f t="shared" si="1"/>
        <v>966</v>
      </c>
      <c r="Q10" s="97">
        <f t="shared" si="2"/>
        <v>40757.902500000004</v>
      </c>
      <c r="R10" s="97"/>
      <c r="S10" s="96">
        <v>191</v>
      </c>
      <c r="T10" s="95">
        <v>7236.7599999999948</v>
      </c>
      <c r="U10" s="7"/>
      <c r="V10" s="7">
        <f t="shared" si="3"/>
        <v>1157</v>
      </c>
      <c r="W10" s="7">
        <f t="shared" si="4"/>
        <v>47994.662499999999</v>
      </c>
      <c r="X10" s="94">
        <v>3433.62</v>
      </c>
      <c r="Z10" s="4" t="s">
        <v>123</v>
      </c>
    </row>
    <row r="11" spans="1:26" ht="12.75" customHeight="1">
      <c r="A11" s="4" t="s">
        <v>39</v>
      </c>
      <c r="B11" s="4">
        <v>34</v>
      </c>
      <c r="C11" s="32" t="s">
        <v>40</v>
      </c>
      <c r="D11" s="28">
        <v>35296</v>
      </c>
      <c r="E11" s="4"/>
      <c r="F11" s="4"/>
      <c r="G11" s="4"/>
      <c r="H11" s="7">
        <f t="shared" si="0"/>
        <v>39.810042872454446</v>
      </c>
      <c r="I11" s="97">
        <v>933</v>
      </c>
      <c r="J11" s="97">
        <v>37142.769999999997</v>
      </c>
      <c r="K11" s="30"/>
      <c r="L11" s="30">
        <v>118.5</v>
      </c>
      <c r="M11" s="30">
        <v>7076.43</v>
      </c>
      <c r="N11" s="30">
        <v>2210.96</v>
      </c>
      <c r="O11" s="30"/>
      <c r="P11" s="97">
        <f t="shared" si="1"/>
        <v>1051.5</v>
      </c>
      <c r="Q11" s="97">
        <f t="shared" si="2"/>
        <v>46430.159999999996</v>
      </c>
      <c r="R11" s="97"/>
      <c r="S11" s="96">
        <v>107</v>
      </c>
      <c r="T11" s="95">
        <v>4259.6900000000023</v>
      </c>
      <c r="U11" s="7"/>
      <c r="V11" s="7">
        <f t="shared" si="3"/>
        <v>1158.5</v>
      </c>
      <c r="W11" s="7">
        <f t="shared" si="4"/>
        <v>50689.85</v>
      </c>
      <c r="X11" s="94">
        <v>3619.1000000000004</v>
      </c>
      <c r="Z11" s="4" t="s">
        <v>124</v>
      </c>
    </row>
    <row r="12" spans="1:26" ht="12.75" customHeight="1">
      <c r="A12" s="4" t="s">
        <v>30</v>
      </c>
      <c r="B12" s="4">
        <v>35</v>
      </c>
      <c r="C12" s="32" t="s">
        <v>42</v>
      </c>
      <c r="D12" s="28">
        <v>35766</v>
      </c>
      <c r="E12" s="4"/>
      <c r="F12" s="4"/>
      <c r="G12" s="4"/>
      <c r="H12" s="7">
        <f t="shared" si="0"/>
        <v>37.093758542141231</v>
      </c>
      <c r="I12" s="97">
        <v>878</v>
      </c>
      <c r="J12" s="97">
        <v>32568.32</v>
      </c>
      <c r="K12" s="30"/>
      <c r="L12" s="30"/>
      <c r="M12" s="30"/>
      <c r="N12" s="30">
        <v>1628.4160000000002</v>
      </c>
      <c r="O12" s="30"/>
      <c r="P12" s="97">
        <f t="shared" si="1"/>
        <v>878</v>
      </c>
      <c r="Q12" s="97">
        <f t="shared" si="2"/>
        <v>34196.735999999997</v>
      </c>
      <c r="R12" s="97"/>
      <c r="S12" s="96">
        <v>162</v>
      </c>
      <c r="T12" s="95">
        <v>6009.1699999999983</v>
      </c>
      <c r="U12" s="7"/>
      <c r="V12" s="7">
        <f t="shared" si="3"/>
        <v>1040</v>
      </c>
      <c r="W12" s="7">
        <f t="shared" si="4"/>
        <v>40205.905999999995</v>
      </c>
      <c r="X12" s="94">
        <v>2786.85</v>
      </c>
      <c r="Z12" s="4" t="s">
        <v>124</v>
      </c>
    </row>
    <row r="13" spans="1:26" ht="12.75" customHeight="1">
      <c r="A13" s="4" t="s">
        <v>30</v>
      </c>
      <c r="B13" s="4">
        <v>41</v>
      </c>
      <c r="C13" s="32" t="s">
        <v>43</v>
      </c>
      <c r="D13" s="28">
        <v>36234</v>
      </c>
      <c r="E13" s="4"/>
      <c r="F13" s="4"/>
      <c r="G13" s="4"/>
      <c r="H13" s="7">
        <f t="shared" si="0"/>
        <v>29.567520091848451</v>
      </c>
      <c r="I13" s="97">
        <v>871</v>
      </c>
      <c r="J13" s="97">
        <v>25753.31</v>
      </c>
      <c r="K13" s="30"/>
      <c r="L13" s="30">
        <v>204.5</v>
      </c>
      <c r="M13" s="30">
        <v>9069.98</v>
      </c>
      <c r="N13" s="30">
        <v>1741.1645000000001</v>
      </c>
      <c r="O13" s="30"/>
      <c r="P13" s="97">
        <f t="shared" si="1"/>
        <v>1075.5</v>
      </c>
      <c r="Q13" s="97">
        <f t="shared" si="2"/>
        <v>36564.4545</v>
      </c>
      <c r="R13" s="97"/>
      <c r="S13" s="96">
        <v>169</v>
      </c>
      <c r="T13" s="95">
        <v>4996.9199999999983</v>
      </c>
      <c r="U13" s="7"/>
      <c r="V13" s="7">
        <f t="shared" si="3"/>
        <v>1244.5</v>
      </c>
      <c r="W13" s="7">
        <f t="shared" si="4"/>
        <v>41561.374499999998</v>
      </c>
      <c r="X13" s="94">
        <v>2877.07</v>
      </c>
      <c r="Z13" s="4" t="s">
        <v>124</v>
      </c>
    </row>
    <row r="14" spans="1:26" ht="12.75" customHeight="1">
      <c r="A14" s="4" t="s">
        <v>30</v>
      </c>
      <c r="B14" s="4">
        <v>42</v>
      </c>
      <c r="C14" s="32" t="s">
        <v>44</v>
      </c>
      <c r="D14" s="28">
        <v>36276</v>
      </c>
      <c r="E14" s="4"/>
      <c r="F14" s="4"/>
      <c r="G14" s="4"/>
      <c r="H14" s="7">
        <f t="shared" si="0"/>
        <v>77.535420660276884</v>
      </c>
      <c r="I14" s="97">
        <v>939</v>
      </c>
      <c r="J14" s="97">
        <v>72805.759999999995</v>
      </c>
      <c r="K14" s="30"/>
      <c r="L14" s="30"/>
      <c r="M14" s="30"/>
      <c r="N14" s="30">
        <v>3640.288</v>
      </c>
      <c r="O14" s="30"/>
      <c r="P14" s="97">
        <f t="shared" si="1"/>
        <v>939</v>
      </c>
      <c r="Q14" s="97">
        <f t="shared" si="2"/>
        <v>76446.047999999995</v>
      </c>
      <c r="R14" s="97"/>
      <c r="S14" s="96">
        <v>101</v>
      </c>
      <c r="T14" s="95">
        <v>7831.0600000000122</v>
      </c>
      <c r="U14" s="7"/>
      <c r="V14" s="7">
        <f t="shared" si="3"/>
        <v>1040</v>
      </c>
      <c r="W14" s="7">
        <f t="shared" si="4"/>
        <v>84277.108000000007</v>
      </c>
      <c r="X14" s="94">
        <v>5774.86</v>
      </c>
      <c r="Z14" s="4" t="s">
        <v>124</v>
      </c>
    </row>
    <row r="15" spans="1:26" ht="12.75" customHeight="1">
      <c r="A15" s="4" t="s">
        <v>45</v>
      </c>
      <c r="B15" s="4">
        <v>49</v>
      </c>
      <c r="C15" s="32" t="s">
        <v>46</v>
      </c>
      <c r="D15" s="28">
        <v>36391</v>
      </c>
      <c r="E15" s="4"/>
      <c r="F15" s="4"/>
      <c r="G15" s="4"/>
      <c r="H15" s="7">
        <f t="shared" si="0"/>
        <v>21.146829268292681</v>
      </c>
      <c r="I15" s="97">
        <v>861</v>
      </c>
      <c r="J15" s="97">
        <v>18207.419999999998</v>
      </c>
      <c r="K15" s="30"/>
      <c r="L15" s="30">
        <v>93</v>
      </c>
      <c r="M15" s="30">
        <v>2947.24</v>
      </c>
      <c r="N15" s="30">
        <v>1057.7329999999999</v>
      </c>
      <c r="O15" s="30"/>
      <c r="P15" s="97">
        <f t="shared" si="1"/>
        <v>954</v>
      </c>
      <c r="Q15" s="97">
        <f t="shared" si="2"/>
        <v>22212.392999999996</v>
      </c>
      <c r="R15" s="97"/>
      <c r="S15" s="96">
        <v>179</v>
      </c>
      <c r="T15" s="95">
        <v>3795.8600000000042</v>
      </c>
      <c r="U15" s="7"/>
      <c r="V15" s="7">
        <f t="shared" si="3"/>
        <v>1133</v>
      </c>
      <c r="W15" s="7">
        <f t="shared" si="4"/>
        <v>26008.253000000001</v>
      </c>
      <c r="X15" s="94">
        <v>1649.79</v>
      </c>
      <c r="Z15" s="4" t="s">
        <v>124</v>
      </c>
    </row>
    <row r="16" spans="1:26" ht="12.75" customHeight="1">
      <c r="A16" s="4" t="s">
        <v>48</v>
      </c>
      <c r="B16" s="4">
        <v>50</v>
      </c>
      <c r="C16" s="32" t="s">
        <v>49</v>
      </c>
      <c r="D16" s="28">
        <v>36423</v>
      </c>
      <c r="E16" s="4"/>
      <c r="F16" s="4"/>
      <c r="G16" s="4"/>
      <c r="H16" s="7">
        <f t="shared" si="0"/>
        <v>37.55372013651877</v>
      </c>
      <c r="I16" s="97">
        <v>879</v>
      </c>
      <c r="J16" s="97">
        <v>33009.72</v>
      </c>
      <c r="K16" s="30"/>
      <c r="L16" s="30">
        <v>94.5</v>
      </c>
      <c r="M16" s="30">
        <v>5303.36</v>
      </c>
      <c r="N16" s="30">
        <v>1915.6540000000002</v>
      </c>
      <c r="O16" s="30"/>
      <c r="P16" s="97">
        <f t="shared" si="1"/>
        <v>973.5</v>
      </c>
      <c r="Q16" s="97">
        <f t="shared" si="2"/>
        <v>40228.734000000004</v>
      </c>
      <c r="R16" s="97"/>
      <c r="S16" s="96">
        <v>161</v>
      </c>
      <c r="T16" s="95">
        <v>6019.739999999998</v>
      </c>
      <c r="U16" s="7"/>
      <c r="V16" s="7">
        <f t="shared" si="3"/>
        <v>1134.5</v>
      </c>
      <c r="W16" s="7">
        <f t="shared" si="4"/>
        <v>46248.474000000002</v>
      </c>
      <c r="X16" s="94">
        <v>3391.49</v>
      </c>
      <c r="Z16" s="4" t="s">
        <v>123</v>
      </c>
    </row>
    <row r="17" spans="1:26" ht="12.75" customHeight="1">
      <c r="A17" s="4" t="s">
        <v>30</v>
      </c>
      <c r="B17" s="4">
        <v>56</v>
      </c>
      <c r="C17" s="32" t="s">
        <v>163</v>
      </c>
      <c r="D17" s="28">
        <v>36609</v>
      </c>
      <c r="E17" s="4"/>
      <c r="F17" s="4"/>
      <c r="G17" s="4"/>
      <c r="H17" s="7">
        <f t="shared" si="0"/>
        <v>32.955104821802934</v>
      </c>
      <c r="I17" s="97">
        <v>954</v>
      </c>
      <c r="J17" s="97">
        <v>31439.17</v>
      </c>
      <c r="K17" s="30"/>
      <c r="L17" s="30">
        <v>29.5</v>
      </c>
      <c r="M17" s="30">
        <v>1458.42</v>
      </c>
      <c r="N17" s="30">
        <v>1644.8795</v>
      </c>
      <c r="O17" s="30"/>
      <c r="P17" s="97">
        <f t="shared" si="1"/>
        <v>983.5</v>
      </c>
      <c r="Q17" s="97">
        <f t="shared" si="2"/>
        <v>34542.469499999999</v>
      </c>
      <c r="R17" s="97"/>
      <c r="S17" s="96">
        <v>86</v>
      </c>
      <c r="T17" s="95">
        <v>2834.1400000000067</v>
      </c>
      <c r="U17" s="7"/>
      <c r="V17" s="7">
        <f t="shared" si="3"/>
        <v>1069.5</v>
      </c>
      <c r="W17" s="7">
        <f t="shared" si="4"/>
        <v>37376.609500000006</v>
      </c>
      <c r="X17" s="94">
        <v>2624.1099999999997</v>
      </c>
      <c r="Z17" s="4" t="s">
        <v>124</v>
      </c>
    </row>
    <row r="18" spans="1:26" ht="12.75" customHeight="1">
      <c r="A18" s="4" t="s">
        <v>45</v>
      </c>
      <c r="B18" s="4">
        <v>60</v>
      </c>
      <c r="C18" s="5" t="s">
        <v>51</v>
      </c>
      <c r="D18" s="34">
        <v>36731</v>
      </c>
      <c r="E18" s="4"/>
      <c r="F18" s="4"/>
      <c r="G18" s="4"/>
      <c r="H18" s="7">
        <f t="shared" si="0"/>
        <v>22.939999999999998</v>
      </c>
      <c r="I18" s="97">
        <v>865</v>
      </c>
      <c r="J18" s="97">
        <v>19843.099999999999</v>
      </c>
      <c r="K18" s="30"/>
      <c r="L18" s="30">
        <v>42.5</v>
      </c>
      <c r="M18" s="30">
        <v>1462.7</v>
      </c>
      <c r="N18" s="30">
        <v>1065.29</v>
      </c>
      <c r="O18" s="30"/>
      <c r="P18" s="97">
        <f t="shared" si="1"/>
        <v>907.5</v>
      </c>
      <c r="Q18" s="97">
        <f t="shared" si="2"/>
        <v>22371.09</v>
      </c>
      <c r="R18" s="97"/>
      <c r="S18" s="96">
        <v>175</v>
      </c>
      <c r="T18" s="95">
        <v>4014.5</v>
      </c>
      <c r="U18" s="7"/>
      <c r="V18" s="7">
        <f t="shared" si="3"/>
        <v>1082.5</v>
      </c>
      <c r="W18" s="7">
        <f t="shared" si="4"/>
        <v>26385.59</v>
      </c>
      <c r="X18" s="94">
        <v>1790.89</v>
      </c>
      <c r="Z18" s="4" t="s">
        <v>124</v>
      </c>
    </row>
    <row r="19" spans="1:26" ht="12.75" customHeight="1">
      <c r="A19" s="4" t="s">
        <v>27</v>
      </c>
      <c r="B19" s="4">
        <v>68</v>
      </c>
      <c r="C19" s="32" t="s">
        <v>162</v>
      </c>
      <c r="D19" s="28">
        <v>36976</v>
      </c>
      <c r="E19" s="4"/>
      <c r="F19" s="4"/>
      <c r="G19" s="4"/>
      <c r="H19" s="7">
        <f t="shared" si="0"/>
        <v>47.239504504504502</v>
      </c>
      <c r="I19" s="97">
        <v>888</v>
      </c>
      <c r="J19" s="97">
        <v>41948.68</v>
      </c>
      <c r="K19" s="30"/>
      <c r="L19" s="30">
        <v>133</v>
      </c>
      <c r="M19" s="30">
        <v>8389.23</v>
      </c>
      <c r="N19" s="30">
        <v>2516.8955000000005</v>
      </c>
      <c r="O19" s="30"/>
      <c r="P19" s="97">
        <f t="shared" si="1"/>
        <v>1021</v>
      </c>
      <c r="Q19" s="97">
        <f t="shared" si="2"/>
        <v>52854.805500000002</v>
      </c>
      <c r="R19" s="97"/>
      <c r="S19" s="96">
        <v>152</v>
      </c>
      <c r="T19" s="95">
        <v>6391.6199999999953</v>
      </c>
      <c r="U19" s="7"/>
      <c r="V19" s="7">
        <f t="shared" si="3"/>
        <v>1173</v>
      </c>
      <c r="W19" s="7">
        <f t="shared" si="4"/>
        <v>59246.425499999998</v>
      </c>
      <c r="X19" s="94">
        <v>4325.47</v>
      </c>
      <c r="Z19" s="4" t="s">
        <v>123</v>
      </c>
    </row>
    <row r="20" spans="1:26" ht="12.75" customHeight="1">
      <c r="A20" s="4" t="s">
        <v>39</v>
      </c>
      <c r="B20" s="4">
        <v>70</v>
      </c>
      <c r="C20" s="32" t="s">
        <v>55</v>
      </c>
      <c r="D20" s="28">
        <v>37074</v>
      </c>
      <c r="E20" s="4"/>
      <c r="F20" s="4"/>
      <c r="G20" s="4"/>
      <c r="H20" s="7">
        <f t="shared" si="0"/>
        <v>34.502564102564101</v>
      </c>
      <c r="I20" s="97">
        <v>955.5</v>
      </c>
      <c r="J20" s="97">
        <v>32967.199999999997</v>
      </c>
      <c r="K20" s="30"/>
      <c r="L20" s="30">
        <v>128</v>
      </c>
      <c r="M20" s="30">
        <v>6624.44</v>
      </c>
      <c r="N20" s="30">
        <v>1979.5820000000001</v>
      </c>
      <c r="O20" s="30"/>
      <c r="P20" s="97">
        <f t="shared" si="1"/>
        <v>1083.5</v>
      </c>
      <c r="Q20" s="97">
        <f t="shared" si="2"/>
        <v>41571.222000000002</v>
      </c>
      <c r="R20" s="97"/>
      <c r="S20" s="96">
        <v>129.5</v>
      </c>
      <c r="T20" s="95">
        <v>4468.0900000000038</v>
      </c>
      <c r="U20" s="7"/>
      <c r="V20" s="7">
        <f t="shared" si="3"/>
        <v>1213</v>
      </c>
      <c r="W20" s="7">
        <f t="shared" si="4"/>
        <v>46039.312000000005</v>
      </c>
      <c r="X20" s="94">
        <v>3140.31</v>
      </c>
      <c r="Z20" s="4" t="s">
        <v>124</v>
      </c>
    </row>
    <row r="21" spans="1:26" ht="12.75" customHeight="1">
      <c r="A21" s="4" t="s">
        <v>37</v>
      </c>
      <c r="B21" s="4">
        <v>80</v>
      </c>
      <c r="C21" s="32" t="s">
        <v>57</v>
      </c>
      <c r="D21" s="28">
        <v>37573</v>
      </c>
      <c r="E21" s="4"/>
      <c r="F21" s="4"/>
      <c r="G21" s="4"/>
      <c r="H21" s="7">
        <f t="shared" si="0"/>
        <v>36.9708182317408</v>
      </c>
      <c r="I21" s="97">
        <v>910.5</v>
      </c>
      <c r="J21" s="97">
        <v>33661.93</v>
      </c>
      <c r="K21" s="30"/>
      <c r="L21" s="30">
        <v>166</v>
      </c>
      <c r="M21" s="30">
        <v>9206.0300000000007</v>
      </c>
      <c r="N21" s="30">
        <v>2143.3980000000001</v>
      </c>
      <c r="O21" s="30"/>
      <c r="P21" s="97">
        <f t="shared" si="1"/>
        <v>1076.5</v>
      </c>
      <c r="Q21" s="97">
        <f t="shared" si="2"/>
        <v>45011.358</v>
      </c>
      <c r="R21" s="97"/>
      <c r="S21" s="96">
        <v>129.5</v>
      </c>
      <c r="T21" s="95">
        <v>4787.7799999999988</v>
      </c>
      <c r="U21" s="7"/>
      <c r="V21" s="7">
        <f t="shared" si="3"/>
        <v>1206</v>
      </c>
      <c r="W21" s="7">
        <f t="shared" si="4"/>
        <v>49799.137999999999</v>
      </c>
      <c r="X21" s="94">
        <v>3540.29</v>
      </c>
      <c r="Z21" s="4" t="s">
        <v>123</v>
      </c>
    </row>
    <row r="22" spans="1:26" ht="12.75" customHeight="1">
      <c r="A22" s="4" t="s">
        <v>27</v>
      </c>
      <c r="B22" s="4">
        <v>83</v>
      </c>
      <c r="C22" s="32" t="s">
        <v>161</v>
      </c>
      <c r="D22" s="28">
        <v>37739</v>
      </c>
      <c r="E22" s="4"/>
      <c r="F22" s="4"/>
      <c r="G22" s="4"/>
      <c r="H22" s="7">
        <f t="shared" si="0"/>
        <v>33.378555256064693</v>
      </c>
      <c r="I22" s="97">
        <v>927.5</v>
      </c>
      <c r="J22" s="97">
        <v>30958.61</v>
      </c>
      <c r="K22" s="30"/>
      <c r="L22" s="30">
        <v>2.5</v>
      </c>
      <c r="M22" s="30">
        <v>125.64</v>
      </c>
      <c r="N22" s="30">
        <v>1554.2125000000001</v>
      </c>
      <c r="O22" s="30"/>
      <c r="P22" s="97">
        <f t="shared" si="1"/>
        <v>930</v>
      </c>
      <c r="Q22" s="97">
        <f t="shared" si="2"/>
        <v>32638.462500000001</v>
      </c>
      <c r="R22" s="97"/>
      <c r="S22" s="96">
        <v>112.5</v>
      </c>
      <c r="T22" s="95">
        <v>3599.8499999999985</v>
      </c>
      <c r="U22" s="7"/>
      <c r="V22" s="7">
        <f t="shared" si="3"/>
        <v>1042.5</v>
      </c>
      <c r="W22" s="7">
        <f t="shared" si="4"/>
        <v>36238.3125</v>
      </c>
      <c r="X22" s="94">
        <v>2556.64</v>
      </c>
      <c r="Z22" s="4" t="s">
        <v>123</v>
      </c>
    </row>
    <row r="23" spans="1:26" ht="12.75" customHeight="1">
      <c r="A23" s="4" t="s">
        <v>37</v>
      </c>
      <c r="B23" s="4">
        <v>91</v>
      </c>
      <c r="C23" s="32" t="s">
        <v>53</v>
      </c>
      <c r="D23" s="28">
        <v>38483</v>
      </c>
      <c r="E23" s="4"/>
      <c r="F23" s="4"/>
      <c r="G23" s="4"/>
      <c r="H23" s="7">
        <f t="shared" si="0"/>
        <v>32.691055831951353</v>
      </c>
      <c r="I23" s="97">
        <v>904.5</v>
      </c>
      <c r="J23" s="97">
        <v>29569.06</v>
      </c>
      <c r="K23" s="30"/>
      <c r="L23" s="30">
        <v>115</v>
      </c>
      <c r="M23" s="30">
        <v>5639.34</v>
      </c>
      <c r="N23" s="30">
        <v>1760.42</v>
      </c>
      <c r="O23" s="30"/>
      <c r="P23" s="97">
        <f t="shared" si="1"/>
        <v>1019.5</v>
      </c>
      <c r="Q23" s="97">
        <f t="shared" si="2"/>
        <v>36968.82</v>
      </c>
      <c r="R23" s="97"/>
      <c r="S23" s="96">
        <v>195.5</v>
      </c>
      <c r="T23" s="95">
        <v>6390.9000000000015</v>
      </c>
      <c r="U23" s="7"/>
      <c r="V23" s="7">
        <f t="shared" si="3"/>
        <v>1215</v>
      </c>
      <c r="W23" s="7">
        <f t="shared" si="4"/>
        <v>43359.72</v>
      </c>
      <c r="X23" s="94">
        <v>3011.21</v>
      </c>
      <c r="Z23" s="4" t="s">
        <v>123</v>
      </c>
    </row>
    <row r="24" spans="1:26" ht="12.75" customHeight="1">
      <c r="A24" s="4" t="s">
        <v>30</v>
      </c>
      <c r="B24" s="4">
        <v>94</v>
      </c>
      <c r="C24" s="5" t="s">
        <v>160</v>
      </c>
      <c r="D24" s="28">
        <v>38516</v>
      </c>
      <c r="E24" s="4"/>
      <c r="F24" s="4"/>
      <c r="G24" s="4"/>
      <c r="H24" s="7">
        <f t="shared" si="0"/>
        <v>69.557674666666671</v>
      </c>
      <c r="I24" s="97">
        <v>937.5</v>
      </c>
      <c r="J24" s="97">
        <v>65210.32</v>
      </c>
      <c r="K24" s="30"/>
      <c r="L24" s="30"/>
      <c r="M24" s="30"/>
      <c r="N24" s="30">
        <v>3260.5160000000001</v>
      </c>
      <c r="O24" s="30"/>
      <c r="P24" s="97">
        <f t="shared" si="1"/>
        <v>937.5</v>
      </c>
      <c r="Q24" s="97">
        <f t="shared" si="2"/>
        <v>68470.835999999996</v>
      </c>
      <c r="R24" s="97"/>
      <c r="S24" s="96">
        <v>102.5</v>
      </c>
      <c r="T24" s="95">
        <v>7129.6500000000015</v>
      </c>
      <c r="U24" s="7"/>
      <c r="V24" s="7">
        <f t="shared" si="3"/>
        <v>1040</v>
      </c>
      <c r="W24" s="7">
        <f t="shared" si="4"/>
        <v>75600.486000000004</v>
      </c>
      <c r="X24" s="94">
        <v>5303.78</v>
      </c>
      <c r="Z24" s="4" t="s">
        <v>124</v>
      </c>
    </row>
    <row r="25" spans="1:26" ht="12.75" customHeight="1">
      <c r="A25" s="4" t="s">
        <v>59</v>
      </c>
      <c r="B25" s="4">
        <v>95</v>
      </c>
      <c r="C25" s="5" t="s">
        <v>60</v>
      </c>
      <c r="D25" s="34">
        <v>38565</v>
      </c>
      <c r="E25" s="4"/>
      <c r="F25" s="4"/>
      <c r="G25" s="4"/>
      <c r="H25" s="7">
        <f t="shared" si="0"/>
        <v>37.833515981735161</v>
      </c>
      <c r="I25" s="97">
        <v>876</v>
      </c>
      <c r="J25" s="97">
        <v>33142.160000000003</v>
      </c>
      <c r="K25" s="30"/>
      <c r="L25" s="30">
        <v>138.5</v>
      </c>
      <c r="M25" s="30">
        <v>7857.51</v>
      </c>
      <c r="N25" s="30">
        <v>2049.9835000000003</v>
      </c>
      <c r="O25" s="30"/>
      <c r="P25" s="97">
        <f t="shared" si="1"/>
        <v>1014.5</v>
      </c>
      <c r="Q25" s="97">
        <f t="shared" si="2"/>
        <v>43049.653500000008</v>
      </c>
      <c r="R25" s="97"/>
      <c r="S25" s="96">
        <v>164</v>
      </c>
      <c r="T25" s="95">
        <v>6201.0199999999968</v>
      </c>
      <c r="U25" s="7"/>
      <c r="V25" s="7">
        <f t="shared" si="3"/>
        <v>1178.5</v>
      </c>
      <c r="W25" s="7">
        <f t="shared" si="4"/>
        <v>49250.673500000004</v>
      </c>
      <c r="X25" s="94">
        <v>3524.3199999999997</v>
      </c>
      <c r="Z25" s="4" t="s">
        <v>123</v>
      </c>
    </row>
    <row r="26" spans="1:26" ht="12.75" customHeight="1">
      <c r="A26" s="4" t="s">
        <v>61</v>
      </c>
      <c r="B26" s="4">
        <v>102</v>
      </c>
      <c r="C26" s="22" t="s">
        <v>159</v>
      </c>
      <c r="D26" s="34">
        <v>38789</v>
      </c>
      <c r="E26" s="4"/>
      <c r="F26" s="4"/>
      <c r="G26" s="4"/>
      <c r="H26" s="7">
        <f t="shared" si="0"/>
        <v>64.692140540540549</v>
      </c>
      <c r="I26" s="97">
        <v>925</v>
      </c>
      <c r="J26" s="97">
        <v>59840.23</v>
      </c>
      <c r="K26" s="30"/>
      <c r="L26" s="30"/>
      <c r="M26" s="30"/>
      <c r="N26" s="30">
        <v>2992.0115000000005</v>
      </c>
      <c r="O26" s="30"/>
      <c r="P26" s="97">
        <f t="shared" si="1"/>
        <v>925</v>
      </c>
      <c r="Q26" s="97">
        <f t="shared" si="2"/>
        <v>62832.241500000004</v>
      </c>
      <c r="R26" s="97"/>
      <c r="S26" s="96">
        <v>115</v>
      </c>
      <c r="T26" s="95">
        <v>7439.6299999999974</v>
      </c>
      <c r="U26" s="7"/>
      <c r="V26" s="7">
        <f t="shared" si="3"/>
        <v>1040</v>
      </c>
      <c r="W26" s="7">
        <f t="shared" si="4"/>
        <v>70271.871500000008</v>
      </c>
      <c r="X26" s="94">
        <v>4922.43</v>
      </c>
      <c r="Z26" s="4" t="s">
        <v>123</v>
      </c>
    </row>
    <row r="27" spans="1:26" ht="12.75" customHeight="1">
      <c r="A27" s="4" t="s">
        <v>37</v>
      </c>
      <c r="B27" s="4">
        <v>109</v>
      </c>
      <c r="C27" s="32" t="s">
        <v>158</v>
      </c>
      <c r="D27" s="28">
        <v>39111</v>
      </c>
      <c r="E27" s="4"/>
      <c r="F27" s="4"/>
      <c r="G27" s="4"/>
      <c r="H27" s="7">
        <f t="shared" si="0"/>
        <v>44.227923355774209</v>
      </c>
      <c r="I27" s="97">
        <v>965.5</v>
      </c>
      <c r="J27" s="97">
        <v>42702.06</v>
      </c>
      <c r="K27" s="30"/>
      <c r="L27" s="30">
        <v>145</v>
      </c>
      <c r="M27" s="30">
        <v>9619.3700000000008</v>
      </c>
      <c r="N27" s="30">
        <v>2616.0715</v>
      </c>
      <c r="O27" s="30"/>
      <c r="P27" s="97">
        <f t="shared" si="1"/>
        <v>1110.5</v>
      </c>
      <c r="Q27" s="97">
        <f t="shared" si="2"/>
        <v>54937.501499999998</v>
      </c>
      <c r="R27" s="97"/>
      <c r="S27" s="96">
        <v>74.5</v>
      </c>
      <c r="T27" s="95">
        <v>3294.9599999999991</v>
      </c>
      <c r="U27" s="7"/>
      <c r="V27" s="7">
        <f t="shared" si="3"/>
        <v>1185</v>
      </c>
      <c r="W27" s="7">
        <f t="shared" si="4"/>
        <v>58232.461499999998</v>
      </c>
      <c r="X27" s="94">
        <v>4165.13</v>
      </c>
      <c r="Z27" s="4" t="s">
        <v>123</v>
      </c>
    </row>
    <row r="28" spans="1:26" ht="12.75" customHeight="1">
      <c r="A28" s="4" t="s">
        <v>61</v>
      </c>
      <c r="B28" s="4">
        <v>113</v>
      </c>
      <c r="C28" s="32" t="s">
        <v>157</v>
      </c>
      <c r="D28" s="28">
        <v>43290</v>
      </c>
      <c r="E28" s="4"/>
      <c r="F28" s="4"/>
      <c r="G28" s="4"/>
      <c r="H28" s="7">
        <f t="shared" si="0"/>
        <v>33.749022471910116</v>
      </c>
      <c r="I28" s="97">
        <v>890</v>
      </c>
      <c r="J28" s="97">
        <v>30036.63</v>
      </c>
      <c r="K28" s="30"/>
      <c r="L28" s="30">
        <v>5.5</v>
      </c>
      <c r="M28" s="30">
        <v>280.5</v>
      </c>
      <c r="N28" s="30">
        <v>1515.8565000000001</v>
      </c>
      <c r="O28" s="30"/>
      <c r="P28" s="97">
        <f t="shared" si="1"/>
        <v>895.5</v>
      </c>
      <c r="Q28" s="97">
        <f t="shared" si="2"/>
        <v>31832.986500000003</v>
      </c>
      <c r="R28" s="97"/>
      <c r="S28" s="96">
        <v>150</v>
      </c>
      <c r="T28" s="95">
        <v>5025.5300000000025</v>
      </c>
      <c r="U28" s="7"/>
      <c r="V28" s="7">
        <f t="shared" si="3"/>
        <v>1045.5</v>
      </c>
      <c r="W28" s="7">
        <f t="shared" si="4"/>
        <v>36858.516500000005</v>
      </c>
      <c r="X28" s="94">
        <v>2490.94</v>
      </c>
      <c r="Z28" s="4" t="s">
        <v>123</v>
      </c>
    </row>
    <row r="29" spans="1:26" ht="12.75" customHeight="1">
      <c r="A29" s="4" t="s">
        <v>37</v>
      </c>
      <c r="B29" s="4">
        <v>115</v>
      </c>
      <c r="C29" s="32" t="s">
        <v>38</v>
      </c>
      <c r="D29" s="28">
        <v>39329</v>
      </c>
      <c r="E29" s="4"/>
      <c r="F29" s="4"/>
      <c r="G29" s="4"/>
      <c r="H29" s="7">
        <f t="shared" si="0"/>
        <v>37.889355711965351</v>
      </c>
      <c r="I29" s="97">
        <v>923.5</v>
      </c>
      <c r="J29" s="97">
        <v>34990.82</v>
      </c>
      <c r="K29" s="30"/>
      <c r="L29" s="30">
        <v>150</v>
      </c>
      <c r="M29" s="30">
        <v>8524.94</v>
      </c>
      <c r="N29" s="30">
        <v>2175.788</v>
      </c>
      <c r="O29" s="30"/>
      <c r="P29" s="97">
        <f t="shared" si="1"/>
        <v>1073.5</v>
      </c>
      <c r="Q29" s="97">
        <f t="shared" si="2"/>
        <v>45691.548000000003</v>
      </c>
      <c r="R29" s="97"/>
      <c r="S29" s="96">
        <v>116.5</v>
      </c>
      <c r="T29" s="95">
        <v>4414.0499999999956</v>
      </c>
      <c r="U29" s="7"/>
      <c r="V29" s="7">
        <f t="shared" si="3"/>
        <v>1190</v>
      </c>
      <c r="W29" s="7">
        <f t="shared" si="4"/>
        <v>50105.597999999998</v>
      </c>
      <c r="X29" s="94">
        <v>3569.94</v>
      </c>
      <c r="Z29" s="4" t="s">
        <v>123</v>
      </c>
    </row>
    <row r="30" spans="1:26" ht="12.75" customHeight="1">
      <c r="A30" s="4" t="s">
        <v>63</v>
      </c>
      <c r="B30" s="4">
        <v>116</v>
      </c>
      <c r="C30" s="32" t="s">
        <v>65</v>
      </c>
      <c r="D30" s="28">
        <v>39363</v>
      </c>
      <c r="E30" s="4"/>
      <c r="F30" s="4"/>
      <c r="G30" s="4"/>
      <c r="H30" s="7">
        <f t="shared" si="0"/>
        <v>37.898434970318405</v>
      </c>
      <c r="I30" s="97">
        <v>926.5</v>
      </c>
      <c r="J30" s="97">
        <v>35112.9</v>
      </c>
      <c r="K30" s="30"/>
      <c r="L30" s="30">
        <v>164</v>
      </c>
      <c r="M30" s="30">
        <v>9323.01</v>
      </c>
      <c r="N30" s="30">
        <v>2221.7955000000002</v>
      </c>
      <c r="O30" s="30"/>
      <c r="P30" s="97">
        <f t="shared" si="1"/>
        <v>1090.5</v>
      </c>
      <c r="Q30" s="97">
        <f t="shared" si="2"/>
        <v>46657.705500000004</v>
      </c>
      <c r="R30" s="97"/>
      <c r="S30" s="96">
        <v>113.5</v>
      </c>
      <c r="T30" s="95">
        <v>4301.3999999999942</v>
      </c>
      <c r="U30" s="7"/>
      <c r="V30" s="7">
        <f t="shared" si="3"/>
        <v>1204</v>
      </c>
      <c r="W30" s="7">
        <f t="shared" si="4"/>
        <v>50959.105499999998</v>
      </c>
      <c r="X30" s="94">
        <v>3728.39</v>
      </c>
      <c r="Z30" s="4" t="s">
        <v>123</v>
      </c>
    </row>
    <row r="31" spans="1:26" ht="12.75" customHeight="1">
      <c r="A31" s="4" t="s">
        <v>37</v>
      </c>
      <c r="B31" s="4">
        <v>121</v>
      </c>
      <c r="C31" s="32" t="s">
        <v>53</v>
      </c>
      <c r="D31" s="28">
        <v>39699</v>
      </c>
      <c r="E31" s="4"/>
      <c r="F31" s="4"/>
      <c r="G31" s="4"/>
      <c r="H31" s="7">
        <f t="shared" si="0"/>
        <v>31.168173130972455</v>
      </c>
      <c r="I31" s="97">
        <v>889.5</v>
      </c>
      <c r="J31" s="97">
        <v>27724.09</v>
      </c>
      <c r="K31" s="30"/>
      <c r="L31" s="30">
        <v>225.5</v>
      </c>
      <c r="M31" s="30">
        <v>10542.42</v>
      </c>
      <c r="N31" s="30">
        <v>1913.3255000000001</v>
      </c>
      <c r="O31" s="30"/>
      <c r="P31" s="97">
        <f t="shared" si="1"/>
        <v>1115</v>
      </c>
      <c r="Q31" s="97">
        <f t="shared" si="2"/>
        <v>40179.835500000001</v>
      </c>
      <c r="R31" s="97"/>
      <c r="S31" s="96">
        <v>234.5</v>
      </c>
      <c r="T31" s="95">
        <v>7308.8299999999945</v>
      </c>
      <c r="U31" s="7"/>
      <c r="V31" s="7">
        <f t="shared" si="3"/>
        <v>1349.5</v>
      </c>
      <c r="W31" s="7">
        <f t="shared" si="4"/>
        <v>47488.665499999996</v>
      </c>
      <c r="X31" s="94">
        <v>3322.16</v>
      </c>
      <c r="Z31" s="4" t="s">
        <v>123</v>
      </c>
    </row>
    <row r="32" spans="1:26" ht="12.75" customHeight="1">
      <c r="A32" s="4" t="s">
        <v>39</v>
      </c>
      <c r="B32" s="4">
        <v>131</v>
      </c>
      <c r="C32" s="32" t="s">
        <v>66</v>
      </c>
      <c r="D32" s="28">
        <v>40434</v>
      </c>
      <c r="E32" s="4"/>
      <c r="F32" s="4"/>
      <c r="G32" s="4"/>
      <c r="H32" s="7">
        <f t="shared" si="0"/>
        <v>39.706231207879732</v>
      </c>
      <c r="I32" s="97">
        <v>964.5</v>
      </c>
      <c r="J32" s="97">
        <v>38296.660000000003</v>
      </c>
      <c r="K32" s="30"/>
      <c r="L32" s="30">
        <v>80</v>
      </c>
      <c r="M32" s="30">
        <v>4764.8</v>
      </c>
      <c r="N32" s="30">
        <v>2153.0730000000003</v>
      </c>
      <c r="O32" s="30"/>
      <c r="P32" s="97">
        <f t="shared" si="1"/>
        <v>1044.5</v>
      </c>
      <c r="Q32" s="97">
        <f t="shared" si="2"/>
        <v>45214.53300000001</v>
      </c>
      <c r="R32" s="97"/>
      <c r="S32" s="96">
        <v>75.5</v>
      </c>
      <c r="T32" s="95">
        <v>2997.8199999999924</v>
      </c>
      <c r="U32" s="7"/>
      <c r="V32" s="7">
        <f t="shared" si="3"/>
        <v>1120</v>
      </c>
      <c r="W32" s="7">
        <f t="shared" si="4"/>
        <v>48212.353000000003</v>
      </c>
      <c r="X32" s="94">
        <v>3523.51</v>
      </c>
      <c r="Z32" s="4" t="s">
        <v>124</v>
      </c>
    </row>
    <row r="33" spans="1:26" ht="12.75" customHeight="1">
      <c r="A33" s="4" t="s">
        <v>52</v>
      </c>
      <c r="B33" s="4">
        <v>146</v>
      </c>
      <c r="C33" s="32" t="s">
        <v>68</v>
      </c>
      <c r="D33" s="149">
        <v>45291</v>
      </c>
      <c r="E33" s="147"/>
      <c r="F33" s="148"/>
      <c r="G33" s="148"/>
      <c r="H33" s="7">
        <f>+T33/S33</f>
        <v>77.683973525945177</v>
      </c>
      <c r="I33" s="97"/>
      <c r="J33" s="97"/>
      <c r="K33" s="30"/>
      <c r="L33" s="30"/>
      <c r="M33" s="30"/>
      <c r="N33" s="30">
        <v>0</v>
      </c>
      <c r="O33" s="30"/>
      <c r="P33" s="97">
        <f t="shared" si="1"/>
        <v>0</v>
      </c>
      <c r="Q33" s="97">
        <f t="shared" si="2"/>
        <v>0</v>
      </c>
      <c r="R33" s="97"/>
      <c r="S33" s="96">
        <v>330.89</v>
      </c>
      <c r="T33" s="95">
        <v>25704.85</v>
      </c>
      <c r="U33" s="7"/>
      <c r="V33" s="7">
        <f t="shared" si="3"/>
        <v>330.89</v>
      </c>
      <c r="W33" s="7">
        <f t="shared" si="4"/>
        <v>25704.85</v>
      </c>
      <c r="X33" s="94">
        <v>1966.44</v>
      </c>
      <c r="Z33" s="4" t="s">
        <v>123</v>
      </c>
    </row>
    <row r="34" spans="1:26" ht="12.75" customHeight="1">
      <c r="A34" s="4" t="s">
        <v>63</v>
      </c>
      <c r="B34" s="4">
        <v>147</v>
      </c>
      <c r="C34" s="22" t="s">
        <v>154</v>
      </c>
      <c r="D34" s="28">
        <v>41708</v>
      </c>
      <c r="E34" s="4"/>
      <c r="F34" s="4"/>
      <c r="G34" s="4"/>
      <c r="H34" s="7">
        <f t="shared" ref="H34:H65" si="5">+J34/I34</f>
        <v>32.262673434856175</v>
      </c>
      <c r="I34" s="97">
        <v>886.5</v>
      </c>
      <c r="J34" s="97">
        <v>28600.86</v>
      </c>
      <c r="K34" s="30"/>
      <c r="L34" s="30">
        <v>107.5</v>
      </c>
      <c r="M34" s="30">
        <v>5202.24</v>
      </c>
      <c r="N34" s="30">
        <v>1690.155</v>
      </c>
      <c r="O34" s="30"/>
      <c r="P34" s="97">
        <f t="shared" si="1"/>
        <v>994</v>
      </c>
      <c r="Q34" s="97">
        <f t="shared" si="2"/>
        <v>35493.254999999997</v>
      </c>
      <c r="R34" s="97"/>
      <c r="S34" s="96">
        <v>153.5</v>
      </c>
      <c r="T34" s="95">
        <v>4952.3100000000049</v>
      </c>
      <c r="U34" s="7"/>
      <c r="V34" s="7">
        <f t="shared" si="3"/>
        <v>1147.5</v>
      </c>
      <c r="W34" s="7">
        <f t="shared" si="4"/>
        <v>40445.565000000002</v>
      </c>
      <c r="X34" s="94">
        <v>2860.0699999999997</v>
      </c>
      <c r="Z34" s="4" t="s">
        <v>123</v>
      </c>
    </row>
    <row r="35" spans="1:26" ht="12.75" customHeight="1">
      <c r="A35" s="4" t="s">
        <v>37</v>
      </c>
      <c r="B35" s="4">
        <v>149</v>
      </c>
      <c r="C35" s="32" t="s">
        <v>38</v>
      </c>
      <c r="D35" s="28">
        <v>44158</v>
      </c>
      <c r="E35" s="4"/>
      <c r="F35" s="4"/>
      <c r="G35" s="4"/>
      <c r="H35" s="7">
        <f t="shared" si="5"/>
        <v>30.673189655172415</v>
      </c>
      <c r="I35" s="97">
        <v>928</v>
      </c>
      <c r="J35" s="97">
        <v>28464.720000000001</v>
      </c>
      <c r="K35" s="30"/>
      <c r="L35" s="30">
        <v>199</v>
      </c>
      <c r="M35" s="30">
        <v>9155.73</v>
      </c>
      <c r="N35" s="30">
        <v>1881.0225</v>
      </c>
      <c r="O35" s="30"/>
      <c r="P35" s="97">
        <f t="shared" si="1"/>
        <v>1127</v>
      </c>
      <c r="Q35" s="97">
        <f t="shared" si="2"/>
        <v>39501.472499999996</v>
      </c>
      <c r="R35" s="97"/>
      <c r="S35" s="96">
        <v>112</v>
      </c>
      <c r="T35" s="95">
        <v>3435.3500000000058</v>
      </c>
      <c r="U35" s="7"/>
      <c r="V35" s="7">
        <f t="shared" si="3"/>
        <v>1239</v>
      </c>
      <c r="W35" s="7">
        <f t="shared" si="4"/>
        <v>42936.822500000002</v>
      </c>
      <c r="X35" s="94">
        <v>3058.41</v>
      </c>
      <c r="Z35" s="4" t="s">
        <v>123</v>
      </c>
    </row>
    <row r="36" spans="1:26" ht="12.75" customHeight="1">
      <c r="A36" s="4" t="s">
        <v>63</v>
      </c>
      <c r="B36" s="4">
        <v>152</v>
      </c>
      <c r="C36" s="32" t="s">
        <v>56</v>
      </c>
      <c r="D36" s="28">
        <v>41829</v>
      </c>
      <c r="E36" s="4"/>
      <c r="F36" s="4"/>
      <c r="G36" s="4"/>
      <c r="H36" s="7">
        <f t="shared" si="5"/>
        <v>35.780481253497484</v>
      </c>
      <c r="I36" s="97">
        <v>893.5</v>
      </c>
      <c r="J36" s="97">
        <v>31969.86</v>
      </c>
      <c r="K36" s="30"/>
      <c r="L36" s="30">
        <v>97</v>
      </c>
      <c r="M36" s="30">
        <v>5206.18</v>
      </c>
      <c r="N36" s="30">
        <v>1858.8020000000001</v>
      </c>
      <c r="O36" s="30"/>
      <c r="P36" s="97">
        <f t="shared" si="1"/>
        <v>990.5</v>
      </c>
      <c r="Q36" s="97">
        <f t="shared" si="2"/>
        <v>39034.842000000004</v>
      </c>
      <c r="R36" s="97"/>
      <c r="S36" s="96">
        <v>146.5</v>
      </c>
      <c r="T36" s="95">
        <v>5241.8499999999985</v>
      </c>
      <c r="U36" s="7"/>
      <c r="V36" s="7">
        <f t="shared" si="3"/>
        <v>1137</v>
      </c>
      <c r="W36" s="7">
        <f t="shared" si="4"/>
        <v>44276.692000000003</v>
      </c>
      <c r="X36" s="94">
        <v>3155.44</v>
      </c>
      <c r="Z36" s="4" t="s">
        <v>123</v>
      </c>
    </row>
    <row r="37" spans="1:26" ht="12.75" customHeight="1">
      <c r="A37" s="4" t="s">
        <v>70</v>
      </c>
      <c r="B37" s="4">
        <v>153</v>
      </c>
      <c r="C37" s="5" t="s">
        <v>156</v>
      </c>
      <c r="D37" s="34">
        <v>41850</v>
      </c>
      <c r="E37" s="4"/>
      <c r="F37" s="4"/>
      <c r="G37" s="4"/>
      <c r="H37" s="7">
        <f t="shared" si="5"/>
        <v>22.610381165919282</v>
      </c>
      <c r="I37" s="97">
        <v>892</v>
      </c>
      <c r="J37" s="97">
        <v>20168.46</v>
      </c>
      <c r="K37" s="30"/>
      <c r="L37" s="30">
        <v>59</v>
      </c>
      <c r="M37" s="30">
        <v>2001.28</v>
      </c>
      <c r="N37" s="30">
        <v>1108.4869999999999</v>
      </c>
      <c r="O37" s="30"/>
      <c r="P37" s="97">
        <f t="shared" si="1"/>
        <v>951</v>
      </c>
      <c r="Q37" s="97">
        <f t="shared" si="2"/>
        <v>23278.226999999999</v>
      </c>
      <c r="R37" s="97"/>
      <c r="S37" s="96">
        <v>148</v>
      </c>
      <c r="T37" s="95">
        <v>3346.2900000000009</v>
      </c>
      <c r="U37" s="7"/>
      <c r="V37" s="7">
        <f t="shared" si="3"/>
        <v>1099</v>
      </c>
      <c r="W37" s="7">
        <f t="shared" si="4"/>
        <v>26624.517</v>
      </c>
      <c r="X37" s="94">
        <v>1869.63</v>
      </c>
      <c r="Z37" s="4" t="s">
        <v>124</v>
      </c>
    </row>
    <row r="38" spans="1:26" ht="12.75" customHeight="1">
      <c r="A38" s="4" t="s">
        <v>30</v>
      </c>
      <c r="B38" s="4">
        <v>154</v>
      </c>
      <c r="C38" s="32" t="s">
        <v>155</v>
      </c>
      <c r="D38" s="28">
        <v>41884</v>
      </c>
      <c r="E38" s="4"/>
      <c r="F38" s="4"/>
      <c r="G38" s="4"/>
      <c r="H38" s="7">
        <f t="shared" si="5"/>
        <v>52.36891604675877</v>
      </c>
      <c r="I38" s="97">
        <v>941</v>
      </c>
      <c r="J38" s="97">
        <v>49279.15</v>
      </c>
      <c r="K38" s="30"/>
      <c r="L38" s="30"/>
      <c r="M38" s="30"/>
      <c r="N38" s="30">
        <v>2463.9575000000004</v>
      </c>
      <c r="O38" s="30"/>
      <c r="P38" s="97">
        <f t="shared" si="1"/>
        <v>941</v>
      </c>
      <c r="Q38" s="97">
        <f t="shared" si="2"/>
        <v>51743.107499999998</v>
      </c>
      <c r="R38" s="97"/>
      <c r="S38" s="96">
        <v>99</v>
      </c>
      <c r="T38" s="95">
        <v>5172.5299999999988</v>
      </c>
      <c r="U38" s="7"/>
      <c r="V38" s="7">
        <f t="shared" si="3"/>
        <v>1040</v>
      </c>
      <c r="W38" s="7">
        <f t="shared" si="4"/>
        <v>56915.637499999997</v>
      </c>
      <c r="X38" s="94">
        <v>4151.25</v>
      </c>
      <c r="Z38" s="4" t="s">
        <v>124</v>
      </c>
    </row>
    <row r="39" spans="1:26" ht="12.75" customHeight="1">
      <c r="A39" s="4" t="s">
        <v>27</v>
      </c>
      <c r="B39" s="4">
        <v>161</v>
      </c>
      <c r="C39" s="5" t="s">
        <v>58</v>
      </c>
      <c r="D39" s="34">
        <v>42289</v>
      </c>
      <c r="E39" s="4"/>
      <c r="F39" s="4"/>
      <c r="G39" s="4"/>
      <c r="H39" s="7">
        <f t="shared" si="5"/>
        <v>29.456225165562913</v>
      </c>
      <c r="I39" s="97">
        <v>906</v>
      </c>
      <c r="J39" s="97">
        <v>26687.34</v>
      </c>
      <c r="K39" s="30"/>
      <c r="L39" s="30">
        <v>32</v>
      </c>
      <c r="M39" s="30">
        <v>1413.84</v>
      </c>
      <c r="N39" s="30">
        <v>1405.0590000000002</v>
      </c>
      <c r="O39" s="30"/>
      <c r="P39" s="97">
        <f t="shared" si="1"/>
        <v>938</v>
      </c>
      <c r="Q39" s="97">
        <f t="shared" si="2"/>
        <v>29506.239000000001</v>
      </c>
      <c r="R39" s="97"/>
      <c r="S39" s="96">
        <v>134</v>
      </c>
      <c r="T39" s="95">
        <v>3947</v>
      </c>
      <c r="U39" s="7"/>
      <c r="V39" s="7">
        <f t="shared" si="3"/>
        <v>1072</v>
      </c>
      <c r="W39" s="7">
        <f t="shared" si="4"/>
        <v>33453.239000000001</v>
      </c>
      <c r="X39" s="94">
        <v>2325.08</v>
      </c>
      <c r="Z39" s="4" t="s">
        <v>123</v>
      </c>
    </row>
    <row r="40" spans="1:26" ht="12.75" customHeight="1">
      <c r="A40" s="4" t="s">
        <v>52</v>
      </c>
      <c r="B40" s="4">
        <v>163</v>
      </c>
      <c r="C40" s="32" t="s">
        <v>74</v>
      </c>
      <c r="D40" s="28">
        <v>42621</v>
      </c>
      <c r="E40" s="4"/>
      <c r="F40" s="4"/>
      <c r="G40" s="4"/>
      <c r="H40" s="7">
        <f t="shared" si="5"/>
        <v>22.476121212121214</v>
      </c>
      <c r="I40" s="97">
        <v>907.5</v>
      </c>
      <c r="J40" s="97">
        <v>20397.080000000002</v>
      </c>
      <c r="K40" s="30"/>
      <c r="L40" s="30">
        <v>63.5</v>
      </c>
      <c r="M40" s="30">
        <v>2141.0500000000002</v>
      </c>
      <c r="N40" s="30">
        <v>1126.9065000000001</v>
      </c>
      <c r="O40" s="30"/>
      <c r="P40" s="97">
        <f t="shared" ref="P40:P71" si="6">+I40+L40</f>
        <v>971</v>
      </c>
      <c r="Q40" s="97">
        <f t="shared" ref="Q40:Q71" si="7">+J40+M40+N40</f>
        <v>23665.036500000002</v>
      </c>
      <c r="R40" s="97"/>
      <c r="S40" s="96">
        <v>132.5</v>
      </c>
      <c r="T40" s="95">
        <v>2978.0999999999985</v>
      </c>
      <c r="U40" s="7"/>
      <c r="V40" s="7">
        <f t="shared" ref="V40:V71" si="8">+P40+S40</f>
        <v>1103.5</v>
      </c>
      <c r="W40" s="7">
        <f t="shared" ref="W40:W71" si="9">+Q40+T40</f>
        <v>26643.136500000001</v>
      </c>
      <c r="X40" s="94">
        <v>1803.7800000000002</v>
      </c>
      <c r="Z40" s="4" t="s">
        <v>124</v>
      </c>
    </row>
    <row r="41" spans="1:26" ht="12.75" customHeight="1">
      <c r="A41" s="4" t="s">
        <v>63</v>
      </c>
      <c r="B41" s="4">
        <v>164</v>
      </c>
      <c r="C41" s="32" t="s">
        <v>76</v>
      </c>
      <c r="D41" s="28">
        <v>42654</v>
      </c>
      <c r="E41" s="4"/>
      <c r="F41" s="4"/>
      <c r="G41" s="4"/>
      <c r="H41" s="7">
        <f t="shared" si="5"/>
        <v>26.082504192286194</v>
      </c>
      <c r="I41" s="97">
        <v>894.5</v>
      </c>
      <c r="J41" s="97">
        <v>23330.799999999999</v>
      </c>
      <c r="K41" s="30"/>
      <c r="L41" s="30">
        <v>92</v>
      </c>
      <c r="M41" s="30">
        <v>3593.79</v>
      </c>
      <c r="N41" s="30">
        <v>1346.2295000000001</v>
      </c>
      <c r="O41" s="30"/>
      <c r="P41" s="97">
        <f t="shared" si="6"/>
        <v>986.5</v>
      </c>
      <c r="Q41" s="97">
        <f t="shared" si="7"/>
        <v>28270.819500000001</v>
      </c>
      <c r="R41" s="97"/>
      <c r="S41" s="96">
        <v>145.5</v>
      </c>
      <c r="T41" s="95">
        <v>3803.7200000000012</v>
      </c>
      <c r="U41" s="7"/>
      <c r="V41" s="7">
        <f t="shared" si="8"/>
        <v>1132</v>
      </c>
      <c r="W41" s="7">
        <f t="shared" si="9"/>
        <v>32074.539500000003</v>
      </c>
      <c r="X41" s="94">
        <v>2264.1799999999998</v>
      </c>
      <c r="Z41" s="4" t="s">
        <v>123</v>
      </c>
    </row>
    <row r="42" spans="1:26" ht="12.75" customHeight="1">
      <c r="A42" s="4" t="s">
        <v>48</v>
      </c>
      <c r="B42" s="4">
        <v>166</v>
      </c>
      <c r="C42" s="32" t="s">
        <v>77</v>
      </c>
      <c r="D42" s="28">
        <v>42765</v>
      </c>
      <c r="E42" s="4"/>
      <c r="F42" s="4"/>
      <c r="G42" s="4"/>
      <c r="H42" s="7">
        <f t="shared" si="5"/>
        <v>28.003296582138923</v>
      </c>
      <c r="I42" s="97">
        <v>907</v>
      </c>
      <c r="J42" s="97">
        <v>25398.99</v>
      </c>
      <c r="K42" s="30"/>
      <c r="L42" s="30">
        <v>69.5</v>
      </c>
      <c r="M42" s="30">
        <v>2913.18</v>
      </c>
      <c r="N42" s="30">
        <v>1415.6085000000003</v>
      </c>
      <c r="O42" s="30"/>
      <c r="P42" s="97">
        <f t="shared" si="6"/>
        <v>976.5</v>
      </c>
      <c r="Q42" s="97">
        <f t="shared" si="7"/>
        <v>29727.7785</v>
      </c>
      <c r="R42" s="97"/>
      <c r="S42" s="96">
        <v>133</v>
      </c>
      <c r="T42" s="95">
        <v>3712.4999999999964</v>
      </c>
      <c r="U42" s="7"/>
      <c r="V42" s="7">
        <f t="shared" si="8"/>
        <v>1109.5</v>
      </c>
      <c r="W42" s="7">
        <f t="shared" si="9"/>
        <v>33440.2785</v>
      </c>
      <c r="X42" s="94">
        <v>2340.4</v>
      </c>
      <c r="Z42" s="4" t="s">
        <v>123</v>
      </c>
    </row>
    <row r="43" spans="1:26" ht="12.75" customHeight="1">
      <c r="A43" s="4" t="s">
        <v>63</v>
      </c>
      <c r="B43" s="4">
        <v>168</v>
      </c>
      <c r="C43" s="22" t="s">
        <v>154</v>
      </c>
      <c r="D43" s="28">
        <v>42933</v>
      </c>
      <c r="E43" s="4"/>
      <c r="F43" s="4"/>
      <c r="G43" s="4"/>
      <c r="H43" s="7">
        <f t="shared" si="5"/>
        <v>28.265530973451327</v>
      </c>
      <c r="I43" s="97">
        <v>904</v>
      </c>
      <c r="J43" s="97">
        <v>25552.04</v>
      </c>
      <c r="K43" s="30"/>
      <c r="L43" s="30">
        <v>91</v>
      </c>
      <c r="M43" s="30">
        <v>3850.29</v>
      </c>
      <c r="N43" s="30">
        <v>1470.1165000000001</v>
      </c>
      <c r="O43" s="30"/>
      <c r="P43" s="97">
        <f t="shared" si="6"/>
        <v>995</v>
      </c>
      <c r="Q43" s="97">
        <f t="shared" si="7"/>
        <v>30872.446500000002</v>
      </c>
      <c r="R43" s="97"/>
      <c r="S43" s="96">
        <v>136</v>
      </c>
      <c r="T43" s="95">
        <v>3771.4599999999991</v>
      </c>
      <c r="U43" s="7"/>
      <c r="V43" s="7">
        <f t="shared" si="8"/>
        <v>1131</v>
      </c>
      <c r="W43" s="7">
        <f t="shared" si="9"/>
        <v>34643.906499999997</v>
      </c>
      <c r="X43" s="94">
        <v>2448.27</v>
      </c>
      <c r="Z43" s="4" t="s">
        <v>123</v>
      </c>
    </row>
    <row r="44" spans="1:26" ht="12.75" customHeight="1">
      <c r="A44" s="4" t="s">
        <v>27</v>
      </c>
      <c r="B44" s="4">
        <v>170</v>
      </c>
      <c r="C44" s="32" t="s">
        <v>58</v>
      </c>
      <c r="D44" s="28">
        <v>43073</v>
      </c>
      <c r="E44" s="4"/>
      <c r="F44" s="4"/>
      <c r="G44" s="4"/>
      <c r="H44" s="7">
        <f t="shared" si="5"/>
        <v>26.62155361050328</v>
      </c>
      <c r="I44" s="97">
        <v>914</v>
      </c>
      <c r="J44" s="97">
        <v>24332.1</v>
      </c>
      <c r="K44" s="30"/>
      <c r="L44" s="30">
        <v>79</v>
      </c>
      <c r="M44" s="30">
        <v>3139.88</v>
      </c>
      <c r="N44" s="30">
        <v>1373.5990000000002</v>
      </c>
      <c r="O44" s="30"/>
      <c r="P44" s="97">
        <f t="shared" si="6"/>
        <v>993</v>
      </c>
      <c r="Q44" s="97">
        <f t="shared" si="7"/>
        <v>28845.578999999998</v>
      </c>
      <c r="R44" s="97"/>
      <c r="S44" s="96">
        <v>126</v>
      </c>
      <c r="T44" s="95">
        <v>3335.91</v>
      </c>
      <c r="U44" s="7"/>
      <c r="V44" s="7">
        <f t="shared" si="8"/>
        <v>1119</v>
      </c>
      <c r="W44" s="7">
        <f t="shared" si="9"/>
        <v>32181.488999999998</v>
      </c>
      <c r="X44" s="94">
        <v>2270.2600000000002</v>
      </c>
      <c r="Z44" s="4" t="s">
        <v>123</v>
      </c>
    </row>
    <row r="45" spans="1:26" ht="12.75" customHeight="1">
      <c r="A45" s="4" t="s">
        <v>63</v>
      </c>
      <c r="B45" s="4">
        <v>171</v>
      </c>
      <c r="C45" s="32" t="s">
        <v>76</v>
      </c>
      <c r="D45" s="28">
        <v>43102</v>
      </c>
      <c r="E45" s="4"/>
      <c r="F45" s="4"/>
      <c r="G45" s="4"/>
      <c r="H45" s="7">
        <f t="shared" si="5"/>
        <v>23.717345415778251</v>
      </c>
      <c r="I45" s="97">
        <v>938</v>
      </c>
      <c r="J45" s="97">
        <v>22246.87</v>
      </c>
      <c r="K45" s="30"/>
      <c r="L45" s="30">
        <v>98.5</v>
      </c>
      <c r="M45" s="30">
        <v>3502.45</v>
      </c>
      <c r="N45" s="30">
        <v>1287.4660000000001</v>
      </c>
      <c r="O45" s="30"/>
      <c r="P45" s="97">
        <f t="shared" si="6"/>
        <v>1036.5</v>
      </c>
      <c r="Q45" s="97">
        <f t="shared" si="7"/>
        <v>27036.786</v>
      </c>
      <c r="R45" s="97"/>
      <c r="S45" s="96">
        <v>102</v>
      </c>
      <c r="T45" s="95">
        <v>2415.25</v>
      </c>
      <c r="U45" s="7"/>
      <c r="V45" s="7">
        <f t="shared" si="8"/>
        <v>1138.5</v>
      </c>
      <c r="W45" s="7">
        <f t="shared" si="9"/>
        <v>29452.036</v>
      </c>
      <c r="X45" s="94">
        <v>2065.09</v>
      </c>
      <c r="Z45" s="4" t="s">
        <v>123</v>
      </c>
    </row>
    <row r="46" spans="1:26" ht="12.75" customHeight="1">
      <c r="A46" s="4" t="s">
        <v>30</v>
      </c>
      <c r="B46" s="4">
        <v>181</v>
      </c>
      <c r="C46" s="32" t="s">
        <v>153</v>
      </c>
      <c r="D46" s="28">
        <v>43507</v>
      </c>
      <c r="E46" s="4"/>
      <c r="F46" s="4"/>
      <c r="G46" s="4"/>
      <c r="H46" s="7">
        <f t="shared" si="5"/>
        <v>33.100786703601109</v>
      </c>
      <c r="I46" s="97">
        <v>902.5</v>
      </c>
      <c r="J46" s="97">
        <v>29873.46</v>
      </c>
      <c r="K46" s="30"/>
      <c r="L46" s="30"/>
      <c r="M46" s="30"/>
      <c r="N46" s="30">
        <v>1493.673</v>
      </c>
      <c r="O46" s="30"/>
      <c r="P46" s="97">
        <f t="shared" si="6"/>
        <v>902.5</v>
      </c>
      <c r="Q46" s="97">
        <f t="shared" si="7"/>
        <v>31367.132999999998</v>
      </c>
      <c r="R46" s="97"/>
      <c r="S46" s="96">
        <v>137.5</v>
      </c>
      <c r="T46" s="95">
        <v>4527.1100000000006</v>
      </c>
      <c r="U46" s="7"/>
      <c r="V46" s="7">
        <f t="shared" si="8"/>
        <v>1040</v>
      </c>
      <c r="W46" s="7">
        <f t="shared" si="9"/>
        <v>35894.243000000002</v>
      </c>
      <c r="X46" s="94">
        <v>2355.5099999999998</v>
      </c>
      <c r="Z46" s="4" t="s">
        <v>124</v>
      </c>
    </row>
    <row r="47" spans="1:26" ht="12.75" customHeight="1">
      <c r="A47" s="4" t="s">
        <v>48</v>
      </c>
      <c r="B47" s="4">
        <v>182</v>
      </c>
      <c r="C47" s="32" t="s">
        <v>77</v>
      </c>
      <c r="D47" s="28">
        <v>43584</v>
      </c>
      <c r="E47" s="4"/>
      <c r="F47" s="4"/>
      <c r="G47" s="4"/>
      <c r="H47" s="7">
        <f t="shared" si="5"/>
        <v>24.220000000000002</v>
      </c>
      <c r="I47" s="97">
        <v>954.5</v>
      </c>
      <c r="J47" s="97">
        <v>23117.99</v>
      </c>
      <c r="K47" s="30"/>
      <c r="L47" s="30">
        <v>92.5</v>
      </c>
      <c r="M47" s="30">
        <v>3360.58</v>
      </c>
      <c r="N47" s="30">
        <v>1323.9285</v>
      </c>
      <c r="O47" s="30"/>
      <c r="P47" s="97">
        <f t="shared" si="6"/>
        <v>1047</v>
      </c>
      <c r="Q47" s="97">
        <f t="shared" si="7"/>
        <v>27802.498500000002</v>
      </c>
      <c r="R47" s="97"/>
      <c r="S47" s="96">
        <v>85.5</v>
      </c>
      <c r="T47" s="95">
        <v>2070.8100000000013</v>
      </c>
      <c r="U47" s="7"/>
      <c r="V47" s="7">
        <f t="shared" si="8"/>
        <v>1132.5</v>
      </c>
      <c r="W47" s="7">
        <f t="shared" si="9"/>
        <v>29873.308500000003</v>
      </c>
      <c r="X47" s="94">
        <v>2071.58</v>
      </c>
      <c r="Z47" s="4" t="s">
        <v>124</v>
      </c>
    </row>
    <row r="48" spans="1:26" ht="12.75" customHeight="1">
      <c r="A48" s="4" t="s">
        <v>37</v>
      </c>
      <c r="B48" s="4">
        <v>183</v>
      </c>
      <c r="C48" s="32" t="s">
        <v>62</v>
      </c>
      <c r="D48" s="28">
        <v>43605</v>
      </c>
      <c r="E48" s="4"/>
      <c r="F48" s="4"/>
      <c r="G48" s="4"/>
      <c r="H48" s="7">
        <f t="shared" si="5"/>
        <v>29.031132376395533</v>
      </c>
      <c r="I48" s="97">
        <v>940.5</v>
      </c>
      <c r="J48" s="97">
        <v>27303.78</v>
      </c>
      <c r="K48" s="30"/>
      <c r="L48" s="30">
        <v>216.5</v>
      </c>
      <c r="M48" s="30">
        <v>9427.67</v>
      </c>
      <c r="N48" s="30">
        <v>1836.5725</v>
      </c>
      <c r="O48" s="30"/>
      <c r="P48" s="97">
        <f t="shared" si="6"/>
        <v>1157</v>
      </c>
      <c r="Q48" s="97">
        <f t="shared" si="7"/>
        <v>38568.022499999999</v>
      </c>
      <c r="R48" s="97"/>
      <c r="S48" s="96">
        <v>99.5</v>
      </c>
      <c r="T48" s="95">
        <v>2888.6100000000006</v>
      </c>
      <c r="U48" s="7"/>
      <c r="V48" s="7">
        <f t="shared" si="8"/>
        <v>1256.5</v>
      </c>
      <c r="W48" s="7">
        <f t="shared" si="9"/>
        <v>41456.6325</v>
      </c>
      <c r="X48" s="94">
        <v>2941.44</v>
      </c>
      <c r="Z48" s="4" t="s">
        <v>123</v>
      </c>
    </row>
    <row r="49" spans="1:26" ht="12.75" customHeight="1">
      <c r="A49" s="4" t="s">
        <v>63</v>
      </c>
      <c r="B49" s="4">
        <v>184</v>
      </c>
      <c r="C49" s="32" t="s">
        <v>64</v>
      </c>
      <c r="D49" s="28">
        <v>43613</v>
      </c>
      <c r="E49" s="4"/>
      <c r="F49" s="4"/>
      <c r="G49" s="4"/>
      <c r="H49" s="7">
        <f t="shared" si="5"/>
        <v>27.576285875070344</v>
      </c>
      <c r="I49" s="97">
        <v>888.5</v>
      </c>
      <c r="J49" s="97">
        <v>24501.53</v>
      </c>
      <c r="K49" s="30"/>
      <c r="L49" s="30">
        <v>77</v>
      </c>
      <c r="M49" s="30">
        <v>3188.6</v>
      </c>
      <c r="N49" s="30">
        <v>1384.5065</v>
      </c>
      <c r="O49" s="30"/>
      <c r="P49" s="97">
        <f t="shared" si="6"/>
        <v>965.5</v>
      </c>
      <c r="Q49" s="97">
        <f t="shared" si="7"/>
        <v>29074.636499999997</v>
      </c>
      <c r="R49" s="97"/>
      <c r="S49" s="96">
        <v>151.5</v>
      </c>
      <c r="T49" s="95">
        <v>4170.0700000000033</v>
      </c>
      <c r="U49" s="7"/>
      <c r="V49" s="7">
        <f t="shared" si="8"/>
        <v>1117</v>
      </c>
      <c r="W49" s="7">
        <f t="shared" si="9"/>
        <v>33244.7065</v>
      </c>
      <c r="X49" s="94">
        <v>2272.96</v>
      </c>
      <c r="Z49" s="4" t="s">
        <v>123</v>
      </c>
    </row>
    <row r="50" spans="1:26" ht="12.75" customHeight="1">
      <c r="A50" s="4" t="s">
        <v>37</v>
      </c>
      <c r="B50" s="4">
        <v>185</v>
      </c>
      <c r="C50" s="32" t="s">
        <v>38</v>
      </c>
      <c r="D50" s="28">
        <v>43619</v>
      </c>
      <c r="E50" s="4"/>
      <c r="F50" s="4"/>
      <c r="G50" s="4"/>
      <c r="H50" s="7">
        <f t="shared" si="5"/>
        <v>26.357527675276749</v>
      </c>
      <c r="I50" s="97">
        <v>813</v>
      </c>
      <c r="J50" s="97">
        <v>21428.67</v>
      </c>
      <c r="K50" s="30"/>
      <c r="L50" s="30">
        <v>67</v>
      </c>
      <c r="M50" s="30">
        <v>2649.07</v>
      </c>
      <c r="N50" s="30">
        <v>1203.8869999999999</v>
      </c>
      <c r="O50" s="30"/>
      <c r="P50" s="97">
        <f t="shared" si="6"/>
        <v>880</v>
      </c>
      <c r="Q50" s="97">
        <f t="shared" si="7"/>
        <v>25281.626999999997</v>
      </c>
      <c r="R50" s="97"/>
      <c r="S50" s="96">
        <v>227</v>
      </c>
      <c r="T50" s="95">
        <v>5983.1500000000015</v>
      </c>
      <c r="U50" s="7"/>
      <c r="V50" s="7">
        <f t="shared" si="8"/>
        <v>1107</v>
      </c>
      <c r="W50" s="7">
        <f t="shared" si="9"/>
        <v>31264.776999999998</v>
      </c>
      <c r="X50" s="94">
        <v>2187.96</v>
      </c>
      <c r="Z50" s="4" t="s">
        <v>123</v>
      </c>
    </row>
    <row r="51" spans="1:26" ht="12.75" customHeight="1">
      <c r="A51" s="4" t="s">
        <v>30</v>
      </c>
      <c r="B51" s="4">
        <v>188</v>
      </c>
      <c r="C51" s="32" t="s">
        <v>83</v>
      </c>
      <c r="D51" s="28">
        <v>44032</v>
      </c>
      <c r="E51" s="4"/>
      <c r="F51" s="4"/>
      <c r="G51" s="4"/>
      <c r="H51" s="7">
        <f t="shared" si="5"/>
        <v>50.733668449197864</v>
      </c>
      <c r="I51" s="97">
        <v>935</v>
      </c>
      <c r="J51" s="97">
        <v>47435.98</v>
      </c>
      <c r="K51" s="30"/>
      <c r="L51" s="30"/>
      <c r="M51" s="30"/>
      <c r="N51" s="30">
        <v>2371.7990000000004</v>
      </c>
      <c r="O51" s="30"/>
      <c r="P51" s="97">
        <f t="shared" si="6"/>
        <v>935</v>
      </c>
      <c r="Q51" s="97">
        <f t="shared" si="7"/>
        <v>49807.779000000002</v>
      </c>
      <c r="R51" s="97"/>
      <c r="S51" s="96">
        <v>105</v>
      </c>
      <c r="T51" s="95">
        <v>5327.0499999999956</v>
      </c>
      <c r="U51" s="7"/>
      <c r="V51" s="7">
        <f t="shared" si="8"/>
        <v>1040</v>
      </c>
      <c r="W51" s="7">
        <f t="shared" si="9"/>
        <v>55134.828999999998</v>
      </c>
      <c r="X51" s="94">
        <v>4036.37</v>
      </c>
      <c r="Z51" s="4" t="s">
        <v>124</v>
      </c>
    </row>
    <row r="52" spans="1:26" ht="12.75" customHeight="1">
      <c r="A52" s="4" t="s">
        <v>37</v>
      </c>
      <c r="B52" s="4">
        <v>189</v>
      </c>
      <c r="C52" s="32" t="s">
        <v>78</v>
      </c>
      <c r="D52" s="28">
        <v>44067</v>
      </c>
      <c r="E52" s="4"/>
      <c r="F52" s="4"/>
      <c r="G52" s="4"/>
      <c r="H52" s="7">
        <f t="shared" si="5"/>
        <v>25.210921273031826</v>
      </c>
      <c r="I52" s="97">
        <v>895.5</v>
      </c>
      <c r="J52" s="97">
        <v>22576.38</v>
      </c>
      <c r="K52" s="30"/>
      <c r="L52" s="30">
        <v>111.5</v>
      </c>
      <c r="M52" s="30">
        <v>4216.68</v>
      </c>
      <c r="N52" s="30">
        <v>1339.6530000000002</v>
      </c>
      <c r="O52" s="30"/>
      <c r="P52" s="97">
        <f t="shared" si="6"/>
        <v>1007</v>
      </c>
      <c r="Q52" s="97">
        <f t="shared" si="7"/>
        <v>28132.713000000003</v>
      </c>
      <c r="R52" s="97"/>
      <c r="S52" s="96">
        <v>144.5</v>
      </c>
      <c r="T52" s="95">
        <v>3643.0200000000004</v>
      </c>
      <c r="U52" s="7"/>
      <c r="V52" s="7">
        <f t="shared" si="8"/>
        <v>1151.5</v>
      </c>
      <c r="W52" s="7">
        <f t="shared" si="9"/>
        <v>31775.733000000004</v>
      </c>
      <c r="X52" s="94">
        <v>2328.36</v>
      </c>
      <c r="Z52" s="4" t="s">
        <v>123</v>
      </c>
    </row>
    <row r="53" spans="1:26" ht="12.75" customHeight="1">
      <c r="A53" s="4" t="s">
        <v>27</v>
      </c>
      <c r="B53" s="4">
        <v>193</v>
      </c>
      <c r="C53" s="32" t="s">
        <v>152</v>
      </c>
      <c r="D53" s="28">
        <v>44193</v>
      </c>
      <c r="E53" s="4"/>
      <c r="F53" s="4"/>
      <c r="G53" s="4"/>
      <c r="H53" s="7">
        <f t="shared" si="5"/>
        <v>76.934348739495803</v>
      </c>
      <c r="I53" s="97">
        <v>952</v>
      </c>
      <c r="J53" s="97">
        <v>73241.5</v>
      </c>
      <c r="K53" s="30"/>
      <c r="L53" s="30"/>
      <c r="M53" s="30"/>
      <c r="N53" s="30">
        <v>3662.0750000000003</v>
      </c>
      <c r="O53" s="30"/>
      <c r="P53" s="97">
        <f t="shared" si="6"/>
        <v>952</v>
      </c>
      <c r="Q53" s="97">
        <f t="shared" si="7"/>
        <v>76903.574999999997</v>
      </c>
      <c r="R53" s="97"/>
      <c r="S53" s="96">
        <v>88</v>
      </c>
      <c r="T53" s="95">
        <v>6770.2700000000041</v>
      </c>
      <c r="U53" s="7"/>
      <c r="V53" s="7">
        <f t="shared" si="8"/>
        <v>1040</v>
      </c>
      <c r="W53" s="7">
        <f t="shared" si="9"/>
        <v>83673.845000000001</v>
      </c>
      <c r="X53" s="94">
        <v>5893.39</v>
      </c>
      <c r="Z53" s="4" t="s">
        <v>123</v>
      </c>
    </row>
    <row r="54" spans="1:26" ht="12.75" customHeight="1">
      <c r="A54" s="4" t="s">
        <v>37</v>
      </c>
      <c r="B54" s="4">
        <v>196</v>
      </c>
      <c r="C54" s="32" t="s">
        <v>151</v>
      </c>
      <c r="D54" s="28">
        <v>44242</v>
      </c>
      <c r="E54" s="4"/>
      <c r="F54" s="4"/>
      <c r="G54" s="4"/>
      <c r="H54" s="7">
        <f t="shared" si="5"/>
        <v>24.108625393494229</v>
      </c>
      <c r="I54" s="97">
        <v>953</v>
      </c>
      <c r="J54" s="97">
        <v>22975.52</v>
      </c>
      <c r="K54" s="30"/>
      <c r="L54" s="30">
        <v>100</v>
      </c>
      <c r="M54" s="30">
        <v>3608.12</v>
      </c>
      <c r="N54" s="30">
        <v>1329.182</v>
      </c>
      <c r="O54" s="30"/>
      <c r="P54" s="97">
        <f t="shared" si="6"/>
        <v>1053</v>
      </c>
      <c r="Q54" s="97">
        <f t="shared" si="7"/>
        <v>27912.822</v>
      </c>
      <c r="R54" s="97"/>
      <c r="S54" s="96">
        <v>87</v>
      </c>
      <c r="T54" s="95">
        <v>2101.16</v>
      </c>
      <c r="U54" s="7"/>
      <c r="V54" s="7">
        <f t="shared" si="8"/>
        <v>1140</v>
      </c>
      <c r="W54" s="7">
        <f t="shared" si="9"/>
        <v>30013.982</v>
      </c>
      <c r="X54" s="94">
        <v>2049.44</v>
      </c>
      <c r="Z54" s="4" t="s">
        <v>123</v>
      </c>
    </row>
    <row r="55" spans="1:26" ht="12.75" customHeight="1">
      <c r="A55" s="4" t="s">
        <v>52</v>
      </c>
      <c r="B55" s="4">
        <v>197</v>
      </c>
      <c r="C55" s="32" t="s">
        <v>86</v>
      </c>
      <c r="D55" s="28">
        <v>44256</v>
      </c>
      <c r="E55" s="34">
        <v>45472</v>
      </c>
      <c r="F55" s="4" t="s">
        <v>32</v>
      </c>
      <c r="G55" s="4" t="s">
        <v>150</v>
      </c>
      <c r="H55" s="7">
        <f t="shared" si="5"/>
        <v>19.910281014393419</v>
      </c>
      <c r="I55" s="97">
        <v>729.5</v>
      </c>
      <c r="J55" s="97">
        <v>14524.55</v>
      </c>
      <c r="K55" s="30"/>
      <c r="L55" s="30">
        <v>2.5</v>
      </c>
      <c r="M55" s="30">
        <v>75.23</v>
      </c>
      <c r="N55" s="30">
        <v>729.98900000000003</v>
      </c>
      <c r="O55" s="30"/>
      <c r="P55" s="97">
        <f t="shared" si="6"/>
        <v>732</v>
      </c>
      <c r="Q55" s="97">
        <f t="shared" si="7"/>
        <v>15329.768999999998</v>
      </c>
      <c r="R55" s="97"/>
      <c r="S55" s="96">
        <v>4</v>
      </c>
      <c r="T55" s="95">
        <v>78.670000000001892</v>
      </c>
      <c r="U55" s="7"/>
      <c r="V55" s="7">
        <f t="shared" si="8"/>
        <v>736</v>
      </c>
      <c r="W55" s="7">
        <f t="shared" si="9"/>
        <v>15408.439</v>
      </c>
      <c r="X55" s="94">
        <v>1122.8999999999999</v>
      </c>
      <c r="Z55" s="4" t="s">
        <v>124</v>
      </c>
    </row>
    <row r="56" spans="1:26" ht="12.75" customHeight="1">
      <c r="A56" s="4" t="s">
        <v>61</v>
      </c>
      <c r="B56" s="4">
        <v>198</v>
      </c>
      <c r="C56" s="32" t="s">
        <v>87</v>
      </c>
      <c r="D56" s="149">
        <v>45122</v>
      </c>
      <c r="E56" s="147"/>
      <c r="F56" s="148"/>
      <c r="G56" s="148"/>
      <c r="H56" s="7">
        <f t="shared" si="5"/>
        <v>32.759200426439236</v>
      </c>
      <c r="I56" s="97">
        <v>938</v>
      </c>
      <c r="J56" s="97">
        <v>30728.13</v>
      </c>
      <c r="K56" s="30"/>
      <c r="L56" s="30"/>
      <c r="M56" s="30"/>
      <c r="N56" s="30">
        <v>1536.4065000000001</v>
      </c>
      <c r="O56" s="30"/>
      <c r="P56" s="97">
        <f t="shared" si="6"/>
        <v>938</v>
      </c>
      <c r="Q56" s="97">
        <f t="shared" si="7"/>
        <v>32264.536500000002</v>
      </c>
      <c r="R56" s="97"/>
      <c r="S56" s="96">
        <v>102</v>
      </c>
      <c r="T56" s="95">
        <v>3341.3999999999978</v>
      </c>
      <c r="U56" s="7"/>
      <c r="V56" s="7">
        <f t="shared" si="8"/>
        <v>1040</v>
      </c>
      <c r="W56" s="7">
        <f t="shared" si="9"/>
        <v>35605.936499999996</v>
      </c>
      <c r="X56" s="94">
        <v>2376.04</v>
      </c>
      <c r="Z56" s="4" t="s">
        <v>123</v>
      </c>
    </row>
    <row r="57" spans="1:26" ht="12.75" customHeight="1">
      <c r="A57" s="4" t="s">
        <v>45</v>
      </c>
      <c r="B57" s="4">
        <v>199</v>
      </c>
      <c r="C57" s="22" t="s">
        <v>88</v>
      </c>
      <c r="D57" s="38">
        <v>44348</v>
      </c>
      <c r="E57" s="4"/>
      <c r="F57" s="4"/>
      <c r="G57" s="4"/>
      <c r="H57" s="7">
        <f t="shared" si="5"/>
        <v>20.01188096574958</v>
      </c>
      <c r="I57" s="97">
        <v>890.5</v>
      </c>
      <c r="J57" s="97">
        <v>17820.580000000002</v>
      </c>
      <c r="K57" s="30"/>
      <c r="L57" s="30">
        <v>76.5</v>
      </c>
      <c r="M57" s="30">
        <v>2296.54</v>
      </c>
      <c r="N57" s="30">
        <v>1005.8560000000002</v>
      </c>
      <c r="O57" s="30"/>
      <c r="P57" s="97">
        <f t="shared" si="6"/>
        <v>967</v>
      </c>
      <c r="Q57" s="97">
        <f t="shared" si="7"/>
        <v>21122.976000000002</v>
      </c>
      <c r="R57" s="97"/>
      <c r="S57" s="96">
        <v>149.5</v>
      </c>
      <c r="T57" s="95">
        <v>3001.7499999999964</v>
      </c>
      <c r="U57" s="7"/>
      <c r="V57" s="7">
        <f t="shared" si="8"/>
        <v>1116.5</v>
      </c>
      <c r="W57" s="7">
        <f t="shared" si="9"/>
        <v>24124.725999999999</v>
      </c>
      <c r="X57" s="94">
        <v>1604.24</v>
      </c>
      <c r="Z57" s="4" t="s">
        <v>124</v>
      </c>
    </row>
    <row r="58" spans="1:26" ht="12.75" customHeight="1">
      <c r="A58" s="4" t="s">
        <v>37</v>
      </c>
      <c r="B58" s="4">
        <v>201</v>
      </c>
      <c r="C58" s="32" t="s">
        <v>90</v>
      </c>
      <c r="D58" s="28">
        <v>44403</v>
      </c>
      <c r="E58" s="4"/>
      <c r="F58" s="4"/>
      <c r="G58" s="4"/>
      <c r="H58" s="7">
        <f t="shared" si="5"/>
        <v>38.22</v>
      </c>
      <c r="I58" s="97">
        <v>964</v>
      </c>
      <c r="J58" s="97">
        <v>36844.080000000002</v>
      </c>
      <c r="K58" s="30"/>
      <c r="L58" s="30">
        <v>17.5</v>
      </c>
      <c r="M58" s="30">
        <v>1003.38</v>
      </c>
      <c r="N58" s="30">
        <v>1892.373</v>
      </c>
      <c r="O58" s="30"/>
      <c r="P58" s="97">
        <f t="shared" si="6"/>
        <v>981.5</v>
      </c>
      <c r="Q58" s="97">
        <f t="shared" si="7"/>
        <v>39739.832999999999</v>
      </c>
      <c r="R58" s="97"/>
      <c r="S58" s="96">
        <v>76</v>
      </c>
      <c r="T58" s="95">
        <v>2904.7200000000012</v>
      </c>
      <c r="U58" s="7"/>
      <c r="V58" s="7">
        <f t="shared" si="8"/>
        <v>1057.5</v>
      </c>
      <c r="W58" s="7">
        <f t="shared" si="9"/>
        <v>42644.553</v>
      </c>
      <c r="X58" s="94">
        <v>3031.0299999999997</v>
      </c>
      <c r="Z58" s="4" t="s">
        <v>123</v>
      </c>
    </row>
    <row r="59" spans="1:26" ht="12.75" customHeight="1">
      <c r="A59" s="4" t="s">
        <v>39</v>
      </c>
      <c r="B59" s="4">
        <v>203</v>
      </c>
      <c r="C59" s="32" t="s">
        <v>104</v>
      </c>
      <c r="D59" s="28">
        <v>44427</v>
      </c>
      <c r="E59" s="4"/>
      <c r="F59" s="4"/>
      <c r="G59" s="4"/>
      <c r="H59" s="7">
        <f t="shared" si="5"/>
        <v>27.368776280323452</v>
      </c>
      <c r="I59" s="97">
        <v>927.5</v>
      </c>
      <c r="J59" s="97">
        <v>25384.54</v>
      </c>
      <c r="K59" s="30"/>
      <c r="L59" s="30">
        <v>35</v>
      </c>
      <c r="M59" s="30">
        <v>1436.88</v>
      </c>
      <c r="N59" s="30">
        <v>1341.0710000000001</v>
      </c>
      <c r="O59" s="30"/>
      <c r="P59" s="97">
        <f t="shared" si="6"/>
        <v>962.5</v>
      </c>
      <c r="Q59" s="97">
        <f t="shared" si="7"/>
        <v>28162.491000000002</v>
      </c>
      <c r="R59" s="97"/>
      <c r="S59" s="96">
        <v>112.5</v>
      </c>
      <c r="T59" s="95">
        <v>3078.9999999999964</v>
      </c>
      <c r="U59" s="7"/>
      <c r="V59" s="7">
        <f t="shared" si="8"/>
        <v>1075</v>
      </c>
      <c r="W59" s="7">
        <f t="shared" si="9"/>
        <v>31241.490999999998</v>
      </c>
      <c r="X59" s="94">
        <v>2287.4</v>
      </c>
      <c r="Z59" s="4" t="s">
        <v>124</v>
      </c>
    </row>
    <row r="60" spans="1:26" ht="12.75" customHeight="1">
      <c r="A60" s="4" t="s">
        <v>37</v>
      </c>
      <c r="B60" s="4">
        <v>204</v>
      </c>
      <c r="C60" s="32" t="s">
        <v>53</v>
      </c>
      <c r="D60" s="28">
        <v>44452</v>
      </c>
      <c r="E60" s="4"/>
      <c r="F60" s="4"/>
      <c r="G60" s="4"/>
      <c r="H60" s="7">
        <f t="shared" si="5"/>
        <v>24.77833682008368</v>
      </c>
      <c r="I60" s="97">
        <v>956</v>
      </c>
      <c r="J60" s="97">
        <v>23688.09</v>
      </c>
      <c r="K60" s="30"/>
      <c r="L60" s="30">
        <v>194</v>
      </c>
      <c r="M60" s="30">
        <v>7210.5</v>
      </c>
      <c r="N60" s="30">
        <v>1544.9295000000002</v>
      </c>
      <c r="O60" s="30"/>
      <c r="P60" s="97">
        <f t="shared" si="6"/>
        <v>1150</v>
      </c>
      <c r="Q60" s="97">
        <f t="shared" si="7"/>
        <v>32443.519500000002</v>
      </c>
      <c r="R60" s="97"/>
      <c r="S60" s="96">
        <v>84</v>
      </c>
      <c r="T60" s="95">
        <v>2081.3200000000033</v>
      </c>
      <c r="U60" s="7"/>
      <c r="V60" s="7">
        <f t="shared" si="8"/>
        <v>1234</v>
      </c>
      <c r="W60" s="7">
        <f t="shared" si="9"/>
        <v>34524.839500000002</v>
      </c>
      <c r="X60" s="94">
        <v>2433.46</v>
      </c>
      <c r="Z60" s="4" t="s">
        <v>123</v>
      </c>
    </row>
    <row r="61" spans="1:26" ht="12.75" customHeight="1">
      <c r="A61" s="4" t="s">
        <v>63</v>
      </c>
      <c r="B61" s="4">
        <v>205</v>
      </c>
      <c r="C61" s="32" t="s">
        <v>92</v>
      </c>
      <c r="D61" s="28">
        <v>44470</v>
      </c>
      <c r="E61" s="4"/>
      <c r="F61" s="4"/>
      <c r="G61" s="4"/>
      <c r="H61" s="7">
        <f t="shared" si="5"/>
        <v>19.667308814944541</v>
      </c>
      <c r="I61" s="97">
        <v>856.5</v>
      </c>
      <c r="J61" s="97">
        <v>16845.05</v>
      </c>
      <c r="K61" s="30"/>
      <c r="L61" s="30">
        <v>54</v>
      </c>
      <c r="M61" s="30">
        <v>1593</v>
      </c>
      <c r="N61" s="30">
        <v>921.90250000000003</v>
      </c>
      <c r="O61" s="30"/>
      <c r="P61" s="97">
        <f t="shared" si="6"/>
        <v>910.5</v>
      </c>
      <c r="Q61" s="97">
        <f t="shared" si="7"/>
        <v>19359.952499999999</v>
      </c>
      <c r="R61" s="97"/>
      <c r="S61" s="96">
        <v>183.5</v>
      </c>
      <c r="T61" s="95">
        <v>3608.9700000000012</v>
      </c>
      <c r="U61" s="7"/>
      <c r="V61" s="7">
        <f t="shared" si="8"/>
        <v>1094</v>
      </c>
      <c r="W61" s="7">
        <f t="shared" si="9"/>
        <v>22968.922500000001</v>
      </c>
      <c r="X61" s="94">
        <v>1571.11</v>
      </c>
      <c r="Z61" s="4" t="s">
        <v>123</v>
      </c>
    </row>
    <row r="62" spans="1:26" ht="12.75" customHeight="1">
      <c r="A62" s="4" t="s">
        <v>63</v>
      </c>
      <c r="B62" s="4">
        <v>206</v>
      </c>
      <c r="C62" s="32" t="s">
        <v>93</v>
      </c>
      <c r="D62" s="28">
        <v>44475</v>
      </c>
      <c r="E62" s="4"/>
      <c r="F62" s="4"/>
      <c r="G62" s="4"/>
      <c r="H62" s="7">
        <f t="shared" si="5"/>
        <v>19.543906333155935</v>
      </c>
      <c r="I62" s="97">
        <v>939.5</v>
      </c>
      <c r="J62" s="97">
        <v>18361.5</v>
      </c>
      <c r="K62" s="30"/>
      <c r="L62" s="30">
        <v>73</v>
      </c>
      <c r="M62" s="30">
        <v>2140.1999999999998</v>
      </c>
      <c r="N62" s="30">
        <v>1025.085</v>
      </c>
      <c r="O62" s="30"/>
      <c r="P62" s="97">
        <f t="shared" si="6"/>
        <v>1012.5</v>
      </c>
      <c r="Q62" s="97">
        <f t="shared" si="7"/>
        <v>21526.785</v>
      </c>
      <c r="R62" s="97"/>
      <c r="S62" s="96">
        <v>100.5</v>
      </c>
      <c r="T62" s="95">
        <v>1964.1599999999999</v>
      </c>
      <c r="U62" s="7"/>
      <c r="V62" s="7">
        <f t="shared" si="8"/>
        <v>1113</v>
      </c>
      <c r="W62" s="7">
        <f t="shared" si="9"/>
        <v>23490.945</v>
      </c>
      <c r="X62" s="94">
        <v>1629.11</v>
      </c>
      <c r="Z62" s="4" t="s">
        <v>123</v>
      </c>
    </row>
    <row r="63" spans="1:26" ht="12.75" customHeight="1">
      <c r="A63" s="4" t="s">
        <v>63</v>
      </c>
      <c r="B63" s="4">
        <v>209</v>
      </c>
      <c r="C63" s="22" t="s">
        <v>149</v>
      </c>
      <c r="D63" s="28">
        <v>44557</v>
      </c>
      <c r="E63" s="4"/>
      <c r="F63" s="4"/>
      <c r="G63" s="4"/>
      <c r="H63" s="7">
        <f t="shared" si="5"/>
        <v>21.229622245540401</v>
      </c>
      <c r="I63" s="97">
        <v>953</v>
      </c>
      <c r="J63" s="97">
        <v>20231.830000000002</v>
      </c>
      <c r="K63" s="30"/>
      <c r="L63" s="30">
        <v>100.5</v>
      </c>
      <c r="M63" s="30">
        <v>3215.59</v>
      </c>
      <c r="N63" s="30">
        <v>1172.3710000000001</v>
      </c>
      <c r="O63" s="30"/>
      <c r="P63" s="97">
        <f t="shared" si="6"/>
        <v>1053.5</v>
      </c>
      <c r="Q63" s="97">
        <f t="shared" si="7"/>
        <v>24619.791000000001</v>
      </c>
      <c r="R63" s="97"/>
      <c r="S63" s="96">
        <v>87</v>
      </c>
      <c r="T63" s="95">
        <v>1844.9999999999964</v>
      </c>
      <c r="U63" s="7"/>
      <c r="V63" s="7">
        <f t="shared" si="8"/>
        <v>1140.5</v>
      </c>
      <c r="W63" s="7">
        <f t="shared" si="9"/>
        <v>26464.790999999997</v>
      </c>
      <c r="X63" s="94">
        <v>1845.3799999999999</v>
      </c>
      <c r="Z63" s="4" t="s">
        <v>123</v>
      </c>
    </row>
    <row r="64" spans="1:26" ht="12.75" customHeight="1">
      <c r="A64" s="4" t="s">
        <v>27</v>
      </c>
      <c r="B64" s="4">
        <v>210</v>
      </c>
      <c r="C64" s="32" t="s">
        <v>148</v>
      </c>
      <c r="D64" s="28">
        <v>44620</v>
      </c>
      <c r="E64" s="4"/>
      <c r="F64" s="4"/>
      <c r="G64" s="4"/>
      <c r="H64" s="7">
        <f t="shared" si="5"/>
        <v>22.266837234621665</v>
      </c>
      <c r="I64" s="97">
        <v>918.5</v>
      </c>
      <c r="J64" s="97">
        <v>20452.09</v>
      </c>
      <c r="K64" s="30"/>
      <c r="L64" s="30"/>
      <c r="M64" s="30"/>
      <c r="N64" s="30">
        <v>1022.6045</v>
      </c>
      <c r="O64" s="30"/>
      <c r="P64" s="97">
        <f t="shared" si="6"/>
        <v>918.5</v>
      </c>
      <c r="Q64" s="97">
        <f t="shared" si="7"/>
        <v>21474.694500000001</v>
      </c>
      <c r="R64" s="97"/>
      <c r="S64" s="96">
        <v>121.5</v>
      </c>
      <c r="T64" s="95">
        <v>2704.0799999999981</v>
      </c>
      <c r="U64" s="7"/>
      <c r="V64" s="7">
        <f t="shared" si="8"/>
        <v>1040</v>
      </c>
      <c r="W64" s="7">
        <f t="shared" si="9"/>
        <v>24178.7745</v>
      </c>
      <c r="X64" s="94">
        <v>1681.9399999999998</v>
      </c>
      <c r="Z64" s="4" t="s">
        <v>123</v>
      </c>
    </row>
    <row r="65" spans="1:26" ht="12.75" customHeight="1">
      <c r="A65" s="4" t="s">
        <v>63</v>
      </c>
      <c r="B65" s="4">
        <v>211</v>
      </c>
      <c r="C65" s="32" t="s">
        <v>92</v>
      </c>
      <c r="D65" s="28">
        <v>44620</v>
      </c>
      <c r="E65" s="4"/>
      <c r="F65" s="4"/>
      <c r="G65" s="4"/>
      <c r="H65" s="7">
        <f t="shared" si="5"/>
        <v>20.031462751495379</v>
      </c>
      <c r="I65" s="97">
        <v>919.5</v>
      </c>
      <c r="J65" s="97">
        <v>18418.93</v>
      </c>
      <c r="K65" s="30"/>
      <c r="L65" s="30">
        <v>101.5</v>
      </c>
      <c r="M65" s="30">
        <v>3039.79</v>
      </c>
      <c r="N65" s="30">
        <v>1072.9360000000001</v>
      </c>
      <c r="O65" s="30"/>
      <c r="P65" s="97">
        <f t="shared" si="6"/>
        <v>1021</v>
      </c>
      <c r="Q65" s="97">
        <f t="shared" si="7"/>
        <v>22531.656000000003</v>
      </c>
      <c r="R65" s="97"/>
      <c r="S65" s="96">
        <v>120.5</v>
      </c>
      <c r="T65" s="95">
        <v>2408.7599999999984</v>
      </c>
      <c r="U65" s="7"/>
      <c r="V65" s="7">
        <f t="shared" si="8"/>
        <v>1141.5</v>
      </c>
      <c r="W65" s="7">
        <f t="shared" si="9"/>
        <v>24940.416000000001</v>
      </c>
      <c r="X65" s="94">
        <v>1739.3200000000002</v>
      </c>
      <c r="Z65" s="4" t="s">
        <v>123</v>
      </c>
    </row>
    <row r="66" spans="1:26" ht="12.75" customHeight="1">
      <c r="A66" s="4" t="s">
        <v>37</v>
      </c>
      <c r="B66" s="4">
        <v>213</v>
      </c>
      <c r="C66" s="22" t="s">
        <v>58</v>
      </c>
      <c r="D66" s="28">
        <v>44634</v>
      </c>
      <c r="E66" s="4"/>
      <c r="F66" s="4"/>
      <c r="G66" s="4"/>
      <c r="H66" s="7">
        <f t="shared" ref="H66:H90" si="10">+J66/I66</f>
        <v>26.379664138678223</v>
      </c>
      <c r="I66" s="97">
        <v>923</v>
      </c>
      <c r="J66" s="97">
        <v>24348.43</v>
      </c>
      <c r="K66" s="30"/>
      <c r="L66" s="30">
        <v>55.5</v>
      </c>
      <c r="M66" s="30">
        <v>2138.9299999999998</v>
      </c>
      <c r="N66" s="30">
        <v>1324.3680000000002</v>
      </c>
      <c r="O66" s="30"/>
      <c r="P66" s="97">
        <f t="shared" si="6"/>
        <v>978.5</v>
      </c>
      <c r="Q66" s="97">
        <f t="shared" si="7"/>
        <v>27811.727999999999</v>
      </c>
      <c r="R66" s="97"/>
      <c r="S66" s="96">
        <v>117</v>
      </c>
      <c r="T66" s="95">
        <v>3051.4599999999991</v>
      </c>
      <c r="U66" s="7"/>
      <c r="V66" s="7">
        <f t="shared" si="8"/>
        <v>1095.5</v>
      </c>
      <c r="W66" s="7">
        <f t="shared" si="9"/>
        <v>30863.187999999998</v>
      </c>
      <c r="X66" s="94">
        <v>2245.42</v>
      </c>
      <c r="Z66" s="4" t="s">
        <v>123</v>
      </c>
    </row>
    <row r="67" spans="1:26" ht="12.75" customHeight="1">
      <c r="A67" s="4" t="s">
        <v>30</v>
      </c>
      <c r="B67" s="4">
        <v>214</v>
      </c>
      <c r="C67" s="32" t="s">
        <v>96</v>
      </c>
      <c r="D67" s="28">
        <v>44655</v>
      </c>
      <c r="E67" s="4"/>
      <c r="F67" s="4"/>
      <c r="G67" s="4"/>
      <c r="H67" s="7">
        <f t="shared" si="10"/>
        <v>89.212831196581206</v>
      </c>
      <c r="I67" s="97">
        <v>936</v>
      </c>
      <c r="J67" s="97">
        <v>83503.210000000006</v>
      </c>
      <c r="K67" s="30"/>
      <c r="L67" s="30"/>
      <c r="M67" s="30"/>
      <c r="N67" s="30">
        <v>4175.1605000000009</v>
      </c>
      <c r="O67" s="30"/>
      <c r="P67" s="97">
        <f t="shared" si="6"/>
        <v>936</v>
      </c>
      <c r="Q67" s="97">
        <f t="shared" si="7"/>
        <v>87678.370500000005</v>
      </c>
      <c r="R67" s="97"/>
      <c r="S67" s="96">
        <v>104</v>
      </c>
      <c r="T67" s="95">
        <v>9213.5399999999936</v>
      </c>
      <c r="U67" s="7"/>
      <c r="V67" s="7">
        <f t="shared" si="8"/>
        <v>1040</v>
      </c>
      <c r="W67" s="7">
        <f t="shared" si="9"/>
        <v>96891.910499999998</v>
      </c>
      <c r="X67" s="94">
        <v>6871.32</v>
      </c>
      <c r="Z67" s="4" t="s">
        <v>124</v>
      </c>
    </row>
    <row r="68" spans="1:26" ht="12.75" customHeight="1">
      <c r="A68" s="4" t="s">
        <v>63</v>
      </c>
      <c r="B68" s="4">
        <v>215</v>
      </c>
      <c r="C68" s="32" t="s">
        <v>93</v>
      </c>
      <c r="D68" s="28">
        <v>44669</v>
      </c>
      <c r="E68" s="4"/>
      <c r="F68" s="4"/>
      <c r="G68" s="4"/>
      <c r="H68" s="7">
        <f t="shared" si="10"/>
        <v>21.680933717579251</v>
      </c>
      <c r="I68" s="97">
        <v>867.5</v>
      </c>
      <c r="J68" s="97">
        <v>18808.21</v>
      </c>
      <c r="K68" s="30"/>
      <c r="L68" s="30">
        <v>76</v>
      </c>
      <c r="M68" s="30">
        <v>2471.54</v>
      </c>
      <c r="N68" s="30">
        <v>1063.9875</v>
      </c>
      <c r="O68" s="30"/>
      <c r="P68" s="97">
        <f t="shared" si="6"/>
        <v>943.5</v>
      </c>
      <c r="Q68" s="97">
        <f t="shared" si="7"/>
        <v>22343.737499999999</v>
      </c>
      <c r="R68" s="97"/>
      <c r="S68" s="96">
        <v>172.5</v>
      </c>
      <c r="T68" s="95">
        <v>3740.0099999999984</v>
      </c>
      <c r="U68" s="7"/>
      <c r="V68" s="7">
        <f t="shared" si="8"/>
        <v>1116</v>
      </c>
      <c r="W68" s="7">
        <f t="shared" si="9"/>
        <v>26083.747499999998</v>
      </c>
      <c r="X68" s="94">
        <v>1914.03</v>
      </c>
      <c r="Z68" s="4" t="s">
        <v>123</v>
      </c>
    </row>
    <row r="69" spans="1:26" ht="12.75" customHeight="1">
      <c r="A69" s="4" t="s">
        <v>39</v>
      </c>
      <c r="B69" s="4">
        <v>216</v>
      </c>
      <c r="C69" s="32" t="s">
        <v>105</v>
      </c>
      <c r="D69" s="28">
        <v>44676</v>
      </c>
      <c r="E69" s="4"/>
      <c r="F69" s="4"/>
      <c r="G69" s="4"/>
      <c r="H69" s="7">
        <f t="shared" si="10"/>
        <v>26.092255225522553</v>
      </c>
      <c r="I69" s="97">
        <v>909</v>
      </c>
      <c r="J69" s="97">
        <v>23717.86</v>
      </c>
      <c r="K69" s="30"/>
      <c r="L69" s="30">
        <v>7</v>
      </c>
      <c r="M69" s="30">
        <v>273.47000000000003</v>
      </c>
      <c r="N69" s="30">
        <v>1199.5665000000001</v>
      </c>
      <c r="O69" s="30"/>
      <c r="P69" s="97">
        <f t="shared" si="6"/>
        <v>916</v>
      </c>
      <c r="Q69" s="97">
        <f t="shared" si="7"/>
        <v>25190.896500000003</v>
      </c>
      <c r="R69" s="97"/>
      <c r="S69" s="96">
        <v>131</v>
      </c>
      <c r="T69" s="95">
        <v>3418.489999999998</v>
      </c>
      <c r="U69" s="7"/>
      <c r="V69" s="7">
        <f t="shared" si="8"/>
        <v>1047</v>
      </c>
      <c r="W69" s="7">
        <f t="shared" si="9"/>
        <v>28609.386500000001</v>
      </c>
      <c r="X69" s="94">
        <v>2007.3600000000001</v>
      </c>
      <c r="Z69" s="4" t="s">
        <v>124</v>
      </c>
    </row>
    <row r="70" spans="1:26" ht="12.75" customHeight="1">
      <c r="A70" s="4" t="s">
        <v>45</v>
      </c>
      <c r="B70" s="4">
        <v>217</v>
      </c>
      <c r="C70" s="22" t="s">
        <v>88</v>
      </c>
      <c r="D70" s="38">
        <v>44690</v>
      </c>
      <c r="E70" s="4"/>
      <c r="F70" s="4"/>
      <c r="G70" s="4"/>
      <c r="H70" s="7">
        <f t="shared" si="10"/>
        <v>16.924709236031926</v>
      </c>
      <c r="I70" s="97">
        <v>877</v>
      </c>
      <c r="J70" s="97">
        <v>14842.97</v>
      </c>
      <c r="K70" s="30"/>
      <c r="L70" s="30">
        <v>41</v>
      </c>
      <c r="M70" s="30">
        <v>1039.8900000000001</v>
      </c>
      <c r="N70" s="30">
        <v>794.14300000000003</v>
      </c>
      <c r="O70" s="30"/>
      <c r="P70" s="97">
        <f t="shared" si="6"/>
        <v>918</v>
      </c>
      <c r="Q70" s="97">
        <f t="shared" si="7"/>
        <v>16677.002999999997</v>
      </c>
      <c r="R70" s="97"/>
      <c r="S70" s="96">
        <v>163</v>
      </c>
      <c r="T70" s="95">
        <v>2761.3700000000008</v>
      </c>
      <c r="U70" s="7"/>
      <c r="V70" s="7">
        <f t="shared" si="8"/>
        <v>1081</v>
      </c>
      <c r="W70" s="7">
        <f t="shared" si="9"/>
        <v>19438.373</v>
      </c>
      <c r="X70" s="94">
        <v>1336.77</v>
      </c>
      <c r="Z70" s="4" t="s">
        <v>124</v>
      </c>
    </row>
    <row r="71" spans="1:26" ht="12.75" customHeight="1">
      <c r="A71" s="4" t="s">
        <v>27</v>
      </c>
      <c r="B71" s="4">
        <v>218</v>
      </c>
      <c r="C71" s="32" t="s">
        <v>36</v>
      </c>
      <c r="D71" s="28">
        <v>44743</v>
      </c>
      <c r="E71" s="4"/>
      <c r="F71" s="4"/>
      <c r="G71" s="4"/>
      <c r="H71" s="7">
        <f t="shared" si="10"/>
        <v>28.55888165038002</v>
      </c>
      <c r="I71" s="97">
        <v>921</v>
      </c>
      <c r="J71" s="97">
        <v>26302.73</v>
      </c>
      <c r="K71" s="30"/>
      <c r="L71" s="30">
        <v>135</v>
      </c>
      <c r="M71" s="30">
        <v>5809.06</v>
      </c>
      <c r="N71" s="30">
        <v>1605.5895</v>
      </c>
      <c r="O71" s="30"/>
      <c r="P71" s="97">
        <f t="shared" si="6"/>
        <v>1056</v>
      </c>
      <c r="Q71" s="97">
        <f t="shared" si="7"/>
        <v>33717.379500000003</v>
      </c>
      <c r="R71" s="97"/>
      <c r="S71" s="96">
        <v>119</v>
      </c>
      <c r="T71" s="95">
        <v>3349.4199999999983</v>
      </c>
      <c r="U71" s="7"/>
      <c r="V71" s="7">
        <f t="shared" si="8"/>
        <v>1175</v>
      </c>
      <c r="W71" s="7">
        <f t="shared" si="9"/>
        <v>37066.799500000001</v>
      </c>
      <c r="X71" s="94">
        <v>2623.25</v>
      </c>
      <c r="Z71" s="4" t="s">
        <v>123</v>
      </c>
    </row>
    <row r="72" spans="1:26" ht="12.75" customHeight="1">
      <c r="A72" s="4" t="s">
        <v>37</v>
      </c>
      <c r="B72" s="4">
        <v>219</v>
      </c>
      <c r="C72" s="32" t="s">
        <v>78</v>
      </c>
      <c r="D72" s="28">
        <v>44743</v>
      </c>
      <c r="E72" s="4"/>
      <c r="F72" s="4"/>
      <c r="G72" s="4"/>
      <c r="H72" s="7">
        <f t="shared" si="10"/>
        <v>21.49619742007852</v>
      </c>
      <c r="I72" s="97">
        <v>891.5</v>
      </c>
      <c r="J72" s="97">
        <v>19163.86</v>
      </c>
      <c r="K72" s="30"/>
      <c r="L72" s="30">
        <v>119.5</v>
      </c>
      <c r="M72" s="30">
        <v>3852.89</v>
      </c>
      <c r="N72" s="30">
        <v>1150.8375000000001</v>
      </c>
      <c r="O72" s="30"/>
      <c r="P72" s="97">
        <f t="shared" ref="P72:P90" si="11">+I72+L72</f>
        <v>1011</v>
      </c>
      <c r="Q72" s="97">
        <f t="shared" ref="Q72:Q90" si="12">+J72+M72+N72</f>
        <v>24167.587500000001</v>
      </c>
      <c r="R72" s="97"/>
      <c r="S72" s="96">
        <v>148.5</v>
      </c>
      <c r="T72" s="95">
        <v>3192.0099999999984</v>
      </c>
      <c r="U72" s="7"/>
      <c r="V72" s="7">
        <f t="shared" ref="V72:V90" si="13">+P72+S72</f>
        <v>1159.5</v>
      </c>
      <c r="W72" s="7">
        <f t="shared" ref="W72:W90" si="14">+Q72+T72</f>
        <v>27359.5975</v>
      </c>
      <c r="X72" s="94">
        <v>1915.44</v>
      </c>
      <c r="Z72" s="4" t="s">
        <v>123</v>
      </c>
    </row>
    <row r="73" spans="1:26" ht="12.75" customHeight="1">
      <c r="A73" s="4" t="s">
        <v>63</v>
      </c>
      <c r="B73" s="4">
        <v>221</v>
      </c>
      <c r="C73" s="32" t="s">
        <v>76</v>
      </c>
      <c r="D73" s="28">
        <v>44767</v>
      </c>
      <c r="E73" s="4"/>
      <c r="F73" s="4"/>
      <c r="G73" s="4"/>
      <c r="H73" s="7">
        <f t="shared" si="10"/>
        <v>19.874139534883717</v>
      </c>
      <c r="I73" s="97">
        <v>860</v>
      </c>
      <c r="J73" s="97">
        <v>17091.759999999998</v>
      </c>
      <c r="K73" s="30"/>
      <c r="L73" s="30">
        <v>112</v>
      </c>
      <c r="M73" s="30">
        <v>3338.81</v>
      </c>
      <c r="N73" s="30">
        <v>1021.5285</v>
      </c>
      <c r="O73" s="30"/>
      <c r="P73" s="97">
        <f t="shared" si="11"/>
        <v>972</v>
      </c>
      <c r="Q73" s="97">
        <f t="shared" si="12"/>
        <v>21452.0985</v>
      </c>
      <c r="R73" s="97"/>
      <c r="S73" s="96">
        <v>180</v>
      </c>
      <c r="T73" s="95">
        <v>3577.2799999999988</v>
      </c>
      <c r="U73" s="7"/>
      <c r="V73" s="7">
        <f t="shared" si="13"/>
        <v>1152</v>
      </c>
      <c r="W73" s="7">
        <f t="shared" si="14"/>
        <v>25029.378499999999</v>
      </c>
      <c r="X73" s="94">
        <v>1747.08</v>
      </c>
      <c r="Z73" s="4" t="s">
        <v>123</v>
      </c>
    </row>
    <row r="74" spans="1:26" ht="12.75" customHeight="1">
      <c r="A74" s="4" t="s">
        <v>45</v>
      </c>
      <c r="B74" s="4">
        <v>222</v>
      </c>
      <c r="C74" s="32" t="s">
        <v>98</v>
      </c>
      <c r="D74" s="38">
        <v>44792</v>
      </c>
      <c r="E74" s="4"/>
      <c r="F74" s="4"/>
      <c r="G74" s="4"/>
      <c r="H74" s="7">
        <f t="shared" si="10"/>
        <v>19.667354064375342</v>
      </c>
      <c r="I74" s="97">
        <v>916.5</v>
      </c>
      <c r="J74" s="97">
        <v>18025.13</v>
      </c>
      <c r="K74" s="30"/>
      <c r="L74" s="30">
        <v>12.5</v>
      </c>
      <c r="M74" s="30">
        <v>368.75</v>
      </c>
      <c r="N74" s="30">
        <v>919.69400000000007</v>
      </c>
      <c r="O74" s="30"/>
      <c r="P74" s="97">
        <f t="shared" si="11"/>
        <v>929</v>
      </c>
      <c r="Q74" s="97">
        <f t="shared" si="12"/>
        <v>19313.574000000001</v>
      </c>
      <c r="R74" s="97"/>
      <c r="S74" s="96">
        <v>123.5</v>
      </c>
      <c r="T74" s="95">
        <v>2428.9300000000003</v>
      </c>
      <c r="U74" s="7"/>
      <c r="V74" s="7">
        <f t="shared" si="13"/>
        <v>1052.5</v>
      </c>
      <c r="W74" s="7">
        <f t="shared" si="14"/>
        <v>21742.504000000001</v>
      </c>
      <c r="X74" s="94">
        <v>1585.78</v>
      </c>
      <c r="Z74" s="4" t="s">
        <v>124</v>
      </c>
    </row>
    <row r="75" spans="1:26" ht="12.75" customHeight="1">
      <c r="A75" s="4" t="s">
        <v>37</v>
      </c>
      <c r="B75" s="4">
        <v>223</v>
      </c>
      <c r="C75" s="32" t="s">
        <v>93</v>
      </c>
      <c r="D75" s="28">
        <v>44823</v>
      </c>
      <c r="E75" s="4"/>
      <c r="F75" s="4"/>
      <c r="G75" s="4"/>
      <c r="H75" s="7">
        <f t="shared" si="10"/>
        <v>19.806809421841542</v>
      </c>
      <c r="I75" s="97">
        <v>934</v>
      </c>
      <c r="J75" s="97">
        <v>18499.560000000001</v>
      </c>
      <c r="K75" s="30"/>
      <c r="L75" s="30">
        <v>88.5</v>
      </c>
      <c r="M75" s="30">
        <v>2639.65</v>
      </c>
      <c r="N75" s="30">
        <v>1056.9605000000001</v>
      </c>
      <c r="O75" s="30"/>
      <c r="P75" s="97">
        <f t="shared" si="11"/>
        <v>1022.5</v>
      </c>
      <c r="Q75" s="97">
        <f t="shared" si="12"/>
        <v>22196.170500000004</v>
      </c>
      <c r="R75" s="97"/>
      <c r="S75" s="96">
        <v>106</v>
      </c>
      <c r="T75" s="95">
        <v>2097.0699999999961</v>
      </c>
      <c r="U75" s="7"/>
      <c r="V75" s="7">
        <f t="shared" si="13"/>
        <v>1128.5</v>
      </c>
      <c r="W75" s="7">
        <f t="shared" si="14"/>
        <v>24293.2405</v>
      </c>
      <c r="X75" s="94">
        <v>1688.05</v>
      </c>
      <c r="Z75" s="4" t="s">
        <v>123</v>
      </c>
    </row>
    <row r="76" spans="1:26" ht="12.75" customHeight="1">
      <c r="A76" s="4" t="s">
        <v>45</v>
      </c>
      <c r="B76" s="4">
        <v>224</v>
      </c>
      <c r="C76" s="32" t="s">
        <v>88</v>
      </c>
      <c r="D76" s="38">
        <v>44900</v>
      </c>
      <c r="E76" s="4"/>
      <c r="F76" s="4"/>
      <c r="G76" s="4"/>
      <c r="H76" s="7">
        <f t="shared" si="10"/>
        <v>18.201189189189186</v>
      </c>
      <c r="I76" s="97">
        <v>925</v>
      </c>
      <c r="J76" s="97">
        <v>16836.099999999999</v>
      </c>
      <c r="K76" s="30"/>
      <c r="L76" s="30">
        <v>54</v>
      </c>
      <c r="M76" s="30">
        <v>1474.2</v>
      </c>
      <c r="N76" s="30">
        <v>915.51499999999999</v>
      </c>
      <c r="O76" s="30"/>
      <c r="P76" s="97">
        <f t="shared" si="11"/>
        <v>979</v>
      </c>
      <c r="Q76" s="97">
        <f t="shared" si="12"/>
        <v>19225.814999999999</v>
      </c>
      <c r="R76" s="97"/>
      <c r="S76" s="96">
        <v>115</v>
      </c>
      <c r="T76" s="95">
        <v>2093.130000000001</v>
      </c>
      <c r="U76" s="7"/>
      <c r="V76" s="7">
        <f t="shared" si="13"/>
        <v>1094</v>
      </c>
      <c r="W76" s="7">
        <f t="shared" si="14"/>
        <v>21318.945</v>
      </c>
      <c r="X76" s="94">
        <v>1475.56</v>
      </c>
      <c r="Z76" s="4" t="s">
        <v>124</v>
      </c>
    </row>
    <row r="77" spans="1:26" ht="12.75" customHeight="1">
      <c r="A77" s="4" t="s">
        <v>30</v>
      </c>
      <c r="B77" s="4">
        <v>225</v>
      </c>
      <c r="C77" s="5" t="s">
        <v>127</v>
      </c>
      <c r="D77" s="34">
        <v>44995</v>
      </c>
      <c r="E77" s="4"/>
      <c r="F77" s="4"/>
      <c r="G77" s="4"/>
      <c r="H77" s="7">
        <f t="shared" si="10"/>
        <v>33.282654668166479</v>
      </c>
      <c r="I77" s="97">
        <v>889</v>
      </c>
      <c r="J77" s="97">
        <v>29588.28</v>
      </c>
      <c r="K77" s="30"/>
      <c r="L77" s="30"/>
      <c r="M77" s="30"/>
      <c r="N77" s="30">
        <v>1479.414</v>
      </c>
      <c r="O77" s="30"/>
      <c r="P77" s="97">
        <f t="shared" si="11"/>
        <v>889</v>
      </c>
      <c r="Q77" s="97">
        <f t="shared" si="12"/>
        <v>31067.694</v>
      </c>
      <c r="R77" s="97"/>
      <c r="S77" s="96">
        <v>151</v>
      </c>
      <c r="T77" s="95">
        <v>5031.6399999999994</v>
      </c>
      <c r="U77" s="7"/>
      <c r="V77" s="7">
        <f t="shared" si="13"/>
        <v>1040</v>
      </c>
      <c r="W77" s="7">
        <f t="shared" si="14"/>
        <v>36099.334000000003</v>
      </c>
      <c r="X77" s="94">
        <v>2213.48</v>
      </c>
      <c r="Z77" s="4" t="s">
        <v>124</v>
      </c>
    </row>
    <row r="78" spans="1:26" ht="12.75" customHeight="1">
      <c r="A78" s="4" t="s">
        <v>63</v>
      </c>
      <c r="B78" s="4">
        <v>226</v>
      </c>
      <c r="C78" s="5" t="s">
        <v>126</v>
      </c>
      <c r="D78" s="34">
        <v>45096</v>
      </c>
      <c r="E78" s="4"/>
      <c r="F78" s="4"/>
      <c r="G78" s="4"/>
      <c r="H78" s="7">
        <f t="shared" si="10"/>
        <v>18.687393162393164</v>
      </c>
      <c r="I78" s="97">
        <v>936</v>
      </c>
      <c r="J78" s="97">
        <v>17491.400000000001</v>
      </c>
      <c r="K78" s="30"/>
      <c r="L78" s="30">
        <v>100</v>
      </c>
      <c r="M78" s="30">
        <v>2803.04</v>
      </c>
      <c r="N78" s="30">
        <v>1014.7220000000002</v>
      </c>
      <c r="O78" s="30"/>
      <c r="P78" s="97">
        <f t="shared" si="11"/>
        <v>1036</v>
      </c>
      <c r="Q78" s="97">
        <f t="shared" si="12"/>
        <v>21309.162000000004</v>
      </c>
      <c r="R78" s="97"/>
      <c r="S78" s="96">
        <v>104</v>
      </c>
      <c r="T78" s="95">
        <v>1943.4999999999964</v>
      </c>
      <c r="U78" s="7"/>
      <c r="V78" s="7">
        <f t="shared" si="13"/>
        <v>1140</v>
      </c>
      <c r="W78" s="7">
        <f t="shared" si="14"/>
        <v>23252.662</v>
      </c>
      <c r="X78" s="94">
        <v>1701.2</v>
      </c>
      <c r="Z78" s="4" t="s">
        <v>123</v>
      </c>
    </row>
    <row r="79" spans="1:26" ht="12.75" customHeight="1">
      <c r="A79" s="4" t="s">
        <v>63</v>
      </c>
      <c r="B79" s="4">
        <v>227</v>
      </c>
      <c r="C79" s="5" t="s">
        <v>97</v>
      </c>
      <c r="D79" s="34">
        <v>45117</v>
      </c>
      <c r="E79" s="4"/>
      <c r="F79" s="4"/>
      <c r="G79" s="4"/>
      <c r="H79" s="7">
        <f t="shared" si="10"/>
        <v>18.687432712215323</v>
      </c>
      <c r="I79" s="97">
        <v>966</v>
      </c>
      <c r="J79" s="97">
        <v>18052.060000000001</v>
      </c>
      <c r="K79" s="30"/>
      <c r="L79" s="30">
        <v>115</v>
      </c>
      <c r="M79" s="30">
        <v>3223.52</v>
      </c>
      <c r="N79" s="30">
        <v>1063.7790000000002</v>
      </c>
      <c r="O79" s="30"/>
      <c r="P79" s="97">
        <f t="shared" si="11"/>
        <v>1081</v>
      </c>
      <c r="Q79" s="97">
        <f t="shared" si="12"/>
        <v>22339.359</v>
      </c>
      <c r="R79" s="97"/>
      <c r="S79" s="96">
        <v>74</v>
      </c>
      <c r="T79" s="95">
        <v>1382.869999999999</v>
      </c>
      <c r="U79" s="7"/>
      <c r="V79" s="7">
        <f t="shared" si="13"/>
        <v>1155</v>
      </c>
      <c r="W79" s="7">
        <f t="shared" si="14"/>
        <v>23722.228999999999</v>
      </c>
      <c r="X79" s="94">
        <v>1646.8200000000002</v>
      </c>
      <c r="Z79" s="4" t="s">
        <v>123</v>
      </c>
    </row>
    <row r="80" spans="1:26" ht="12.75" customHeight="1">
      <c r="A80" s="4" t="s">
        <v>30</v>
      </c>
      <c r="B80" s="4">
        <v>228</v>
      </c>
      <c r="C80" s="5" t="s">
        <v>125</v>
      </c>
      <c r="D80" s="34">
        <v>45215</v>
      </c>
      <c r="E80" s="4"/>
      <c r="F80" s="4"/>
      <c r="G80" s="4"/>
      <c r="H80" s="7">
        <f t="shared" si="10"/>
        <v>30.972479838709678</v>
      </c>
      <c r="I80" s="97">
        <v>992</v>
      </c>
      <c r="J80" s="97">
        <v>30724.7</v>
      </c>
      <c r="K80" s="30"/>
      <c r="L80" s="30"/>
      <c r="M80" s="30"/>
      <c r="N80" s="30">
        <v>1536.2350000000001</v>
      </c>
      <c r="O80" s="30"/>
      <c r="P80" s="97">
        <f t="shared" si="11"/>
        <v>992</v>
      </c>
      <c r="Q80" s="97">
        <f t="shared" si="12"/>
        <v>32260.935000000001</v>
      </c>
      <c r="R80" s="97"/>
      <c r="S80" s="96">
        <v>48</v>
      </c>
      <c r="T80" s="95">
        <v>1486.6800000000003</v>
      </c>
      <c r="U80" s="7"/>
      <c r="V80" s="7">
        <f t="shared" si="13"/>
        <v>1040</v>
      </c>
      <c r="W80" s="7">
        <f t="shared" si="14"/>
        <v>33747.615000000005</v>
      </c>
      <c r="X80" s="94">
        <v>2449.87</v>
      </c>
      <c r="Z80" s="4" t="s">
        <v>124</v>
      </c>
    </row>
    <row r="81" spans="1:26" ht="12.75" customHeight="1">
      <c r="A81" s="4" t="s">
        <v>37</v>
      </c>
      <c r="B81" s="4">
        <v>229</v>
      </c>
      <c r="C81" s="5" t="s">
        <v>78</v>
      </c>
      <c r="D81" s="34">
        <v>45271</v>
      </c>
      <c r="E81" s="4"/>
      <c r="F81" s="4"/>
      <c r="G81" s="4"/>
      <c r="H81" s="7">
        <f t="shared" si="10"/>
        <v>20.648175403225807</v>
      </c>
      <c r="I81" s="97">
        <v>992</v>
      </c>
      <c r="J81" s="97">
        <v>20482.990000000002</v>
      </c>
      <c r="K81" s="30"/>
      <c r="L81" s="30">
        <v>143</v>
      </c>
      <c r="M81" s="30">
        <v>4428.97</v>
      </c>
      <c r="N81" s="30">
        <v>1245.5980000000002</v>
      </c>
      <c r="O81" s="30"/>
      <c r="P81" s="97">
        <f t="shared" si="11"/>
        <v>1135</v>
      </c>
      <c r="Q81" s="97">
        <f t="shared" si="12"/>
        <v>26157.558000000005</v>
      </c>
      <c r="R81" s="97"/>
      <c r="S81" s="96">
        <v>48</v>
      </c>
      <c r="T81" s="95">
        <v>991.07999999999811</v>
      </c>
      <c r="U81" s="7"/>
      <c r="V81" s="7">
        <f t="shared" si="13"/>
        <v>1183</v>
      </c>
      <c r="W81" s="7">
        <f t="shared" si="14"/>
        <v>27148.638000000003</v>
      </c>
      <c r="X81" s="94">
        <v>1981.62</v>
      </c>
      <c r="Z81" s="4" t="s">
        <v>123</v>
      </c>
    </row>
    <row r="82" spans="1:26" ht="12.75" customHeight="1">
      <c r="A82" s="4" t="s">
        <v>27</v>
      </c>
      <c r="B82" s="4">
        <v>230</v>
      </c>
      <c r="C82" s="5" t="s">
        <v>94</v>
      </c>
      <c r="D82" s="34">
        <v>45343</v>
      </c>
      <c r="E82" s="4"/>
      <c r="F82" s="4"/>
      <c r="G82" s="4"/>
      <c r="H82" s="7">
        <f t="shared" si="10"/>
        <v>41.826879169755372</v>
      </c>
      <c r="I82" s="97">
        <v>674.5</v>
      </c>
      <c r="J82" s="97">
        <v>28212.23</v>
      </c>
      <c r="K82" s="30"/>
      <c r="L82" s="30"/>
      <c r="M82" s="30"/>
      <c r="N82" s="30">
        <v>1410.6115</v>
      </c>
      <c r="O82" s="30"/>
      <c r="P82" s="97">
        <f t="shared" si="11"/>
        <v>674.5</v>
      </c>
      <c r="Q82" s="97">
        <f t="shared" si="12"/>
        <v>29622.841499999999</v>
      </c>
      <c r="R82" s="97"/>
      <c r="S82" s="96">
        <v>29.5</v>
      </c>
      <c r="T82" s="95">
        <v>1233.9000000000015</v>
      </c>
      <c r="U82" s="7"/>
      <c r="V82" s="7">
        <f t="shared" si="13"/>
        <v>704</v>
      </c>
      <c r="W82" s="7">
        <f t="shared" si="14"/>
        <v>30856.7415</v>
      </c>
      <c r="X82" s="94">
        <v>2190.96</v>
      </c>
      <c r="Z82" s="4" t="s">
        <v>123</v>
      </c>
    </row>
    <row r="83" spans="1:26" ht="12.75" customHeight="1">
      <c r="A83" s="4" t="s">
        <v>63</v>
      </c>
      <c r="B83" s="4">
        <v>231</v>
      </c>
      <c r="C83" s="32" t="s">
        <v>93</v>
      </c>
      <c r="D83" s="34">
        <v>45355</v>
      </c>
      <c r="E83" s="4"/>
      <c r="F83" s="4"/>
      <c r="G83" s="4"/>
      <c r="H83" s="7">
        <f t="shared" si="10"/>
        <v>18.690024813895782</v>
      </c>
      <c r="I83" s="97">
        <v>604.5</v>
      </c>
      <c r="J83" s="97">
        <v>11298.12</v>
      </c>
      <c r="K83" s="30"/>
      <c r="L83" s="30">
        <v>44</v>
      </c>
      <c r="M83" s="30">
        <v>1233.67</v>
      </c>
      <c r="N83" s="30">
        <v>626.58950000000004</v>
      </c>
      <c r="O83" s="30"/>
      <c r="P83" s="97">
        <f t="shared" si="11"/>
        <v>648.5</v>
      </c>
      <c r="Q83" s="97">
        <f t="shared" si="12"/>
        <v>13158.379500000001</v>
      </c>
      <c r="R83" s="97"/>
      <c r="S83" s="96">
        <v>35.5</v>
      </c>
      <c r="T83" s="95">
        <v>663.5</v>
      </c>
      <c r="U83" s="7"/>
      <c r="V83" s="7">
        <f t="shared" si="13"/>
        <v>684</v>
      </c>
      <c r="W83" s="7">
        <f t="shared" si="14"/>
        <v>13821.879500000001</v>
      </c>
      <c r="X83" s="94">
        <v>966.16</v>
      </c>
      <c r="Z83" s="4" t="s">
        <v>123</v>
      </c>
    </row>
    <row r="84" spans="1:26" ht="12.75" customHeight="1">
      <c r="A84" s="4" t="s">
        <v>61</v>
      </c>
      <c r="B84" s="4">
        <v>232</v>
      </c>
      <c r="C84" s="32" t="s">
        <v>87</v>
      </c>
      <c r="D84" s="34">
        <v>45369</v>
      </c>
      <c r="E84" s="4"/>
      <c r="F84" s="4"/>
      <c r="G84" s="4"/>
      <c r="H84" s="7">
        <f t="shared" si="10"/>
        <v>25.480946969696969</v>
      </c>
      <c r="I84" s="97">
        <v>528</v>
      </c>
      <c r="J84" s="97">
        <v>13453.94</v>
      </c>
      <c r="K84" s="30"/>
      <c r="L84" s="30"/>
      <c r="M84" s="30"/>
      <c r="N84" s="30">
        <v>672.69700000000012</v>
      </c>
      <c r="O84" s="30"/>
      <c r="P84" s="97">
        <f t="shared" si="11"/>
        <v>528</v>
      </c>
      <c r="Q84" s="97">
        <f t="shared" si="12"/>
        <v>14126.637000000001</v>
      </c>
      <c r="R84" s="97"/>
      <c r="S84" s="96">
        <v>32</v>
      </c>
      <c r="T84" s="95">
        <v>815.39999999999964</v>
      </c>
      <c r="U84" s="7"/>
      <c r="V84" s="7">
        <f t="shared" si="13"/>
        <v>560</v>
      </c>
      <c r="W84" s="7">
        <f t="shared" si="14"/>
        <v>14942.037</v>
      </c>
      <c r="X84" s="94">
        <v>1046.83</v>
      </c>
      <c r="Z84" s="4" t="s">
        <v>124</v>
      </c>
    </row>
    <row r="85" spans="1:26" ht="12.75" customHeight="1">
      <c r="A85" s="4" t="s">
        <v>37</v>
      </c>
      <c r="B85" s="4">
        <v>233</v>
      </c>
      <c r="C85" s="5" t="s">
        <v>91</v>
      </c>
      <c r="D85" s="34">
        <v>45369</v>
      </c>
      <c r="E85" s="4"/>
      <c r="F85" s="4"/>
      <c r="G85" s="4"/>
      <c r="H85" s="7">
        <f t="shared" si="10"/>
        <v>25</v>
      </c>
      <c r="I85" s="97">
        <v>544</v>
      </c>
      <c r="J85" s="97">
        <v>13600</v>
      </c>
      <c r="K85" s="30"/>
      <c r="L85" s="30">
        <v>14.5</v>
      </c>
      <c r="M85" s="30">
        <v>543.75</v>
      </c>
      <c r="N85" s="30">
        <v>707.1875</v>
      </c>
      <c r="O85" s="30"/>
      <c r="P85" s="97">
        <f t="shared" si="11"/>
        <v>558.5</v>
      </c>
      <c r="Q85" s="97">
        <f t="shared" si="12"/>
        <v>14850.9375</v>
      </c>
      <c r="R85" s="97"/>
      <c r="S85" s="96">
        <v>16</v>
      </c>
      <c r="T85" s="95">
        <v>400</v>
      </c>
      <c r="U85" s="7"/>
      <c r="V85" s="7">
        <f t="shared" si="13"/>
        <v>574.5</v>
      </c>
      <c r="W85" s="7">
        <f t="shared" si="14"/>
        <v>15250.9375</v>
      </c>
      <c r="X85" s="94">
        <v>1007.48</v>
      </c>
      <c r="Z85" s="4" t="s">
        <v>123</v>
      </c>
    </row>
    <row r="86" spans="1:26" ht="12.75" customHeight="1">
      <c r="A86" s="4" t="s">
        <v>30</v>
      </c>
      <c r="B86" s="4">
        <v>234</v>
      </c>
      <c r="C86" s="32" t="s">
        <v>82</v>
      </c>
      <c r="D86" s="34">
        <v>45383</v>
      </c>
      <c r="E86" s="4"/>
      <c r="F86" s="4"/>
      <c r="G86" s="4"/>
      <c r="H86" s="7">
        <f t="shared" si="10"/>
        <v>26.442500000000003</v>
      </c>
      <c r="I86" s="97">
        <v>472</v>
      </c>
      <c r="J86" s="97">
        <v>12480.86</v>
      </c>
      <c r="K86" s="30"/>
      <c r="L86" s="30"/>
      <c r="M86" s="30"/>
      <c r="N86" s="30">
        <v>624.04300000000012</v>
      </c>
      <c r="O86" s="30"/>
      <c r="P86" s="97">
        <f t="shared" si="11"/>
        <v>472</v>
      </c>
      <c r="Q86" s="97">
        <f t="shared" si="12"/>
        <v>13104.903</v>
      </c>
      <c r="R86" s="97"/>
      <c r="S86" s="96">
        <v>8</v>
      </c>
      <c r="T86" s="95">
        <v>211.53999999999905</v>
      </c>
      <c r="U86" s="7"/>
      <c r="V86" s="7">
        <f t="shared" si="13"/>
        <v>480</v>
      </c>
      <c r="W86" s="7">
        <f t="shared" si="14"/>
        <v>13316.442999999999</v>
      </c>
      <c r="X86" s="94">
        <v>896.12</v>
      </c>
      <c r="Z86" s="4" t="s">
        <v>124</v>
      </c>
    </row>
    <row r="87" spans="1:26" ht="12.75" customHeight="1">
      <c r="A87" s="4" t="s">
        <v>147</v>
      </c>
      <c r="B87" s="4">
        <v>235</v>
      </c>
      <c r="C87" s="5" t="s">
        <v>146</v>
      </c>
      <c r="D87" s="34">
        <v>45397</v>
      </c>
      <c r="E87" s="4"/>
      <c r="F87" s="4"/>
      <c r="G87" s="4"/>
      <c r="H87" s="7">
        <f t="shared" si="10"/>
        <v>43.268789473684208</v>
      </c>
      <c r="I87" s="97">
        <v>380</v>
      </c>
      <c r="J87" s="97">
        <v>16442.14</v>
      </c>
      <c r="K87" s="30"/>
      <c r="L87" s="30"/>
      <c r="M87" s="30"/>
      <c r="N87" s="30">
        <v>822.10699999999997</v>
      </c>
      <c r="O87" s="30"/>
      <c r="P87" s="97">
        <f t="shared" si="11"/>
        <v>380</v>
      </c>
      <c r="Q87" s="97">
        <f t="shared" si="12"/>
        <v>17264.246999999999</v>
      </c>
      <c r="R87" s="97"/>
      <c r="S87" s="96">
        <v>20</v>
      </c>
      <c r="T87" s="95">
        <v>865.38000000000102</v>
      </c>
      <c r="U87" s="7"/>
      <c r="V87" s="7">
        <f t="shared" si="13"/>
        <v>400</v>
      </c>
      <c r="W87" s="7">
        <f t="shared" si="14"/>
        <v>18129.627</v>
      </c>
      <c r="X87" s="94">
        <v>1287.52</v>
      </c>
      <c r="Z87" s="4" t="s">
        <v>124</v>
      </c>
    </row>
    <row r="88" spans="1:26" ht="12.75" customHeight="1">
      <c r="A88" s="4" t="s">
        <v>37</v>
      </c>
      <c r="B88" s="4">
        <v>236</v>
      </c>
      <c r="C88" s="32" t="s">
        <v>78</v>
      </c>
      <c r="D88" s="34">
        <v>45397</v>
      </c>
      <c r="E88" s="4"/>
      <c r="F88" s="4"/>
      <c r="G88" s="4"/>
      <c r="H88" s="7">
        <f t="shared" si="10"/>
        <v>21.5</v>
      </c>
      <c r="I88" s="97">
        <v>392</v>
      </c>
      <c r="J88" s="97">
        <v>8428</v>
      </c>
      <c r="K88" s="30"/>
      <c r="L88" s="30">
        <v>27</v>
      </c>
      <c r="M88" s="30">
        <v>870.8</v>
      </c>
      <c r="N88" s="30">
        <v>464.94</v>
      </c>
      <c r="O88" s="30"/>
      <c r="P88" s="97">
        <f t="shared" si="11"/>
        <v>419</v>
      </c>
      <c r="Q88" s="97">
        <f t="shared" si="12"/>
        <v>9763.74</v>
      </c>
      <c r="R88" s="97"/>
      <c r="S88" s="96">
        <v>8</v>
      </c>
      <c r="T88" s="95">
        <v>172</v>
      </c>
      <c r="U88" s="7"/>
      <c r="V88" s="7">
        <f t="shared" si="13"/>
        <v>427</v>
      </c>
      <c r="W88" s="7">
        <f t="shared" si="14"/>
        <v>9935.74</v>
      </c>
      <c r="X88" s="94">
        <v>694.68000000000006</v>
      </c>
      <c r="Z88" s="4" t="s">
        <v>123</v>
      </c>
    </row>
    <row r="89" spans="1:26" ht="12.75" customHeight="1">
      <c r="A89" s="4" t="s">
        <v>27</v>
      </c>
      <c r="B89" s="4">
        <v>237</v>
      </c>
      <c r="C89" s="5" t="s">
        <v>145</v>
      </c>
      <c r="D89" s="34">
        <v>45411</v>
      </c>
      <c r="E89" s="4"/>
      <c r="F89" s="4"/>
      <c r="G89" s="4"/>
      <c r="H89" s="7">
        <f t="shared" si="10"/>
        <v>15</v>
      </c>
      <c r="I89" s="97">
        <v>286</v>
      </c>
      <c r="J89" s="97">
        <v>4290</v>
      </c>
      <c r="K89" s="30"/>
      <c r="L89" s="5"/>
      <c r="M89" s="5"/>
      <c r="N89" s="7">
        <v>214.5</v>
      </c>
      <c r="O89" s="5"/>
      <c r="P89" s="97">
        <f t="shared" si="11"/>
        <v>286</v>
      </c>
      <c r="Q89" s="97">
        <f t="shared" si="12"/>
        <v>4504.5</v>
      </c>
      <c r="R89" s="97"/>
      <c r="S89" s="96">
        <v>0</v>
      </c>
      <c r="T89" s="95">
        <v>0</v>
      </c>
      <c r="U89" s="7"/>
      <c r="V89" s="7">
        <f t="shared" si="13"/>
        <v>286</v>
      </c>
      <c r="W89" s="7">
        <f t="shared" si="14"/>
        <v>4504.5</v>
      </c>
      <c r="X89" s="94">
        <v>328.19</v>
      </c>
      <c r="Z89" s="4" t="s">
        <v>123</v>
      </c>
    </row>
    <row r="90" spans="1:26" ht="12.75" customHeight="1">
      <c r="A90" s="4" t="s">
        <v>39</v>
      </c>
      <c r="B90" s="4">
        <v>238</v>
      </c>
      <c r="C90" s="5" t="s">
        <v>55</v>
      </c>
      <c r="D90" s="34">
        <v>45453</v>
      </c>
      <c r="E90" s="4"/>
      <c r="F90" s="4"/>
      <c r="G90" s="4"/>
      <c r="H90" s="7">
        <f t="shared" si="10"/>
        <v>32.700000000000003</v>
      </c>
      <c r="I90" s="97">
        <v>80</v>
      </c>
      <c r="J90" s="97">
        <v>2616</v>
      </c>
      <c r="K90" s="30"/>
      <c r="L90" s="5"/>
      <c r="M90" s="5"/>
      <c r="N90" s="7">
        <v>130.80000000000001</v>
      </c>
      <c r="O90" s="5"/>
      <c r="P90" s="97">
        <f t="shared" si="11"/>
        <v>80</v>
      </c>
      <c r="Q90" s="97">
        <f t="shared" si="12"/>
        <v>2746.8</v>
      </c>
      <c r="R90" s="97"/>
      <c r="S90" s="96">
        <v>0</v>
      </c>
      <c r="T90" s="95">
        <v>0</v>
      </c>
      <c r="U90" s="7"/>
      <c r="V90" s="7">
        <f t="shared" si="13"/>
        <v>80</v>
      </c>
      <c r="W90" s="7">
        <f t="shared" si="14"/>
        <v>2746.8</v>
      </c>
      <c r="X90" s="94">
        <v>200.12</v>
      </c>
      <c r="Z90" s="4" t="s">
        <v>124</v>
      </c>
    </row>
    <row r="91" spans="1:26" ht="12.75" customHeight="1">
      <c r="A91" s="4"/>
      <c r="B91" s="4"/>
      <c r="D91" s="34"/>
      <c r="E91" s="4"/>
      <c r="F91" s="4"/>
      <c r="G91" s="4"/>
      <c r="H91" s="7"/>
      <c r="I91" s="30"/>
      <c r="J91" s="30"/>
      <c r="K91" s="30"/>
      <c r="L91" s="30"/>
      <c r="M91" s="30"/>
      <c r="N91" s="30"/>
      <c r="O91" s="30"/>
      <c r="P91" s="7"/>
      <c r="Q91" s="7"/>
      <c r="R91" s="93"/>
      <c r="S91" s="7"/>
      <c r="T91" s="7"/>
      <c r="U91" s="7"/>
      <c r="V91" s="7"/>
      <c r="W91" s="7"/>
      <c r="X91" s="7"/>
      <c r="Z91" s="4"/>
    </row>
    <row r="92" spans="1:26" ht="14.25" customHeight="1" thickBot="1">
      <c r="B92" s="4"/>
      <c r="C92" s="44"/>
      <c r="D92" s="4"/>
      <c r="G92" s="4" t="s">
        <v>100</v>
      </c>
      <c r="I92" s="45">
        <f>SUM(I8:I91)</f>
        <v>69360.5</v>
      </c>
      <c r="J92" s="82">
        <f>SUM(J8:J91)</f>
        <v>2233319.1700000004</v>
      </c>
      <c r="K92" s="47"/>
      <c r="L92" s="45">
        <f>SUM(L8:L91)</f>
        <v>5604</v>
      </c>
      <c r="M92" s="82">
        <f>SUM(M8:M91)</f>
        <v>241957.41000000006</v>
      </c>
      <c r="N92" s="82">
        <f>SUM(N8:N91)</f>
        <v>123763.82900000001</v>
      </c>
      <c r="O92" s="43"/>
      <c r="P92" s="45">
        <f>SUM(P8:P91)</f>
        <v>74964.5</v>
      </c>
      <c r="Q92" s="82">
        <f>SUM(Q8:Q91)</f>
        <v>2599040.4089999991</v>
      </c>
      <c r="R92" s="43"/>
      <c r="S92" s="45">
        <f>SUM(S8:S91)</f>
        <v>11776.650000000001</v>
      </c>
      <c r="T92" s="82">
        <f>SUM(T8:T91)</f>
        <v>406062.58</v>
      </c>
      <c r="U92" s="43"/>
      <c r="V92" s="45">
        <f>SUM(V8:V91)</f>
        <v>86741.15</v>
      </c>
      <c r="W92" s="82">
        <f>SUM(W8:W91)</f>
        <v>3005102.9889999996</v>
      </c>
      <c r="X92" s="82">
        <f>SUM(X8:X91)</f>
        <v>212053.93999999992</v>
      </c>
    </row>
    <row r="93" spans="1:26" ht="12.75" customHeight="1" thickTop="1">
      <c r="I93" s="29"/>
      <c r="J93" s="29"/>
      <c r="K93" s="29"/>
      <c r="L93" s="29"/>
      <c r="M93" s="29"/>
      <c r="N93" s="29"/>
      <c r="O93" s="29"/>
      <c r="R93" s="8"/>
    </row>
    <row r="94" spans="1:26" ht="12.75" customHeight="1">
      <c r="I94" s="29"/>
      <c r="J94" s="29"/>
      <c r="K94" s="29"/>
    </row>
    <row r="95" spans="1:26" ht="12.75" customHeight="1">
      <c r="I95" s="29"/>
      <c r="J95" s="29"/>
      <c r="K95" s="29"/>
      <c r="X95" s="91"/>
    </row>
    <row r="96" spans="1:26" ht="12.75" customHeight="1">
      <c r="I96" s="29"/>
      <c r="J96" s="92"/>
      <c r="K96" s="29"/>
    </row>
    <row r="97" spans="9:25" ht="12.75" customHeight="1">
      <c r="I97" s="29"/>
      <c r="J97" s="29"/>
      <c r="K97" s="29"/>
      <c r="S97" s="91"/>
      <c r="T97" s="91"/>
    </row>
    <row r="98" spans="9:25" ht="12.75" customHeight="1">
      <c r="I98" s="29"/>
      <c r="J98" s="29"/>
      <c r="K98" s="29"/>
    </row>
    <row r="99" spans="9:25" ht="12.75" customHeight="1">
      <c r="I99" s="29"/>
      <c r="J99" s="29"/>
      <c r="K99" s="29"/>
      <c r="W99" s="91"/>
      <c r="X99" s="91"/>
    </row>
    <row r="100" spans="9:25" ht="12.75" customHeight="1">
      <c r="I100" s="29"/>
      <c r="J100" s="29"/>
      <c r="K100" s="29"/>
      <c r="Y100" s="6"/>
    </row>
    <row r="101" spans="9:25" ht="12.75" customHeight="1">
      <c r="I101" s="29"/>
      <c r="J101" s="29"/>
      <c r="K101" s="29"/>
    </row>
    <row r="102" spans="9:25" ht="12.75" customHeight="1">
      <c r="I102" s="29"/>
      <c r="J102" s="29"/>
      <c r="K102" s="29"/>
    </row>
    <row r="103" spans="9:25" ht="12.75" customHeight="1">
      <c r="I103" s="29"/>
      <c r="J103" s="29"/>
      <c r="K103" s="29"/>
    </row>
    <row r="104" spans="9:25" ht="12.75" customHeight="1">
      <c r="I104" s="29"/>
      <c r="J104" s="29"/>
      <c r="K104" s="29"/>
    </row>
    <row r="105" spans="9:25" ht="12.75" customHeight="1">
      <c r="W105" s="91"/>
    </row>
    <row r="106" spans="9:25" ht="12.75" customHeight="1">
      <c r="Y106" s="6"/>
    </row>
    <row r="107" spans="9:25" ht="12.75" customHeight="1"/>
    <row r="108" spans="9:25" ht="12.75" customHeight="1"/>
    <row r="109" spans="9:25" ht="12.75" customHeight="1"/>
    <row r="110" spans="9:25" ht="12.75" customHeight="1"/>
    <row r="111" spans="9:25" ht="12.75" customHeight="1"/>
    <row r="112" spans="9:25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</sheetData>
  <mergeCells count="5">
    <mergeCell ref="I5:J5"/>
    <mergeCell ref="L5:M5"/>
    <mergeCell ref="P5:Q5"/>
    <mergeCell ref="S5:T5"/>
    <mergeCell ref="V5:W5"/>
  </mergeCells>
  <pageMargins left="0" right="0" top="0" bottom="0" header="0.3" footer="0.3"/>
  <pageSetup paperSize="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54317-A8C8-413A-9D75-1A8FC9E0C6BE}">
  <sheetPr>
    <pageSetUpPr fitToPage="1"/>
  </sheetPr>
  <dimension ref="A1:AM99"/>
  <sheetViews>
    <sheetView workbookViewId="0">
      <pane xSplit="3" ySplit="9" topLeftCell="D10" activePane="bottomRight" state="frozen"/>
      <selection pane="topRight" activeCell="D1" sqref="D1"/>
      <selection pane="bottomLeft" activeCell="A9" sqref="A9"/>
      <selection pane="bottomRight"/>
    </sheetView>
  </sheetViews>
  <sheetFormatPr defaultColWidth="9.1796875" defaultRowHeight="12.5"/>
  <cols>
    <col min="1" max="1" width="9.1796875" style="52"/>
    <col min="2" max="2" width="6.54296875" style="52" bestFit="1" customWidth="1"/>
    <col min="3" max="3" width="39.81640625" style="49" bestFit="1" customWidth="1"/>
    <col min="4" max="4" width="10" style="49" customWidth="1"/>
    <col min="5" max="5" width="10.453125" style="50" bestFit="1" customWidth="1"/>
    <col min="6" max="6" width="12.453125" style="49" bestFit="1" customWidth="1"/>
    <col min="7" max="7" width="2.453125" style="49" customWidth="1"/>
    <col min="8" max="8" width="9.453125" style="50" bestFit="1" customWidth="1"/>
    <col min="9" max="9" width="12.453125" style="49" bestFit="1" customWidth="1"/>
    <col min="10" max="10" width="2" style="49" customWidth="1"/>
    <col min="11" max="11" width="10.453125" style="50" bestFit="1" customWidth="1"/>
    <col min="12" max="12" width="14.1796875" style="50" bestFit="1" customWidth="1"/>
    <col min="13" max="13" width="1.81640625" style="50" customWidth="1"/>
    <col min="14" max="14" width="11.453125" style="50" bestFit="1" customWidth="1"/>
    <col min="15" max="15" width="14.1796875" style="50" bestFit="1" customWidth="1"/>
    <col min="16" max="16" width="3" style="49" customWidth="1"/>
    <col min="17" max="17" width="10.453125" style="50" bestFit="1" customWidth="1"/>
    <col min="18" max="18" width="12.453125" style="49" bestFit="1" customWidth="1"/>
    <col min="19" max="19" width="2.453125" style="49" customWidth="1"/>
    <col min="20" max="20" width="7.81640625" style="50" bestFit="1" customWidth="1"/>
    <col min="21" max="21" width="11.453125" style="49" bestFit="1" customWidth="1"/>
    <col min="22" max="22" width="2" style="49" customWidth="1"/>
    <col min="23" max="23" width="10.453125" style="50" bestFit="1" customWidth="1"/>
    <col min="24" max="24" width="12.453125" style="50" bestFit="1" customWidth="1"/>
    <col min="25" max="25" width="1.453125" style="50" customWidth="1"/>
    <col min="26" max="26" width="11.453125" style="50" bestFit="1" customWidth="1"/>
    <col min="27" max="27" width="12.453125" style="50" bestFit="1" customWidth="1"/>
    <col min="28" max="28" width="2.453125" style="49" customWidth="1"/>
    <col min="29" max="29" width="10.453125" style="50" bestFit="1" customWidth="1"/>
    <col min="30" max="30" width="14.1796875" style="50" bestFit="1" customWidth="1"/>
    <col min="31" max="31" width="1" style="50" customWidth="1"/>
    <col min="32" max="32" width="9.453125" style="50" bestFit="1" customWidth="1"/>
    <col min="33" max="33" width="12.453125" style="50" bestFit="1" customWidth="1"/>
    <col min="34" max="34" width="1.54296875" style="50" customWidth="1"/>
    <col min="35" max="35" width="10.453125" style="50" bestFit="1" customWidth="1"/>
    <col min="36" max="36" width="14.1796875" style="50" bestFit="1" customWidth="1"/>
    <col min="37" max="37" width="1.453125" style="50" customWidth="1"/>
    <col min="38" max="38" width="11.453125" style="49" bestFit="1" customWidth="1"/>
    <col min="39" max="39" width="14.1796875" style="49" bestFit="1" customWidth="1"/>
    <col min="40" max="16384" width="9.1796875" style="49"/>
  </cols>
  <sheetData>
    <row r="1" spans="1:39">
      <c r="A1" s="68" t="s">
        <v>0</v>
      </c>
    </row>
    <row r="2" spans="1:39" ht="13">
      <c r="A2" s="81" t="s">
        <v>122</v>
      </c>
      <c r="F2" s="90"/>
    </row>
    <row r="3" spans="1:39">
      <c r="A3" s="80" t="s">
        <v>121</v>
      </c>
    </row>
    <row r="4" spans="1:39">
      <c r="A4" s="80" t="s">
        <v>170</v>
      </c>
    </row>
    <row r="5" spans="1:39">
      <c r="A5" s="103"/>
    </row>
    <row r="6" spans="1:39" ht="15.75" customHeight="1" thickBot="1">
      <c r="C6" s="52"/>
      <c r="D6" s="52"/>
      <c r="E6" s="152" t="s">
        <v>120</v>
      </c>
      <c r="F6" s="152"/>
      <c r="G6" s="152"/>
      <c r="H6" s="152"/>
      <c r="I6" s="152"/>
      <c r="J6" s="152"/>
      <c r="K6" s="152"/>
      <c r="L6" s="152"/>
      <c r="M6" s="152"/>
      <c r="N6" s="152"/>
      <c r="O6" s="152"/>
      <c r="Q6" s="152" t="s">
        <v>119</v>
      </c>
      <c r="R6" s="152"/>
      <c r="S6" s="152"/>
      <c r="T6" s="152"/>
      <c r="U6" s="152"/>
      <c r="V6" s="152"/>
      <c r="W6" s="152"/>
      <c r="X6" s="152"/>
      <c r="Y6" s="152"/>
      <c r="Z6" s="152"/>
      <c r="AA6" s="152"/>
      <c r="AC6" s="152" t="s">
        <v>118</v>
      </c>
      <c r="AD6" s="152"/>
      <c r="AE6" s="152"/>
      <c r="AF6" s="152"/>
      <c r="AG6" s="152"/>
      <c r="AH6" s="152"/>
      <c r="AI6" s="152"/>
      <c r="AJ6" s="152"/>
      <c r="AK6" s="152"/>
      <c r="AL6" s="152"/>
      <c r="AM6" s="152"/>
    </row>
    <row r="7" spans="1:39">
      <c r="C7" s="79"/>
      <c r="D7" s="52"/>
      <c r="E7" s="151" t="s">
        <v>117</v>
      </c>
      <c r="F7" s="151"/>
      <c r="G7" s="52"/>
      <c r="H7" s="151" t="s">
        <v>116</v>
      </c>
      <c r="I7" s="151"/>
      <c r="J7" s="52"/>
      <c r="K7" s="151" t="s">
        <v>115</v>
      </c>
      <c r="L7" s="151"/>
      <c r="M7" s="52"/>
      <c r="N7" s="151" t="s">
        <v>114</v>
      </c>
      <c r="O7" s="151"/>
      <c r="Q7" s="151" t="s">
        <v>117</v>
      </c>
      <c r="R7" s="151"/>
      <c r="S7" s="52"/>
      <c r="T7" s="151" t="s">
        <v>116</v>
      </c>
      <c r="U7" s="151"/>
      <c r="V7" s="52"/>
      <c r="W7" s="151" t="s">
        <v>115</v>
      </c>
      <c r="X7" s="151"/>
      <c r="Y7" s="52"/>
      <c r="Z7" s="150" t="s">
        <v>114</v>
      </c>
      <c r="AA7" s="150"/>
      <c r="AC7" s="150" t="s">
        <v>117</v>
      </c>
      <c r="AD7" s="150"/>
      <c r="AE7" s="71"/>
      <c r="AF7" s="150" t="s">
        <v>116</v>
      </c>
      <c r="AG7" s="150"/>
      <c r="AH7" s="71"/>
      <c r="AI7" s="151" t="s">
        <v>115</v>
      </c>
      <c r="AJ7" s="151"/>
      <c r="AK7" s="71"/>
      <c r="AL7" s="150" t="s">
        <v>114</v>
      </c>
      <c r="AM7" s="150"/>
    </row>
    <row r="8" spans="1:39" ht="13">
      <c r="C8" s="52"/>
      <c r="D8" s="52" t="s">
        <v>10</v>
      </c>
      <c r="E8" s="71" t="s">
        <v>11</v>
      </c>
      <c r="F8" s="78"/>
      <c r="G8" s="78"/>
      <c r="H8" s="71" t="s">
        <v>11</v>
      </c>
      <c r="I8" s="52"/>
      <c r="J8" s="52"/>
      <c r="K8" s="71" t="s">
        <v>11</v>
      </c>
      <c r="L8" s="71"/>
      <c r="M8" s="71"/>
      <c r="N8" s="77" t="s">
        <v>13</v>
      </c>
      <c r="O8" s="52"/>
      <c r="Q8" s="71" t="s">
        <v>11</v>
      </c>
      <c r="R8" s="52"/>
      <c r="S8" s="52"/>
      <c r="T8" s="71" t="s">
        <v>11</v>
      </c>
      <c r="U8" s="52"/>
      <c r="V8" s="52"/>
      <c r="W8" s="71" t="s">
        <v>11</v>
      </c>
      <c r="X8" s="71"/>
      <c r="Y8" s="71"/>
      <c r="Z8" s="71" t="s">
        <v>13</v>
      </c>
      <c r="AA8" s="71"/>
      <c r="AC8" s="71" t="s">
        <v>11</v>
      </c>
      <c r="AD8" s="71"/>
      <c r="AE8" s="71"/>
      <c r="AF8" s="71" t="s">
        <v>11</v>
      </c>
      <c r="AG8" s="71"/>
      <c r="AH8" s="71"/>
      <c r="AI8" s="71" t="s">
        <v>11</v>
      </c>
      <c r="AJ8" s="71"/>
      <c r="AK8" s="71"/>
      <c r="AL8" s="71" t="s">
        <v>13</v>
      </c>
      <c r="AM8" s="71"/>
    </row>
    <row r="9" spans="1:39" ht="13">
      <c r="A9" s="76" t="s">
        <v>15</v>
      </c>
      <c r="B9" s="76" t="s">
        <v>16</v>
      </c>
      <c r="C9" s="75" t="s">
        <v>17</v>
      </c>
      <c r="D9" s="72" t="s">
        <v>20</v>
      </c>
      <c r="E9" s="70" t="s">
        <v>21</v>
      </c>
      <c r="F9" s="72" t="s">
        <v>12</v>
      </c>
      <c r="G9" s="74"/>
      <c r="H9" s="70" t="s">
        <v>21</v>
      </c>
      <c r="I9" s="72" t="s">
        <v>12</v>
      </c>
      <c r="J9" s="72"/>
      <c r="K9" s="70" t="s">
        <v>21</v>
      </c>
      <c r="L9" s="70" t="s">
        <v>12</v>
      </c>
      <c r="M9" s="102"/>
      <c r="N9" s="73" t="s">
        <v>22</v>
      </c>
      <c r="O9" s="70" t="s">
        <v>24</v>
      </c>
      <c r="Q9" s="70" t="s">
        <v>21</v>
      </c>
      <c r="R9" s="72" t="s">
        <v>12</v>
      </c>
      <c r="S9" s="52"/>
      <c r="T9" s="70" t="s">
        <v>21</v>
      </c>
      <c r="U9" s="72" t="s">
        <v>12</v>
      </c>
      <c r="V9" s="52"/>
      <c r="W9" s="70" t="s">
        <v>21</v>
      </c>
      <c r="X9" s="70" t="s">
        <v>12</v>
      </c>
      <c r="Y9" s="102"/>
      <c r="Z9" s="70" t="s">
        <v>22</v>
      </c>
      <c r="AA9" s="70" t="s">
        <v>24</v>
      </c>
      <c r="AC9" s="70" t="s">
        <v>21</v>
      </c>
      <c r="AD9" s="70" t="s">
        <v>12</v>
      </c>
      <c r="AE9" s="71"/>
      <c r="AF9" s="70" t="s">
        <v>21</v>
      </c>
      <c r="AG9" s="70" t="s">
        <v>12</v>
      </c>
      <c r="AH9" s="71"/>
      <c r="AI9" s="70" t="s">
        <v>21</v>
      </c>
      <c r="AJ9" s="70" t="s">
        <v>12</v>
      </c>
      <c r="AK9" s="71"/>
      <c r="AL9" s="70" t="s">
        <v>22</v>
      </c>
      <c r="AM9" s="70" t="s">
        <v>24</v>
      </c>
    </row>
    <row r="10" spans="1:39">
      <c r="A10" s="52" t="s">
        <v>27</v>
      </c>
      <c r="B10" s="52">
        <v>17</v>
      </c>
      <c r="C10" s="62" t="s">
        <v>28</v>
      </c>
      <c r="D10" s="50">
        <f t="shared" ref="D10:D41" si="0">+AD10/AC10</f>
        <v>52.773571428571493</v>
      </c>
      <c r="E10" s="50">
        <v>19.5</v>
      </c>
      <c r="F10" s="50">
        <v>1029.0899999999999</v>
      </c>
      <c r="I10" s="50"/>
      <c r="K10" s="50">
        <f t="shared" ref="K10:K41" si="1">+E10+H10</f>
        <v>19.5</v>
      </c>
      <c r="L10" s="57">
        <f t="shared" ref="L10:L41" si="2">+F10+I10</f>
        <v>1029.0899999999999</v>
      </c>
      <c r="M10" s="57"/>
      <c r="N10" s="57">
        <f t="shared" ref="N10:N41" si="3">+L10*0.05</f>
        <v>51.454499999999996</v>
      </c>
      <c r="O10" s="57">
        <f t="shared" ref="O10:O41" si="4">+L10+N10</f>
        <v>1080.5445</v>
      </c>
      <c r="Q10" s="50">
        <v>134.5</v>
      </c>
      <c r="R10" s="50">
        <v>7098.04000000001</v>
      </c>
      <c r="U10" s="50"/>
      <c r="W10" s="50">
        <f t="shared" ref="W10:W41" si="5">+Q10+T10</f>
        <v>134.5</v>
      </c>
      <c r="X10" s="50">
        <f t="shared" ref="X10:X41" si="6">+R10+U10</f>
        <v>7098.04000000001</v>
      </c>
      <c r="Z10" s="50">
        <f t="shared" ref="Z10:Z41" si="7">+X10*0.05</f>
        <v>354.9020000000005</v>
      </c>
      <c r="AA10" s="50">
        <f t="shared" ref="AA10:AA41" si="8">+X10+Z10</f>
        <v>7452.94200000001</v>
      </c>
      <c r="AC10" s="50">
        <f t="shared" ref="AC10:AC41" si="9">+E10+Q10</f>
        <v>154</v>
      </c>
      <c r="AD10" s="50">
        <f t="shared" ref="AD10:AD41" si="10">+F10+R10</f>
        <v>8127.1300000000101</v>
      </c>
      <c r="AF10" s="50">
        <f t="shared" ref="AF10:AF41" si="11">+H10+T10</f>
        <v>0</v>
      </c>
      <c r="AG10" s="50">
        <f t="shared" ref="AG10:AG41" si="12">+I10+U10</f>
        <v>0</v>
      </c>
      <c r="AI10" s="50">
        <f t="shared" ref="AI10:AI41" si="13">+AC10+AF10</f>
        <v>154</v>
      </c>
      <c r="AJ10" s="57">
        <f t="shared" ref="AJ10:AJ41" si="14">+AD10+AG10</f>
        <v>8127.1300000000101</v>
      </c>
      <c r="AL10" s="49">
        <f t="shared" ref="AL10:AL41" si="15">+AJ10*0.05</f>
        <v>406.35650000000055</v>
      </c>
      <c r="AM10" s="90">
        <f t="shared" ref="AM10:AM41" si="16">SUM(AJ10:AL10)</f>
        <v>8533.48650000001</v>
      </c>
    </row>
    <row r="11" spans="1:39">
      <c r="A11" s="52" t="s">
        <v>27</v>
      </c>
      <c r="B11" s="52">
        <v>30</v>
      </c>
      <c r="C11" s="68" t="s">
        <v>36</v>
      </c>
      <c r="D11" s="50">
        <f t="shared" si="0"/>
        <v>31.427347480106096</v>
      </c>
      <c r="E11" s="50">
        <v>8</v>
      </c>
      <c r="F11" s="50">
        <v>251.41000000000003</v>
      </c>
      <c r="I11" s="50"/>
      <c r="K11" s="50">
        <f t="shared" si="1"/>
        <v>8</v>
      </c>
      <c r="L11" s="57">
        <f t="shared" si="2"/>
        <v>251.41000000000003</v>
      </c>
      <c r="M11" s="57"/>
      <c r="N11" s="57">
        <f t="shared" si="3"/>
        <v>12.570500000000003</v>
      </c>
      <c r="O11" s="57">
        <f t="shared" si="4"/>
        <v>263.98050000000001</v>
      </c>
      <c r="Q11" s="50">
        <v>369</v>
      </c>
      <c r="R11" s="50">
        <v>11596.699999999999</v>
      </c>
      <c r="U11" s="50"/>
      <c r="W11" s="50">
        <f t="shared" si="5"/>
        <v>369</v>
      </c>
      <c r="X11" s="50">
        <f t="shared" si="6"/>
        <v>11596.699999999999</v>
      </c>
      <c r="Z11" s="50">
        <f t="shared" si="7"/>
        <v>579.83499999999992</v>
      </c>
      <c r="AA11" s="50">
        <f t="shared" si="8"/>
        <v>12176.534999999998</v>
      </c>
      <c r="AC11" s="50">
        <f t="shared" si="9"/>
        <v>377</v>
      </c>
      <c r="AD11" s="50">
        <f t="shared" si="10"/>
        <v>11848.109999999999</v>
      </c>
      <c r="AF11" s="50">
        <f t="shared" si="11"/>
        <v>0</v>
      </c>
      <c r="AG11" s="50">
        <f t="shared" si="12"/>
        <v>0</v>
      </c>
      <c r="AI11" s="50">
        <f t="shared" si="13"/>
        <v>377</v>
      </c>
      <c r="AJ11" s="57">
        <f t="shared" si="14"/>
        <v>11848.109999999999</v>
      </c>
      <c r="AL11" s="50">
        <f t="shared" si="15"/>
        <v>592.40549999999996</v>
      </c>
      <c r="AM11" s="50">
        <f t="shared" si="16"/>
        <v>12440.5155</v>
      </c>
    </row>
    <row r="12" spans="1:39">
      <c r="A12" s="52" t="s">
        <v>37</v>
      </c>
      <c r="B12" s="52">
        <v>32</v>
      </c>
      <c r="C12" s="68" t="s">
        <v>38</v>
      </c>
      <c r="D12" s="50">
        <f t="shared" si="0"/>
        <v>37.888879235447433</v>
      </c>
      <c r="E12" s="50">
        <v>252.5</v>
      </c>
      <c r="F12" s="50">
        <v>9566.99</v>
      </c>
      <c r="H12" s="50">
        <v>97.5</v>
      </c>
      <c r="I12" s="50">
        <v>5541.1099999999969</v>
      </c>
      <c r="K12" s="50">
        <f t="shared" si="1"/>
        <v>350</v>
      </c>
      <c r="L12" s="57">
        <f t="shared" si="2"/>
        <v>15108.099999999997</v>
      </c>
      <c r="M12" s="57"/>
      <c r="N12" s="57">
        <f t="shared" si="3"/>
        <v>755.40499999999986</v>
      </c>
      <c r="O12" s="57">
        <f t="shared" si="4"/>
        <v>15863.504999999997</v>
      </c>
      <c r="Q12" s="50">
        <v>323</v>
      </c>
      <c r="R12" s="50">
        <v>12238.06</v>
      </c>
      <c r="T12" s="50">
        <v>2.5</v>
      </c>
      <c r="U12" s="50">
        <v>142.09</v>
      </c>
      <c r="W12" s="50">
        <f t="shared" si="5"/>
        <v>325.5</v>
      </c>
      <c r="X12" s="50">
        <f t="shared" si="6"/>
        <v>12380.15</v>
      </c>
      <c r="Z12" s="50">
        <f t="shared" si="7"/>
        <v>619.00750000000005</v>
      </c>
      <c r="AA12" s="50">
        <f t="shared" si="8"/>
        <v>12999.157499999999</v>
      </c>
      <c r="AC12" s="50">
        <f t="shared" si="9"/>
        <v>575.5</v>
      </c>
      <c r="AD12" s="50">
        <f t="shared" si="10"/>
        <v>21805.05</v>
      </c>
      <c r="AF12" s="50">
        <f t="shared" si="11"/>
        <v>100</v>
      </c>
      <c r="AG12" s="50">
        <f t="shared" si="12"/>
        <v>5683.1999999999971</v>
      </c>
      <c r="AI12" s="50">
        <f t="shared" si="13"/>
        <v>675.5</v>
      </c>
      <c r="AJ12" s="57">
        <f t="shared" si="14"/>
        <v>27488.249999999996</v>
      </c>
      <c r="AL12" s="50">
        <f t="shared" si="15"/>
        <v>1374.4124999999999</v>
      </c>
      <c r="AM12" s="50">
        <f t="shared" si="16"/>
        <v>28862.662499999995</v>
      </c>
    </row>
    <row r="13" spans="1:39">
      <c r="A13" s="52" t="s">
        <v>39</v>
      </c>
      <c r="B13" s="52">
        <v>34</v>
      </c>
      <c r="C13" s="68" t="s">
        <v>40</v>
      </c>
      <c r="D13" s="50">
        <f t="shared" si="0"/>
        <v>39.810046254669814</v>
      </c>
      <c r="E13" s="50">
        <v>313.11661999999995</v>
      </c>
      <c r="F13" s="50">
        <v>12465.188795599988</v>
      </c>
      <c r="H13" s="50">
        <v>31.300069999999998</v>
      </c>
      <c r="I13" s="50">
        <v>1869.1472354000005</v>
      </c>
      <c r="K13" s="50">
        <f t="shared" si="1"/>
        <v>344.41668999999996</v>
      </c>
      <c r="L13" s="57">
        <f t="shared" si="2"/>
        <v>14334.336030999988</v>
      </c>
      <c r="M13" s="57"/>
      <c r="N13" s="57">
        <f t="shared" si="3"/>
        <v>716.71680154999945</v>
      </c>
      <c r="O13" s="57">
        <f t="shared" si="4"/>
        <v>15051.052832549987</v>
      </c>
      <c r="Q13" s="50">
        <v>210.72237999999999</v>
      </c>
      <c r="R13" s="50">
        <v>8388.8660243999911</v>
      </c>
      <c r="T13" s="50">
        <v>21.94143</v>
      </c>
      <c r="U13" s="50">
        <v>1310.2748946000004</v>
      </c>
      <c r="W13" s="50">
        <f t="shared" si="5"/>
        <v>232.66380999999998</v>
      </c>
      <c r="X13" s="50">
        <f t="shared" si="6"/>
        <v>9699.1409189999922</v>
      </c>
      <c r="Z13" s="50">
        <f t="shared" si="7"/>
        <v>484.95704594999961</v>
      </c>
      <c r="AA13" s="50">
        <f t="shared" si="8"/>
        <v>10184.097964949991</v>
      </c>
      <c r="AC13" s="50">
        <f t="shared" si="9"/>
        <v>523.83899999999994</v>
      </c>
      <c r="AD13" s="50">
        <f t="shared" si="10"/>
        <v>20854.054819999979</v>
      </c>
      <c r="AF13" s="50">
        <f t="shared" si="11"/>
        <v>53.241500000000002</v>
      </c>
      <c r="AG13" s="50">
        <f t="shared" si="12"/>
        <v>3179.4221300000008</v>
      </c>
      <c r="AI13" s="50">
        <f t="shared" si="13"/>
        <v>577.08049999999992</v>
      </c>
      <c r="AJ13" s="57">
        <f t="shared" si="14"/>
        <v>24033.476949999982</v>
      </c>
      <c r="AL13" s="50">
        <f t="shared" si="15"/>
        <v>1201.6738474999991</v>
      </c>
      <c r="AM13" s="50">
        <f t="shared" si="16"/>
        <v>25235.15079749998</v>
      </c>
    </row>
    <row r="14" spans="1:39">
      <c r="A14" s="52" t="s">
        <v>30</v>
      </c>
      <c r="B14" s="52">
        <v>35</v>
      </c>
      <c r="C14" s="68" t="s">
        <v>42</v>
      </c>
      <c r="D14" s="50">
        <f t="shared" si="0"/>
        <v>37.093992355141907</v>
      </c>
      <c r="E14" s="50">
        <v>360.89823999999999</v>
      </c>
      <c r="F14" s="50">
        <v>13387.300809800014</v>
      </c>
      <c r="H14" s="50">
        <v>0</v>
      </c>
      <c r="I14" s="50">
        <v>0</v>
      </c>
      <c r="K14" s="50">
        <f t="shared" si="1"/>
        <v>360.89823999999999</v>
      </c>
      <c r="L14" s="57">
        <f t="shared" si="2"/>
        <v>13387.300809800014</v>
      </c>
      <c r="M14" s="57"/>
      <c r="N14" s="57">
        <f t="shared" si="3"/>
        <v>669.36504049000075</v>
      </c>
      <c r="O14" s="57">
        <f t="shared" si="4"/>
        <v>14056.665850290014</v>
      </c>
      <c r="Q14" s="50">
        <v>217.52975999999998</v>
      </c>
      <c r="R14" s="50">
        <v>8068.9030002000118</v>
      </c>
      <c r="T14" s="50">
        <v>0</v>
      </c>
      <c r="U14" s="50">
        <v>0</v>
      </c>
      <c r="W14" s="50">
        <f t="shared" si="5"/>
        <v>217.52975999999998</v>
      </c>
      <c r="X14" s="50">
        <f t="shared" si="6"/>
        <v>8068.9030002000118</v>
      </c>
      <c r="Z14" s="50">
        <f t="shared" si="7"/>
        <v>403.44515001000059</v>
      </c>
      <c r="AA14" s="50">
        <f t="shared" si="8"/>
        <v>8472.348150210013</v>
      </c>
      <c r="AC14" s="50">
        <f t="shared" si="9"/>
        <v>578.428</v>
      </c>
      <c r="AD14" s="50">
        <f t="shared" si="10"/>
        <v>21456.203810000025</v>
      </c>
      <c r="AF14" s="50">
        <f t="shared" si="11"/>
        <v>0</v>
      </c>
      <c r="AG14" s="50">
        <f t="shared" si="12"/>
        <v>0</v>
      </c>
      <c r="AI14" s="50">
        <f t="shared" si="13"/>
        <v>578.428</v>
      </c>
      <c r="AJ14" s="57">
        <f t="shared" si="14"/>
        <v>21456.203810000025</v>
      </c>
      <c r="AL14" s="50">
        <f t="shared" si="15"/>
        <v>1072.8101905000012</v>
      </c>
      <c r="AM14" s="50">
        <f t="shared" si="16"/>
        <v>22529.014000500025</v>
      </c>
    </row>
    <row r="15" spans="1:39">
      <c r="A15" s="52" t="s">
        <v>30</v>
      </c>
      <c r="B15" s="52">
        <v>41</v>
      </c>
      <c r="C15" s="68" t="s">
        <v>43</v>
      </c>
      <c r="D15" s="50">
        <f t="shared" si="0"/>
        <v>29.567170853336648</v>
      </c>
      <c r="E15" s="50">
        <v>607.21050000000002</v>
      </c>
      <c r="F15" s="50">
        <v>17953.488109999984</v>
      </c>
      <c r="H15" s="50">
        <v>133.00749999999999</v>
      </c>
      <c r="I15" s="50">
        <v>5899.1422300000013</v>
      </c>
      <c r="K15" s="50">
        <f t="shared" si="1"/>
        <v>740.21800000000007</v>
      </c>
      <c r="L15" s="57">
        <f t="shared" si="2"/>
        <v>23852.630339999985</v>
      </c>
      <c r="M15" s="57"/>
      <c r="N15" s="57">
        <f t="shared" si="3"/>
        <v>1192.6315169999993</v>
      </c>
      <c r="O15" s="57">
        <f t="shared" si="4"/>
        <v>25045.261856999983</v>
      </c>
      <c r="Q15" s="50">
        <v>3</v>
      </c>
      <c r="R15" s="50">
        <v>88.710000000000008</v>
      </c>
      <c r="T15" s="50">
        <v>0</v>
      </c>
      <c r="U15" s="50">
        <v>0</v>
      </c>
      <c r="W15" s="50">
        <f t="shared" si="5"/>
        <v>3</v>
      </c>
      <c r="X15" s="50">
        <f t="shared" si="6"/>
        <v>88.710000000000008</v>
      </c>
      <c r="Z15" s="50">
        <f t="shared" si="7"/>
        <v>4.4355000000000002</v>
      </c>
      <c r="AA15" s="50">
        <f t="shared" si="8"/>
        <v>93.145500000000013</v>
      </c>
      <c r="AC15" s="50">
        <f t="shared" si="9"/>
        <v>610.21050000000002</v>
      </c>
      <c r="AD15" s="50">
        <f t="shared" si="10"/>
        <v>18042.198109999983</v>
      </c>
      <c r="AF15" s="50">
        <f t="shared" si="11"/>
        <v>133.00749999999999</v>
      </c>
      <c r="AG15" s="50">
        <f t="shared" si="12"/>
        <v>5899.1422300000013</v>
      </c>
      <c r="AI15" s="50">
        <f t="shared" si="13"/>
        <v>743.21800000000007</v>
      </c>
      <c r="AJ15" s="57">
        <f t="shared" si="14"/>
        <v>23941.340339999984</v>
      </c>
      <c r="AL15" s="50">
        <f t="shared" si="15"/>
        <v>1197.0670169999992</v>
      </c>
      <c r="AM15" s="50">
        <f t="shared" si="16"/>
        <v>25138.407356999982</v>
      </c>
    </row>
    <row r="16" spans="1:39">
      <c r="A16" s="52" t="s">
        <v>30</v>
      </c>
      <c r="B16" s="52">
        <v>42</v>
      </c>
      <c r="C16" s="68" t="s">
        <v>44</v>
      </c>
      <c r="D16" s="50">
        <f t="shared" si="0"/>
        <v>77.535279677039597</v>
      </c>
      <c r="E16" s="50">
        <v>327.03260999999998</v>
      </c>
      <c r="F16" s="50">
        <v>25356.561201799981</v>
      </c>
      <c r="H16" s="50">
        <v>0</v>
      </c>
      <c r="I16" s="50">
        <v>0</v>
      </c>
      <c r="K16" s="50">
        <f t="shared" si="1"/>
        <v>327.03260999999998</v>
      </c>
      <c r="L16" s="57">
        <f t="shared" si="2"/>
        <v>25356.561201799981</v>
      </c>
      <c r="M16" s="57"/>
      <c r="N16" s="57">
        <f t="shared" si="3"/>
        <v>1267.8280600899991</v>
      </c>
      <c r="O16" s="57">
        <f t="shared" si="4"/>
        <v>26624.389261889981</v>
      </c>
      <c r="Q16" s="50">
        <v>226.47189</v>
      </c>
      <c r="R16" s="50">
        <v>17559.565008199985</v>
      </c>
      <c r="T16" s="50">
        <v>0</v>
      </c>
      <c r="U16" s="50">
        <v>0</v>
      </c>
      <c r="W16" s="50">
        <f t="shared" si="5"/>
        <v>226.47189</v>
      </c>
      <c r="X16" s="50">
        <f t="shared" si="6"/>
        <v>17559.565008199985</v>
      </c>
      <c r="Z16" s="50">
        <f t="shared" si="7"/>
        <v>877.9782504099993</v>
      </c>
      <c r="AA16" s="50">
        <f t="shared" si="8"/>
        <v>18437.543258609985</v>
      </c>
      <c r="AC16" s="50">
        <f t="shared" si="9"/>
        <v>553.50450000000001</v>
      </c>
      <c r="AD16" s="50">
        <f t="shared" si="10"/>
        <v>42916.126209999966</v>
      </c>
      <c r="AF16" s="50">
        <f t="shared" si="11"/>
        <v>0</v>
      </c>
      <c r="AG16" s="50">
        <f t="shared" si="12"/>
        <v>0</v>
      </c>
      <c r="AI16" s="50">
        <f t="shared" si="13"/>
        <v>553.50450000000001</v>
      </c>
      <c r="AJ16" s="57">
        <f t="shared" si="14"/>
        <v>42916.126209999966</v>
      </c>
      <c r="AL16" s="50">
        <f t="shared" si="15"/>
        <v>2145.8063104999983</v>
      </c>
      <c r="AM16" s="50">
        <f t="shared" si="16"/>
        <v>45061.932520499962</v>
      </c>
    </row>
    <row r="17" spans="1:39">
      <c r="A17" s="52" t="s">
        <v>45</v>
      </c>
      <c r="B17" s="52">
        <v>49</v>
      </c>
      <c r="C17" s="68" t="s">
        <v>46</v>
      </c>
      <c r="D17" s="50">
        <f t="shared" si="0"/>
        <v>21.166749913284811</v>
      </c>
      <c r="E17" s="50">
        <v>576.59999999999991</v>
      </c>
      <c r="F17" s="50">
        <v>12204.74800000002</v>
      </c>
      <c r="H17" s="50">
        <v>51.9</v>
      </c>
      <c r="I17" s="50">
        <v>1646.0700000000013</v>
      </c>
      <c r="K17" s="50">
        <f t="shared" si="1"/>
        <v>628.49999999999989</v>
      </c>
      <c r="L17" s="57">
        <f t="shared" si="2"/>
        <v>13850.818000000021</v>
      </c>
      <c r="M17" s="57"/>
      <c r="N17" s="57">
        <f t="shared" si="3"/>
        <v>692.5409000000011</v>
      </c>
      <c r="O17" s="57">
        <f t="shared" si="4"/>
        <v>14543.358900000023</v>
      </c>
      <c r="Q17" s="50">
        <v>0</v>
      </c>
      <c r="R17" s="50">
        <v>0</v>
      </c>
      <c r="T17" s="50">
        <v>0</v>
      </c>
      <c r="U17" s="50">
        <v>0</v>
      </c>
      <c r="W17" s="50">
        <f t="shared" si="5"/>
        <v>0</v>
      </c>
      <c r="X17" s="50">
        <f t="shared" si="6"/>
        <v>0</v>
      </c>
      <c r="Z17" s="50">
        <f t="shared" si="7"/>
        <v>0</v>
      </c>
      <c r="AA17" s="50">
        <f t="shared" si="8"/>
        <v>0</v>
      </c>
      <c r="AC17" s="50">
        <f t="shared" si="9"/>
        <v>576.59999999999991</v>
      </c>
      <c r="AD17" s="50">
        <f t="shared" si="10"/>
        <v>12204.74800000002</v>
      </c>
      <c r="AF17" s="50">
        <f t="shared" si="11"/>
        <v>51.9</v>
      </c>
      <c r="AG17" s="50">
        <f t="shared" si="12"/>
        <v>1646.0700000000013</v>
      </c>
      <c r="AI17" s="50">
        <f t="shared" si="13"/>
        <v>628.49999999999989</v>
      </c>
      <c r="AJ17" s="57">
        <f t="shared" si="14"/>
        <v>13850.818000000021</v>
      </c>
      <c r="AL17" s="50">
        <f t="shared" si="15"/>
        <v>692.5409000000011</v>
      </c>
      <c r="AM17" s="50">
        <f t="shared" si="16"/>
        <v>14543.358900000023</v>
      </c>
    </row>
    <row r="18" spans="1:39">
      <c r="A18" s="52" t="s">
        <v>48</v>
      </c>
      <c r="B18" s="52">
        <v>50</v>
      </c>
      <c r="C18" s="68" t="s">
        <v>169</v>
      </c>
      <c r="D18" s="50">
        <f t="shared" si="0"/>
        <v>37.073333333333338</v>
      </c>
      <c r="E18" s="50">
        <v>4.5</v>
      </c>
      <c r="F18" s="50">
        <v>166.83</v>
      </c>
      <c r="I18" s="50"/>
      <c r="K18" s="50">
        <f t="shared" si="1"/>
        <v>4.5</v>
      </c>
      <c r="L18" s="57">
        <f t="shared" si="2"/>
        <v>166.83</v>
      </c>
      <c r="M18" s="57"/>
      <c r="N18" s="57">
        <f t="shared" si="3"/>
        <v>8.3415000000000017</v>
      </c>
      <c r="O18" s="57">
        <f t="shared" si="4"/>
        <v>175.17150000000001</v>
      </c>
      <c r="R18" s="50"/>
      <c r="U18" s="50"/>
      <c r="W18" s="50">
        <f t="shared" si="5"/>
        <v>0</v>
      </c>
      <c r="X18" s="50">
        <f t="shared" si="6"/>
        <v>0</v>
      </c>
      <c r="Z18" s="50">
        <f t="shared" si="7"/>
        <v>0</v>
      </c>
      <c r="AA18" s="50">
        <f t="shared" si="8"/>
        <v>0</v>
      </c>
      <c r="AC18" s="50">
        <f t="shared" si="9"/>
        <v>4.5</v>
      </c>
      <c r="AD18" s="50">
        <f t="shared" si="10"/>
        <v>166.83</v>
      </c>
      <c r="AF18" s="50">
        <f t="shared" si="11"/>
        <v>0</v>
      </c>
      <c r="AG18" s="50">
        <f t="shared" si="12"/>
        <v>0</v>
      </c>
      <c r="AI18" s="50">
        <f t="shared" si="13"/>
        <v>4.5</v>
      </c>
      <c r="AJ18" s="57">
        <f t="shared" si="14"/>
        <v>166.83</v>
      </c>
      <c r="AL18" s="50">
        <f t="shared" si="15"/>
        <v>8.3415000000000017</v>
      </c>
      <c r="AM18" s="50">
        <f t="shared" si="16"/>
        <v>175.17150000000001</v>
      </c>
    </row>
    <row r="19" spans="1:39">
      <c r="A19" s="52" t="s">
        <v>30</v>
      </c>
      <c r="B19" s="52">
        <v>56</v>
      </c>
      <c r="C19" s="68" t="s">
        <v>163</v>
      </c>
      <c r="D19" s="50">
        <f t="shared" si="0"/>
        <v>32.95514064508933</v>
      </c>
      <c r="E19" s="50">
        <v>371.12045000000001</v>
      </c>
      <c r="F19" s="50">
        <v>12230.351512599982</v>
      </c>
      <c r="H19" s="50">
        <v>10.967510000000001</v>
      </c>
      <c r="I19" s="50">
        <v>542.21138760000031</v>
      </c>
      <c r="K19" s="50">
        <f t="shared" si="1"/>
        <v>382.08796000000001</v>
      </c>
      <c r="L19" s="57">
        <f t="shared" si="2"/>
        <v>12772.562900199982</v>
      </c>
      <c r="M19" s="57"/>
      <c r="N19" s="57">
        <f t="shared" si="3"/>
        <v>638.62814500999912</v>
      </c>
      <c r="O19" s="57">
        <f t="shared" si="4"/>
        <v>13411.191045209982</v>
      </c>
      <c r="Q19" s="50">
        <v>256.93205</v>
      </c>
      <c r="R19" s="50">
        <v>8467.206957399987</v>
      </c>
      <c r="T19" s="50">
        <v>7.9419900000000005</v>
      </c>
      <c r="U19" s="50">
        <v>392.63583240000025</v>
      </c>
      <c r="W19" s="50">
        <f t="shared" si="5"/>
        <v>264.87403999999998</v>
      </c>
      <c r="X19" s="50">
        <f t="shared" si="6"/>
        <v>8859.8427897999863</v>
      </c>
      <c r="Z19" s="50">
        <f t="shared" si="7"/>
        <v>442.99213948999932</v>
      </c>
      <c r="AA19" s="50">
        <f t="shared" si="8"/>
        <v>9302.8349292899857</v>
      </c>
      <c r="AC19" s="50">
        <f t="shared" si="9"/>
        <v>628.05250000000001</v>
      </c>
      <c r="AD19" s="50">
        <f t="shared" si="10"/>
        <v>20697.558469999967</v>
      </c>
      <c r="AF19" s="50">
        <f t="shared" si="11"/>
        <v>18.909500000000001</v>
      </c>
      <c r="AG19" s="50">
        <f t="shared" si="12"/>
        <v>934.84722000000056</v>
      </c>
      <c r="AI19" s="50">
        <f t="shared" si="13"/>
        <v>646.96199999999999</v>
      </c>
      <c r="AJ19" s="57">
        <f t="shared" si="14"/>
        <v>21632.405689999967</v>
      </c>
      <c r="AL19" s="50">
        <f t="shared" si="15"/>
        <v>1081.6202844999984</v>
      </c>
      <c r="AM19" s="50">
        <f t="shared" si="16"/>
        <v>22714.025974499964</v>
      </c>
    </row>
    <row r="20" spans="1:39">
      <c r="A20" s="52" t="s">
        <v>45</v>
      </c>
      <c r="B20" s="52">
        <v>60</v>
      </c>
      <c r="C20" s="69" t="s">
        <v>51</v>
      </c>
      <c r="D20" s="50">
        <f t="shared" si="0"/>
        <v>22.940000000000044</v>
      </c>
      <c r="E20" s="50">
        <v>543.79999999999995</v>
      </c>
      <c r="F20" s="50">
        <v>12474.772000000023</v>
      </c>
      <c r="H20" s="50">
        <v>26.099999999999998</v>
      </c>
      <c r="I20" s="50">
        <v>898.2720000000005</v>
      </c>
      <c r="K20" s="50">
        <f t="shared" si="1"/>
        <v>569.9</v>
      </c>
      <c r="L20" s="57">
        <f t="shared" si="2"/>
        <v>13373.044000000024</v>
      </c>
      <c r="M20" s="57"/>
      <c r="N20" s="57">
        <f t="shared" si="3"/>
        <v>668.65220000000124</v>
      </c>
      <c r="O20" s="57">
        <f t="shared" si="4"/>
        <v>14041.696200000024</v>
      </c>
      <c r="Q20" s="50">
        <v>0</v>
      </c>
      <c r="R20" s="50">
        <v>0</v>
      </c>
      <c r="T20" s="50">
        <v>0</v>
      </c>
      <c r="U20" s="50">
        <v>0</v>
      </c>
      <c r="W20" s="50">
        <f t="shared" si="5"/>
        <v>0</v>
      </c>
      <c r="X20" s="50">
        <f t="shared" si="6"/>
        <v>0</v>
      </c>
      <c r="Z20" s="50">
        <f t="shared" si="7"/>
        <v>0</v>
      </c>
      <c r="AA20" s="50">
        <f t="shared" si="8"/>
        <v>0</v>
      </c>
      <c r="AC20" s="50">
        <f t="shared" si="9"/>
        <v>543.79999999999995</v>
      </c>
      <c r="AD20" s="50">
        <f t="shared" si="10"/>
        <v>12474.772000000023</v>
      </c>
      <c r="AF20" s="50">
        <f t="shared" si="11"/>
        <v>26.099999999999998</v>
      </c>
      <c r="AG20" s="50">
        <f t="shared" si="12"/>
        <v>898.2720000000005</v>
      </c>
      <c r="AI20" s="50">
        <f t="shared" si="13"/>
        <v>569.9</v>
      </c>
      <c r="AJ20" s="57">
        <f t="shared" si="14"/>
        <v>13373.044000000024</v>
      </c>
      <c r="AL20" s="50">
        <f t="shared" si="15"/>
        <v>668.65220000000124</v>
      </c>
      <c r="AM20" s="50">
        <f t="shared" si="16"/>
        <v>14041.696200000024</v>
      </c>
    </row>
    <row r="21" spans="1:39">
      <c r="A21" s="52" t="s">
        <v>27</v>
      </c>
      <c r="B21" s="52">
        <v>68</v>
      </c>
      <c r="C21" s="68" t="s">
        <v>168</v>
      </c>
      <c r="D21" s="50">
        <f t="shared" si="0"/>
        <v>45.742375000000067</v>
      </c>
      <c r="E21" s="50">
        <v>58</v>
      </c>
      <c r="F21" s="50">
        <v>5392.77</v>
      </c>
      <c r="H21" s="50">
        <v>1</v>
      </c>
      <c r="I21" s="50">
        <v>63.08</v>
      </c>
      <c r="K21" s="50">
        <f t="shared" si="1"/>
        <v>59</v>
      </c>
      <c r="L21" s="57">
        <f t="shared" si="2"/>
        <v>5455.85</v>
      </c>
      <c r="M21" s="57"/>
      <c r="N21" s="57">
        <f t="shared" si="3"/>
        <v>272.79250000000002</v>
      </c>
      <c r="O21" s="57">
        <f t="shared" si="4"/>
        <v>5728.6424999999999</v>
      </c>
      <c r="Q21" s="50">
        <v>742</v>
      </c>
      <c r="R21" s="50">
        <v>31201.130000000048</v>
      </c>
      <c r="T21" s="50">
        <v>129</v>
      </c>
      <c r="U21" s="50">
        <v>8136.9299999999957</v>
      </c>
      <c r="W21" s="50">
        <f t="shared" si="5"/>
        <v>871</v>
      </c>
      <c r="X21" s="50">
        <f t="shared" si="6"/>
        <v>39338.060000000041</v>
      </c>
      <c r="Z21" s="50">
        <f t="shared" si="7"/>
        <v>1966.9030000000021</v>
      </c>
      <c r="AA21" s="50">
        <f t="shared" si="8"/>
        <v>41304.963000000047</v>
      </c>
      <c r="AC21" s="50">
        <f t="shared" si="9"/>
        <v>800</v>
      </c>
      <c r="AD21" s="50">
        <f t="shared" si="10"/>
        <v>36593.900000000052</v>
      </c>
      <c r="AF21" s="50">
        <f t="shared" si="11"/>
        <v>130</v>
      </c>
      <c r="AG21" s="50">
        <f t="shared" si="12"/>
        <v>8200.0099999999966</v>
      </c>
      <c r="AI21" s="50">
        <f t="shared" si="13"/>
        <v>930</v>
      </c>
      <c r="AJ21" s="57">
        <f t="shared" si="14"/>
        <v>44793.910000000047</v>
      </c>
      <c r="AL21" s="50">
        <f t="shared" si="15"/>
        <v>2239.6955000000025</v>
      </c>
      <c r="AM21" s="50">
        <f t="shared" si="16"/>
        <v>47033.605500000049</v>
      </c>
    </row>
    <row r="22" spans="1:39">
      <c r="A22" s="52" t="s">
        <v>39</v>
      </c>
      <c r="B22" s="52">
        <v>70</v>
      </c>
      <c r="C22" s="68" t="s">
        <v>55</v>
      </c>
      <c r="D22" s="50">
        <f t="shared" si="0"/>
        <v>34.502592696780667</v>
      </c>
      <c r="E22" s="50">
        <v>347.05047999999999</v>
      </c>
      <c r="F22" s="50">
        <v>11974.142678600012</v>
      </c>
      <c r="H22" s="50">
        <v>45.914829999999995</v>
      </c>
      <c r="I22" s="50">
        <v>2376.2467412000019</v>
      </c>
      <c r="K22" s="50">
        <f t="shared" si="1"/>
        <v>392.96530999999999</v>
      </c>
      <c r="L22" s="57">
        <f t="shared" si="2"/>
        <v>14350.389419800014</v>
      </c>
      <c r="M22" s="57"/>
      <c r="N22" s="57">
        <f t="shared" si="3"/>
        <v>717.51947099000074</v>
      </c>
      <c r="O22" s="57">
        <f t="shared" si="4"/>
        <v>15067.908890790015</v>
      </c>
      <c r="Q22" s="50">
        <v>246.60552000000001</v>
      </c>
      <c r="R22" s="50">
        <v>8508.5284914000094</v>
      </c>
      <c r="T22" s="50">
        <v>33.248669999999997</v>
      </c>
      <c r="U22" s="50">
        <v>1720.7303988000015</v>
      </c>
      <c r="W22" s="50">
        <f t="shared" si="5"/>
        <v>279.85419000000002</v>
      </c>
      <c r="X22" s="50">
        <f t="shared" si="6"/>
        <v>10229.258890200012</v>
      </c>
      <c r="Z22" s="50">
        <f t="shared" si="7"/>
        <v>511.46294451000063</v>
      </c>
      <c r="AA22" s="50">
        <f t="shared" si="8"/>
        <v>10740.721834710012</v>
      </c>
      <c r="AC22" s="50">
        <f t="shared" si="9"/>
        <v>593.65599999999995</v>
      </c>
      <c r="AD22" s="50">
        <f t="shared" si="10"/>
        <v>20482.671170000023</v>
      </c>
      <c r="AF22" s="50">
        <f t="shared" si="11"/>
        <v>79.163499999999999</v>
      </c>
      <c r="AG22" s="50">
        <f t="shared" si="12"/>
        <v>4096.9771400000036</v>
      </c>
      <c r="AI22" s="50">
        <f t="shared" si="13"/>
        <v>672.81949999999995</v>
      </c>
      <c r="AJ22" s="57">
        <f t="shared" si="14"/>
        <v>24579.648310000026</v>
      </c>
      <c r="AL22" s="50">
        <f t="shared" si="15"/>
        <v>1228.9824155000015</v>
      </c>
      <c r="AM22" s="50">
        <f t="shared" si="16"/>
        <v>25808.630725500028</v>
      </c>
    </row>
    <row r="23" spans="1:39">
      <c r="A23" s="52" t="s">
        <v>37</v>
      </c>
      <c r="B23" s="52">
        <v>80</v>
      </c>
      <c r="C23" s="68" t="s">
        <v>57</v>
      </c>
      <c r="D23" s="50">
        <f t="shared" si="0"/>
        <v>36.970348837209308</v>
      </c>
      <c r="E23" s="50">
        <v>45.5</v>
      </c>
      <c r="F23" s="50">
        <v>1682.1600000000003</v>
      </c>
      <c r="H23" s="50">
        <v>106.5</v>
      </c>
      <c r="I23" s="50">
        <v>5906.3</v>
      </c>
      <c r="K23" s="50">
        <f t="shared" si="1"/>
        <v>152</v>
      </c>
      <c r="L23" s="57">
        <f t="shared" si="2"/>
        <v>7588.4600000000009</v>
      </c>
      <c r="M23" s="57"/>
      <c r="N23" s="57">
        <f t="shared" si="3"/>
        <v>379.42300000000006</v>
      </c>
      <c r="O23" s="57">
        <f t="shared" si="4"/>
        <v>7967.8830000000007</v>
      </c>
      <c r="Q23" s="50">
        <v>40.5</v>
      </c>
      <c r="R23" s="50">
        <v>1497.2900000000004</v>
      </c>
      <c r="U23" s="50"/>
      <c r="W23" s="50">
        <f t="shared" si="5"/>
        <v>40.5</v>
      </c>
      <c r="X23" s="50">
        <f t="shared" si="6"/>
        <v>1497.2900000000004</v>
      </c>
      <c r="Z23" s="50">
        <f t="shared" si="7"/>
        <v>74.864500000000021</v>
      </c>
      <c r="AA23" s="50">
        <f t="shared" si="8"/>
        <v>1572.1545000000006</v>
      </c>
      <c r="AC23" s="50">
        <f t="shared" si="9"/>
        <v>86</v>
      </c>
      <c r="AD23" s="50">
        <f t="shared" si="10"/>
        <v>3179.4500000000007</v>
      </c>
      <c r="AF23" s="50">
        <f t="shared" si="11"/>
        <v>106.5</v>
      </c>
      <c r="AG23" s="50">
        <f t="shared" si="12"/>
        <v>5906.3</v>
      </c>
      <c r="AI23" s="50">
        <f t="shared" si="13"/>
        <v>192.5</v>
      </c>
      <c r="AJ23" s="57">
        <f t="shared" si="14"/>
        <v>9085.75</v>
      </c>
      <c r="AL23" s="50">
        <f t="shared" si="15"/>
        <v>454.28750000000002</v>
      </c>
      <c r="AM23" s="50">
        <f t="shared" si="16"/>
        <v>9540.0375000000004</v>
      </c>
    </row>
    <row r="24" spans="1:39">
      <c r="A24" s="52" t="s">
        <v>27</v>
      </c>
      <c r="B24" s="52">
        <v>83</v>
      </c>
      <c r="C24" s="68" t="s">
        <v>161</v>
      </c>
      <c r="D24" s="50">
        <f t="shared" si="0"/>
        <v>33.392833723653389</v>
      </c>
      <c r="E24" s="50">
        <v>29</v>
      </c>
      <c r="F24" s="50">
        <v>971.5</v>
      </c>
      <c r="I24" s="50"/>
      <c r="K24" s="50">
        <f t="shared" si="1"/>
        <v>29</v>
      </c>
      <c r="L24" s="57">
        <f t="shared" si="2"/>
        <v>971.5</v>
      </c>
      <c r="M24" s="57"/>
      <c r="N24" s="57">
        <f t="shared" si="3"/>
        <v>48.575000000000003</v>
      </c>
      <c r="O24" s="57">
        <f t="shared" si="4"/>
        <v>1020.075</v>
      </c>
      <c r="Q24" s="50">
        <v>611.5</v>
      </c>
      <c r="R24" s="50">
        <v>20416.609999999997</v>
      </c>
      <c r="T24" s="50">
        <v>1</v>
      </c>
      <c r="U24" s="50">
        <v>50.26</v>
      </c>
      <c r="W24" s="50">
        <f t="shared" si="5"/>
        <v>612.5</v>
      </c>
      <c r="X24" s="50">
        <f t="shared" si="6"/>
        <v>20466.869999999995</v>
      </c>
      <c r="Z24" s="50">
        <f t="shared" si="7"/>
        <v>1023.3434999999998</v>
      </c>
      <c r="AA24" s="50">
        <f t="shared" si="8"/>
        <v>21490.213499999994</v>
      </c>
      <c r="AC24" s="50">
        <f t="shared" si="9"/>
        <v>640.5</v>
      </c>
      <c r="AD24" s="50">
        <f t="shared" si="10"/>
        <v>21388.109999999997</v>
      </c>
      <c r="AF24" s="50">
        <f t="shared" si="11"/>
        <v>1</v>
      </c>
      <c r="AG24" s="50">
        <f t="shared" si="12"/>
        <v>50.26</v>
      </c>
      <c r="AI24" s="50">
        <f t="shared" si="13"/>
        <v>641.5</v>
      </c>
      <c r="AJ24" s="57">
        <f t="shared" si="14"/>
        <v>21438.369999999995</v>
      </c>
      <c r="AL24" s="50">
        <f t="shared" si="15"/>
        <v>1071.9184999999998</v>
      </c>
      <c r="AM24" s="50">
        <f t="shared" si="16"/>
        <v>22510.288499999995</v>
      </c>
    </row>
    <row r="25" spans="1:39">
      <c r="A25" s="52" t="s">
        <v>37</v>
      </c>
      <c r="B25" s="52">
        <v>91</v>
      </c>
      <c r="C25" s="68" t="s">
        <v>53</v>
      </c>
      <c r="D25" s="50">
        <f t="shared" si="0"/>
        <v>32.691065881092598</v>
      </c>
      <c r="E25" s="50">
        <v>923</v>
      </c>
      <c r="F25" s="50">
        <v>30173.859999999939</v>
      </c>
      <c r="H25" s="50">
        <v>94.5</v>
      </c>
      <c r="I25" s="50">
        <v>4634.0999999999995</v>
      </c>
      <c r="K25" s="50">
        <f t="shared" si="1"/>
        <v>1017.5</v>
      </c>
      <c r="L25" s="57">
        <f t="shared" si="2"/>
        <v>34807.959999999941</v>
      </c>
      <c r="M25" s="57"/>
      <c r="N25" s="57">
        <f t="shared" si="3"/>
        <v>1740.3979999999972</v>
      </c>
      <c r="O25" s="57">
        <f t="shared" si="4"/>
        <v>36548.357999999935</v>
      </c>
      <c r="Q25" s="50">
        <v>10.5</v>
      </c>
      <c r="R25" s="50">
        <v>343.25</v>
      </c>
      <c r="U25" s="50"/>
      <c r="W25" s="50">
        <f t="shared" si="5"/>
        <v>10.5</v>
      </c>
      <c r="X25" s="50">
        <f t="shared" si="6"/>
        <v>343.25</v>
      </c>
      <c r="Z25" s="50">
        <f t="shared" si="7"/>
        <v>17.162500000000001</v>
      </c>
      <c r="AA25" s="50">
        <f t="shared" si="8"/>
        <v>360.41250000000002</v>
      </c>
      <c r="AC25" s="50">
        <f t="shared" si="9"/>
        <v>933.5</v>
      </c>
      <c r="AD25" s="50">
        <f t="shared" si="10"/>
        <v>30517.109999999939</v>
      </c>
      <c r="AF25" s="50">
        <f t="shared" si="11"/>
        <v>94.5</v>
      </c>
      <c r="AG25" s="50">
        <f t="shared" si="12"/>
        <v>4634.0999999999995</v>
      </c>
      <c r="AI25" s="50">
        <f t="shared" si="13"/>
        <v>1028</v>
      </c>
      <c r="AJ25" s="57">
        <f t="shared" si="14"/>
        <v>35151.209999999941</v>
      </c>
      <c r="AL25" s="50">
        <f t="shared" si="15"/>
        <v>1757.5604999999971</v>
      </c>
      <c r="AM25" s="50">
        <f t="shared" si="16"/>
        <v>36908.770499999941</v>
      </c>
    </row>
    <row r="26" spans="1:39">
      <c r="A26" s="52" t="s">
        <v>30</v>
      </c>
      <c r="B26" s="52">
        <v>94</v>
      </c>
      <c r="C26" s="68" t="s">
        <v>134</v>
      </c>
      <c r="D26" s="50">
        <f t="shared" si="0"/>
        <v>69.557630582103059</v>
      </c>
      <c r="E26" s="50">
        <v>324.90380999999996</v>
      </c>
      <c r="F26" s="50">
        <v>22599.525721199978</v>
      </c>
      <c r="H26" s="50">
        <v>0</v>
      </c>
      <c r="I26" s="50">
        <v>0</v>
      </c>
      <c r="K26" s="50">
        <f t="shared" si="1"/>
        <v>324.90380999999996</v>
      </c>
      <c r="L26" s="57">
        <f t="shared" si="2"/>
        <v>22599.525721199978</v>
      </c>
      <c r="M26" s="57"/>
      <c r="N26" s="57">
        <f t="shared" si="3"/>
        <v>1129.976286059999</v>
      </c>
      <c r="O26" s="57">
        <f t="shared" si="4"/>
        <v>23729.502007259976</v>
      </c>
      <c r="Q26" s="50">
        <v>246.24069</v>
      </c>
      <c r="R26" s="50">
        <v>17127.932418799985</v>
      </c>
      <c r="T26" s="50">
        <v>0</v>
      </c>
      <c r="U26" s="50">
        <v>0</v>
      </c>
      <c r="W26" s="50">
        <f t="shared" si="5"/>
        <v>246.24069</v>
      </c>
      <c r="X26" s="50">
        <f t="shared" si="6"/>
        <v>17127.932418799985</v>
      </c>
      <c r="Z26" s="50">
        <f t="shared" si="7"/>
        <v>856.39662093999925</v>
      </c>
      <c r="AA26" s="50">
        <f t="shared" si="8"/>
        <v>17984.329039739983</v>
      </c>
      <c r="AC26" s="50">
        <f t="shared" si="9"/>
        <v>571.14449999999999</v>
      </c>
      <c r="AD26" s="50">
        <f t="shared" si="10"/>
        <v>39727.458139999959</v>
      </c>
      <c r="AF26" s="50">
        <f t="shared" si="11"/>
        <v>0</v>
      </c>
      <c r="AG26" s="50">
        <f t="shared" si="12"/>
        <v>0</v>
      </c>
      <c r="AI26" s="50">
        <f t="shared" si="13"/>
        <v>571.14449999999999</v>
      </c>
      <c r="AJ26" s="57">
        <f t="shared" si="14"/>
        <v>39727.458139999959</v>
      </c>
      <c r="AL26" s="50">
        <f t="shared" si="15"/>
        <v>1986.3729069999981</v>
      </c>
      <c r="AM26" s="50">
        <f t="shared" si="16"/>
        <v>41713.831046999956</v>
      </c>
    </row>
    <row r="27" spans="1:39">
      <c r="A27" s="52" t="s">
        <v>59</v>
      </c>
      <c r="B27" s="52">
        <v>95</v>
      </c>
      <c r="C27" s="69" t="s">
        <v>60</v>
      </c>
      <c r="D27" s="50">
        <f t="shared" si="0"/>
        <v>37.673000000000002</v>
      </c>
      <c r="E27" s="50">
        <v>3</v>
      </c>
      <c r="F27" s="50">
        <v>112.34</v>
      </c>
      <c r="I27" s="50"/>
      <c r="K27" s="50">
        <f t="shared" si="1"/>
        <v>3</v>
      </c>
      <c r="L27" s="57">
        <f t="shared" si="2"/>
        <v>112.34</v>
      </c>
      <c r="M27" s="57"/>
      <c r="N27" s="57">
        <f t="shared" si="3"/>
        <v>5.6170000000000009</v>
      </c>
      <c r="O27" s="57">
        <f t="shared" si="4"/>
        <v>117.95700000000001</v>
      </c>
      <c r="Q27" s="50">
        <v>7</v>
      </c>
      <c r="R27" s="50">
        <v>264.39</v>
      </c>
      <c r="T27" s="50">
        <v>0.5</v>
      </c>
      <c r="U27" s="50">
        <v>28.43</v>
      </c>
      <c r="W27" s="50">
        <f t="shared" si="5"/>
        <v>7.5</v>
      </c>
      <c r="X27" s="50">
        <f t="shared" si="6"/>
        <v>292.82</v>
      </c>
      <c r="Z27" s="50">
        <f t="shared" si="7"/>
        <v>14.641</v>
      </c>
      <c r="AA27" s="50">
        <f t="shared" si="8"/>
        <v>307.46100000000001</v>
      </c>
      <c r="AC27" s="50">
        <f t="shared" si="9"/>
        <v>10</v>
      </c>
      <c r="AD27" s="50">
        <f t="shared" si="10"/>
        <v>376.73</v>
      </c>
      <c r="AF27" s="50">
        <f t="shared" si="11"/>
        <v>0.5</v>
      </c>
      <c r="AG27" s="50">
        <f t="shared" si="12"/>
        <v>28.43</v>
      </c>
      <c r="AI27" s="50">
        <f t="shared" si="13"/>
        <v>10.5</v>
      </c>
      <c r="AJ27" s="57">
        <f t="shared" si="14"/>
        <v>405.16</v>
      </c>
      <c r="AL27" s="50">
        <f t="shared" si="15"/>
        <v>20.258000000000003</v>
      </c>
      <c r="AM27" s="50">
        <f t="shared" si="16"/>
        <v>425.41800000000001</v>
      </c>
    </row>
    <row r="28" spans="1:39">
      <c r="A28" s="52" t="s">
        <v>61</v>
      </c>
      <c r="B28" s="52">
        <v>102</v>
      </c>
      <c r="C28" s="67" t="s">
        <v>159</v>
      </c>
      <c r="D28" s="50">
        <f t="shared" si="0"/>
        <v>64.692165058949499</v>
      </c>
      <c r="E28" s="50">
        <v>32.5</v>
      </c>
      <c r="F28" s="50">
        <v>2102.5</v>
      </c>
      <c r="I28" s="50"/>
      <c r="K28" s="50">
        <f t="shared" si="1"/>
        <v>32.5</v>
      </c>
      <c r="L28" s="57">
        <f t="shared" si="2"/>
        <v>2102.5</v>
      </c>
      <c r="M28" s="57"/>
      <c r="N28" s="57">
        <f t="shared" si="3"/>
        <v>105.125</v>
      </c>
      <c r="O28" s="57">
        <f t="shared" si="4"/>
        <v>2207.625</v>
      </c>
      <c r="Q28" s="50">
        <v>900.5</v>
      </c>
      <c r="R28" s="50">
        <v>58255.289999999884</v>
      </c>
      <c r="U28" s="50"/>
      <c r="W28" s="50">
        <f t="shared" si="5"/>
        <v>900.5</v>
      </c>
      <c r="X28" s="50">
        <f t="shared" si="6"/>
        <v>58255.289999999884</v>
      </c>
      <c r="Z28" s="50">
        <f t="shared" si="7"/>
        <v>2912.7644999999943</v>
      </c>
      <c r="AA28" s="50">
        <f t="shared" si="8"/>
        <v>61168.054499999882</v>
      </c>
      <c r="AC28" s="50">
        <f t="shared" si="9"/>
        <v>933</v>
      </c>
      <c r="AD28" s="50">
        <f t="shared" si="10"/>
        <v>60357.789999999884</v>
      </c>
      <c r="AF28" s="50">
        <f t="shared" si="11"/>
        <v>0</v>
      </c>
      <c r="AG28" s="50">
        <f t="shared" si="12"/>
        <v>0</v>
      </c>
      <c r="AI28" s="50">
        <f t="shared" si="13"/>
        <v>933</v>
      </c>
      <c r="AJ28" s="57">
        <f t="shared" si="14"/>
        <v>60357.789999999884</v>
      </c>
      <c r="AL28" s="50">
        <f t="shared" si="15"/>
        <v>3017.8894999999943</v>
      </c>
      <c r="AM28" s="50">
        <f t="shared" si="16"/>
        <v>63375.679499999882</v>
      </c>
    </row>
    <row r="29" spans="1:39">
      <c r="A29" s="52" t="s">
        <v>37</v>
      </c>
      <c r="B29" s="52">
        <v>109</v>
      </c>
      <c r="C29" s="68" t="s">
        <v>158</v>
      </c>
      <c r="D29" s="50">
        <f t="shared" si="0"/>
        <v>44.227947882736103</v>
      </c>
      <c r="E29" s="50">
        <v>881.5</v>
      </c>
      <c r="F29" s="50">
        <v>38986.909999999953</v>
      </c>
      <c r="H29" s="50">
        <v>137.5</v>
      </c>
      <c r="I29" s="50">
        <v>9121.8100000000104</v>
      </c>
      <c r="K29" s="50">
        <f t="shared" si="1"/>
        <v>1019</v>
      </c>
      <c r="L29" s="57">
        <f t="shared" si="2"/>
        <v>48108.719999999965</v>
      </c>
      <c r="M29" s="57"/>
      <c r="N29" s="57">
        <f t="shared" si="3"/>
        <v>2405.4359999999983</v>
      </c>
      <c r="O29" s="57">
        <f t="shared" si="4"/>
        <v>50514.155999999966</v>
      </c>
      <c r="Q29" s="50">
        <v>39.5</v>
      </c>
      <c r="R29" s="50">
        <v>1747.0300000000002</v>
      </c>
      <c r="T29" s="50">
        <v>9.5</v>
      </c>
      <c r="U29" s="50">
        <v>630.24</v>
      </c>
      <c r="W29" s="50">
        <f t="shared" si="5"/>
        <v>49</v>
      </c>
      <c r="X29" s="50">
        <f t="shared" si="6"/>
        <v>2377.2700000000004</v>
      </c>
      <c r="Z29" s="50">
        <f t="shared" si="7"/>
        <v>118.86350000000003</v>
      </c>
      <c r="AA29" s="50">
        <f t="shared" si="8"/>
        <v>2496.1335000000004</v>
      </c>
      <c r="AC29" s="50">
        <f t="shared" si="9"/>
        <v>921</v>
      </c>
      <c r="AD29" s="50">
        <f t="shared" si="10"/>
        <v>40733.939999999951</v>
      </c>
      <c r="AF29" s="50">
        <f t="shared" si="11"/>
        <v>147</v>
      </c>
      <c r="AG29" s="50">
        <f t="shared" si="12"/>
        <v>9752.0500000000102</v>
      </c>
      <c r="AI29" s="50">
        <f t="shared" si="13"/>
        <v>1068</v>
      </c>
      <c r="AJ29" s="57">
        <f t="shared" si="14"/>
        <v>50485.989999999962</v>
      </c>
      <c r="AL29" s="50">
        <f t="shared" si="15"/>
        <v>2524.2994999999983</v>
      </c>
      <c r="AM29" s="50">
        <f t="shared" si="16"/>
        <v>53010.289499999963</v>
      </c>
    </row>
    <row r="30" spans="1:39">
      <c r="A30" s="52" t="s">
        <v>63</v>
      </c>
      <c r="B30" s="52">
        <v>113</v>
      </c>
      <c r="C30" s="68" t="s">
        <v>157</v>
      </c>
      <c r="D30" s="50">
        <f t="shared" si="0"/>
        <v>33.682606130336012</v>
      </c>
      <c r="E30" s="50">
        <v>480.44</v>
      </c>
      <c r="F30" s="50">
        <v>16322.696</v>
      </c>
      <c r="H30" s="50">
        <v>5.2050000000000001</v>
      </c>
      <c r="I30" s="50">
        <v>265.45500000000004</v>
      </c>
      <c r="K30" s="50">
        <f t="shared" si="1"/>
        <v>485.64499999999998</v>
      </c>
      <c r="L30" s="57">
        <f t="shared" si="2"/>
        <v>16588.151000000002</v>
      </c>
      <c r="M30" s="57"/>
      <c r="N30" s="57">
        <f t="shared" si="3"/>
        <v>829.40755000000013</v>
      </c>
      <c r="O30" s="57">
        <f t="shared" si="4"/>
        <v>17417.558550000002</v>
      </c>
      <c r="Q30" s="50">
        <v>197.5</v>
      </c>
      <c r="R30" s="50">
        <v>6512.090000000002</v>
      </c>
      <c r="T30" s="50">
        <v>0</v>
      </c>
      <c r="U30" s="50">
        <v>0</v>
      </c>
      <c r="W30" s="50">
        <f t="shared" si="5"/>
        <v>197.5</v>
      </c>
      <c r="X30" s="50">
        <f t="shared" si="6"/>
        <v>6512.090000000002</v>
      </c>
      <c r="Z30" s="50">
        <f t="shared" si="7"/>
        <v>325.60450000000014</v>
      </c>
      <c r="AA30" s="50">
        <f t="shared" si="8"/>
        <v>6837.6945000000023</v>
      </c>
      <c r="AC30" s="50">
        <f t="shared" si="9"/>
        <v>677.94</v>
      </c>
      <c r="AD30" s="50">
        <f t="shared" si="10"/>
        <v>22834.786</v>
      </c>
      <c r="AF30" s="50">
        <f t="shared" si="11"/>
        <v>5.2050000000000001</v>
      </c>
      <c r="AG30" s="50">
        <f t="shared" si="12"/>
        <v>265.45500000000004</v>
      </c>
      <c r="AI30" s="50">
        <f t="shared" si="13"/>
        <v>683.1450000000001</v>
      </c>
      <c r="AJ30" s="57">
        <f t="shared" si="14"/>
        <v>23100.241000000002</v>
      </c>
      <c r="AL30" s="50">
        <f t="shared" si="15"/>
        <v>1155.01205</v>
      </c>
      <c r="AM30" s="50">
        <f t="shared" si="16"/>
        <v>24255.253050000003</v>
      </c>
    </row>
    <row r="31" spans="1:39">
      <c r="A31" s="52" t="s">
        <v>37</v>
      </c>
      <c r="B31" s="52">
        <v>115</v>
      </c>
      <c r="C31" s="68" t="s">
        <v>38</v>
      </c>
      <c r="D31" s="50">
        <f t="shared" si="0"/>
        <v>37.889336219336208</v>
      </c>
      <c r="E31" s="50">
        <v>253.5</v>
      </c>
      <c r="F31" s="50">
        <v>9604.9599999999973</v>
      </c>
      <c r="H31" s="50">
        <v>117.5</v>
      </c>
      <c r="I31" s="50">
        <v>6677.7999999999975</v>
      </c>
      <c r="K31" s="50">
        <f t="shared" si="1"/>
        <v>371</v>
      </c>
      <c r="L31" s="57">
        <f t="shared" si="2"/>
        <v>16282.759999999995</v>
      </c>
      <c r="M31" s="57"/>
      <c r="N31" s="57">
        <f t="shared" si="3"/>
        <v>814.13799999999981</v>
      </c>
      <c r="O31" s="57">
        <f t="shared" si="4"/>
        <v>17096.897999999994</v>
      </c>
      <c r="Q31" s="50">
        <v>439.5</v>
      </c>
      <c r="R31" s="50">
        <v>16652.349999999995</v>
      </c>
      <c r="T31" s="50">
        <v>10</v>
      </c>
      <c r="U31" s="50">
        <v>568.37</v>
      </c>
      <c r="W31" s="50">
        <f t="shared" si="5"/>
        <v>449.5</v>
      </c>
      <c r="X31" s="50">
        <f t="shared" si="6"/>
        <v>17220.719999999994</v>
      </c>
      <c r="Z31" s="50">
        <f t="shared" si="7"/>
        <v>861.03599999999972</v>
      </c>
      <c r="AA31" s="50">
        <f t="shared" si="8"/>
        <v>18081.755999999994</v>
      </c>
      <c r="AC31" s="50">
        <f t="shared" si="9"/>
        <v>693</v>
      </c>
      <c r="AD31" s="50">
        <f t="shared" si="10"/>
        <v>26257.30999999999</v>
      </c>
      <c r="AF31" s="50">
        <f t="shared" si="11"/>
        <v>127.5</v>
      </c>
      <c r="AG31" s="50">
        <f t="shared" si="12"/>
        <v>7246.1699999999973</v>
      </c>
      <c r="AI31" s="50">
        <f t="shared" si="13"/>
        <v>820.5</v>
      </c>
      <c r="AJ31" s="57">
        <f t="shared" si="14"/>
        <v>33503.479999999989</v>
      </c>
      <c r="AL31" s="50">
        <f t="shared" si="15"/>
        <v>1675.1739999999995</v>
      </c>
      <c r="AM31" s="50">
        <f t="shared" si="16"/>
        <v>35178.653999999988</v>
      </c>
    </row>
    <row r="32" spans="1:39">
      <c r="A32" s="52" t="s">
        <v>63</v>
      </c>
      <c r="B32" s="52">
        <v>116</v>
      </c>
      <c r="C32" s="68" t="s">
        <v>65</v>
      </c>
      <c r="D32" s="50">
        <f t="shared" si="0"/>
        <v>37.898450928381948</v>
      </c>
      <c r="E32" s="50">
        <v>933.5</v>
      </c>
      <c r="F32" s="50">
        <v>35378.189999999988</v>
      </c>
      <c r="H32" s="50">
        <v>138.5</v>
      </c>
      <c r="I32" s="50">
        <v>7873.4100000000026</v>
      </c>
      <c r="K32" s="50">
        <f t="shared" si="1"/>
        <v>1072</v>
      </c>
      <c r="L32" s="57">
        <f t="shared" si="2"/>
        <v>43251.599999999991</v>
      </c>
      <c r="M32" s="57"/>
      <c r="N32" s="57">
        <f t="shared" si="3"/>
        <v>2162.5799999999995</v>
      </c>
      <c r="O32" s="57">
        <f t="shared" si="4"/>
        <v>45414.179999999993</v>
      </c>
      <c r="Q32" s="50">
        <v>9</v>
      </c>
      <c r="R32" s="50">
        <v>341.1</v>
      </c>
      <c r="T32" s="50">
        <v>0.5</v>
      </c>
      <c r="U32" s="50">
        <v>28.42</v>
      </c>
      <c r="W32" s="50">
        <f t="shared" si="5"/>
        <v>9.5</v>
      </c>
      <c r="X32" s="50">
        <f t="shared" si="6"/>
        <v>369.52000000000004</v>
      </c>
      <c r="Z32" s="50">
        <f t="shared" si="7"/>
        <v>18.476000000000003</v>
      </c>
      <c r="AA32" s="50">
        <f t="shared" si="8"/>
        <v>387.99600000000004</v>
      </c>
      <c r="AC32" s="50">
        <f t="shared" si="9"/>
        <v>942.5</v>
      </c>
      <c r="AD32" s="50">
        <f t="shared" si="10"/>
        <v>35719.289999999986</v>
      </c>
      <c r="AF32" s="50">
        <f t="shared" si="11"/>
        <v>139</v>
      </c>
      <c r="AG32" s="50">
        <f t="shared" si="12"/>
        <v>7901.8300000000027</v>
      </c>
      <c r="AI32" s="50">
        <f t="shared" si="13"/>
        <v>1081.5</v>
      </c>
      <c r="AJ32" s="57">
        <f t="shared" si="14"/>
        <v>43621.119999999988</v>
      </c>
      <c r="AL32" s="50">
        <f t="shared" si="15"/>
        <v>2181.0559999999996</v>
      </c>
      <c r="AM32" s="50">
        <f t="shared" si="16"/>
        <v>45802.175999999985</v>
      </c>
    </row>
    <row r="33" spans="1:39">
      <c r="A33" s="52" t="s">
        <v>37</v>
      </c>
      <c r="B33" s="52">
        <v>121</v>
      </c>
      <c r="C33" s="68" t="s">
        <v>53</v>
      </c>
      <c r="D33" s="50">
        <f t="shared" si="0"/>
        <v>31.168179173938224</v>
      </c>
      <c r="E33" s="50">
        <v>830.5</v>
      </c>
      <c r="F33" s="50">
        <v>25885.169999999904</v>
      </c>
      <c r="H33" s="50">
        <v>154.5</v>
      </c>
      <c r="I33" s="50">
        <v>7223.0200000000013</v>
      </c>
      <c r="K33" s="50">
        <f t="shared" si="1"/>
        <v>985</v>
      </c>
      <c r="L33" s="57">
        <f t="shared" si="2"/>
        <v>33108.189999999908</v>
      </c>
      <c r="M33" s="57"/>
      <c r="N33" s="57">
        <f t="shared" si="3"/>
        <v>1655.4094999999954</v>
      </c>
      <c r="O33" s="57">
        <f t="shared" si="4"/>
        <v>34763.599499999902</v>
      </c>
      <c r="Q33" s="50">
        <v>29</v>
      </c>
      <c r="R33" s="50">
        <v>903.88000000000011</v>
      </c>
      <c r="U33" s="50"/>
      <c r="W33" s="50">
        <f t="shared" si="5"/>
        <v>29</v>
      </c>
      <c r="X33" s="50">
        <f t="shared" si="6"/>
        <v>903.88000000000011</v>
      </c>
      <c r="Z33" s="50">
        <f t="shared" si="7"/>
        <v>45.19400000000001</v>
      </c>
      <c r="AA33" s="50">
        <f t="shared" si="8"/>
        <v>949.07400000000007</v>
      </c>
      <c r="AC33" s="50">
        <f t="shared" si="9"/>
        <v>859.5</v>
      </c>
      <c r="AD33" s="50">
        <f t="shared" si="10"/>
        <v>26789.049999999905</v>
      </c>
      <c r="AF33" s="50">
        <f t="shared" si="11"/>
        <v>154.5</v>
      </c>
      <c r="AG33" s="50">
        <f t="shared" si="12"/>
        <v>7223.0200000000013</v>
      </c>
      <c r="AI33" s="50">
        <f t="shared" si="13"/>
        <v>1014</v>
      </c>
      <c r="AJ33" s="57">
        <f t="shared" si="14"/>
        <v>34012.069999999905</v>
      </c>
      <c r="AL33" s="50">
        <f t="shared" si="15"/>
        <v>1700.6034999999954</v>
      </c>
      <c r="AM33" s="50">
        <f t="shared" si="16"/>
        <v>35712.673499999903</v>
      </c>
    </row>
    <row r="34" spans="1:39">
      <c r="A34" s="52" t="s">
        <v>39</v>
      </c>
      <c r="B34" s="52">
        <v>131</v>
      </c>
      <c r="C34" s="68" t="s">
        <v>66</v>
      </c>
      <c r="D34" s="50">
        <f t="shared" si="0"/>
        <v>39.70620504129564</v>
      </c>
      <c r="E34" s="50">
        <v>366.65908999999999</v>
      </c>
      <c r="F34" s="50">
        <v>14558.63450380002</v>
      </c>
      <c r="H34" s="50">
        <v>27.511719999999997</v>
      </c>
      <c r="I34" s="50">
        <v>1638.5980432000001</v>
      </c>
      <c r="K34" s="50">
        <f t="shared" si="1"/>
        <v>394.17080999999996</v>
      </c>
      <c r="L34" s="57">
        <f t="shared" si="2"/>
        <v>16197.23254700002</v>
      </c>
      <c r="M34" s="57"/>
      <c r="N34" s="57">
        <f t="shared" si="3"/>
        <v>809.86162735000107</v>
      </c>
      <c r="O34" s="57">
        <f t="shared" si="4"/>
        <v>17007.094174350023</v>
      </c>
      <c r="Q34" s="50">
        <v>253.20140999999998</v>
      </c>
      <c r="R34" s="50">
        <v>10053.673606200015</v>
      </c>
      <c r="T34" s="50">
        <v>19.922279999999997</v>
      </c>
      <c r="U34" s="50">
        <v>1186.5709968000001</v>
      </c>
      <c r="W34" s="50">
        <f t="shared" si="5"/>
        <v>273.12368999999995</v>
      </c>
      <c r="X34" s="50">
        <f t="shared" si="6"/>
        <v>11240.244603000014</v>
      </c>
      <c r="Z34" s="50">
        <f t="shared" si="7"/>
        <v>562.01223015000073</v>
      </c>
      <c r="AA34" s="50">
        <f t="shared" si="8"/>
        <v>11802.256833150015</v>
      </c>
      <c r="AC34" s="50">
        <f t="shared" si="9"/>
        <v>619.8605</v>
      </c>
      <c r="AD34" s="50">
        <f t="shared" si="10"/>
        <v>24612.308110000035</v>
      </c>
      <c r="AF34" s="50">
        <f t="shared" si="11"/>
        <v>47.433999999999997</v>
      </c>
      <c r="AG34" s="50">
        <f t="shared" si="12"/>
        <v>2825.1690400000002</v>
      </c>
      <c r="AI34" s="50">
        <f t="shared" si="13"/>
        <v>667.29449999999997</v>
      </c>
      <c r="AJ34" s="57">
        <f t="shared" si="14"/>
        <v>27437.477150000035</v>
      </c>
      <c r="AL34" s="50">
        <f t="shared" si="15"/>
        <v>1371.8738575000018</v>
      </c>
      <c r="AM34" s="50">
        <f t="shared" si="16"/>
        <v>28809.351007500038</v>
      </c>
    </row>
    <row r="35" spans="1:39">
      <c r="A35" s="52" t="s">
        <v>63</v>
      </c>
      <c r="B35" s="52">
        <v>147</v>
      </c>
      <c r="C35" s="68" t="s">
        <v>69</v>
      </c>
      <c r="D35" s="50">
        <f t="shared" si="0"/>
        <v>32.262692957746459</v>
      </c>
      <c r="E35" s="50">
        <v>876</v>
      </c>
      <c r="F35" s="50">
        <v>28262.129999999983</v>
      </c>
      <c r="H35" s="50">
        <v>83.5</v>
      </c>
      <c r="I35" s="50">
        <v>4040.7699999999959</v>
      </c>
      <c r="K35" s="50">
        <f t="shared" si="1"/>
        <v>959.5</v>
      </c>
      <c r="L35" s="57">
        <f t="shared" si="2"/>
        <v>32302.89999999998</v>
      </c>
      <c r="M35" s="57"/>
      <c r="N35" s="57">
        <f t="shared" si="3"/>
        <v>1615.1449999999991</v>
      </c>
      <c r="O35" s="57">
        <f t="shared" si="4"/>
        <v>33918.044999999976</v>
      </c>
      <c r="Q35" s="50">
        <v>11.5</v>
      </c>
      <c r="R35" s="50">
        <v>371.01</v>
      </c>
      <c r="T35" s="50">
        <v>2</v>
      </c>
      <c r="U35" s="50">
        <v>96.78</v>
      </c>
      <c r="W35" s="50">
        <f t="shared" si="5"/>
        <v>13.5</v>
      </c>
      <c r="X35" s="50">
        <f t="shared" si="6"/>
        <v>467.78999999999996</v>
      </c>
      <c r="Z35" s="50">
        <f t="shared" si="7"/>
        <v>23.389499999999998</v>
      </c>
      <c r="AA35" s="50">
        <f t="shared" si="8"/>
        <v>491.17949999999996</v>
      </c>
      <c r="AC35" s="50">
        <f t="shared" si="9"/>
        <v>887.5</v>
      </c>
      <c r="AD35" s="50">
        <f t="shared" si="10"/>
        <v>28633.139999999981</v>
      </c>
      <c r="AF35" s="50">
        <f t="shared" si="11"/>
        <v>85.5</v>
      </c>
      <c r="AG35" s="50">
        <f t="shared" si="12"/>
        <v>4137.5499999999956</v>
      </c>
      <c r="AI35" s="50">
        <f t="shared" si="13"/>
        <v>973</v>
      </c>
      <c r="AJ35" s="57">
        <f t="shared" si="14"/>
        <v>32770.689999999973</v>
      </c>
      <c r="AL35" s="50">
        <f t="shared" si="15"/>
        <v>1638.5344999999988</v>
      </c>
      <c r="AM35" s="50">
        <f t="shared" si="16"/>
        <v>34409.224499999975</v>
      </c>
    </row>
    <row r="36" spans="1:39">
      <c r="A36" s="52" t="s">
        <v>37</v>
      </c>
      <c r="B36" s="52">
        <v>149</v>
      </c>
      <c r="C36" s="68" t="s">
        <v>38</v>
      </c>
      <c r="D36" s="50">
        <f t="shared" si="0"/>
        <v>30.673171619163185</v>
      </c>
      <c r="E36" s="50">
        <v>346.5</v>
      </c>
      <c r="F36" s="50">
        <v>10628.280000000015</v>
      </c>
      <c r="H36" s="50">
        <v>147.5</v>
      </c>
      <c r="I36" s="50">
        <v>6786.300000000012</v>
      </c>
      <c r="K36" s="50">
        <f t="shared" si="1"/>
        <v>494</v>
      </c>
      <c r="L36" s="57">
        <f t="shared" si="2"/>
        <v>17414.580000000027</v>
      </c>
      <c r="M36" s="57"/>
      <c r="N36" s="57">
        <f t="shared" si="3"/>
        <v>870.72900000000141</v>
      </c>
      <c r="O36" s="57">
        <f t="shared" si="4"/>
        <v>18285.30900000003</v>
      </c>
      <c r="Q36" s="50">
        <v>478</v>
      </c>
      <c r="R36" s="50">
        <v>14661.750000000031</v>
      </c>
      <c r="T36" s="50">
        <v>9.5</v>
      </c>
      <c r="U36" s="50">
        <v>437.03999999999996</v>
      </c>
      <c r="W36" s="50">
        <f t="shared" si="5"/>
        <v>487.5</v>
      </c>
      <c r="X36" s="50">
        <f t="shared" si="6"/>
        <v>15098.79000000003</v>
      </c>
      <c r="Z36" s="50">
        <f t="shared" si="7"/>
        <v>754.93950000000154</v>
      </c>
      <c r="AA36" s="50">
        <f t="shared" si="8"/>
        <v>15853.729500000032</v>
      </c>
      <c r="AC36" s="50">
        <f t="shared" si="9"/>
        <v>824.5</v>
      </c>
      <c r="AD36" s="50">
        <f t="shared" si="10"/>
        <v>25290.030000000046</v>
      </c>
      <c r="AF36" s="50">
        <f t="shared" si="11"/>
        <v>157</v>
      </c>
      <c r="AG36" s="50">
        <f t="shared" si="12"/>
        <v>7223.340000000012</v>
      </c>
      <c r="AI36" s="50">
        <f t="shared" si="13"/>
        <v>981.5</v>
      </c>
      <c r="AJ36" s="57">
        <f t="shared" si="14"/>
        <v>32513.370000000057</v>
      </c>
      <c r="AL36" s="50">
        <f t="shared" si="15"/>
        <v>1625.668500000003</v>
      </c>
      <c r="AM36" s="50">
        <f t="shared" si="16"/>
        <v>34139.038500000061</v>
      </c>
    </row>
    <row r="37" spans="1:39">
      <c r="A37" s="52" t="s">
        <v>63</v>
      </c>
      <c r="B37" s="52">
        <v>152</v>
      </c>
      <c r="C37" s="68" t="s">
        <v>56</v>
      </c>
      <c r="D37" s="50">
        <f t="shared" si="0"/>
        <v>35.85935405240707</v>
      </c>
      <c r="E37" s="50">
        <v>788.5</v>
      </c>
      <c r="F37" s="50">
        <v>28280.03</v>
      </c>
      <c r="H37" s="50">
        <v>72.5</v>
      </c>
      <c r="I37" s="50">
        <v>3891.190000000006</v>
      </c>
      <c r="K37" s="50">
        <f t="shared" si="1"/>
        <v>861</v>
      </c>
      <c r="L37" s="57">
        <f t="shared" si="2"/>
        <v>32171.220000000005</v>
      </c>
      <c r="M37" s="57"/>
      <c r="N37" s="57">
        <f t="shared" si="3"/>
        <v>1608.5610000000004</v>
      </c>
      <c r="O37" s="57">
        <f t="shared" si="4"/>
        <v>33779.781000000003</v>
      </c>
      <c r="Q37" s="50">
        <v>32</v>
      </c>
      <c r="R37" s="50">
        <v>1142.5700000000002</v>
      </c>
      <c r="T37" s="50">
        <v>0.5</v>
      </c>
      <c r="U37" s="50">
        <v>26.84</v>
      </c>
      <c r="W37" s="50">
        <f t="shared" si="5"/>
        <v>32.5</v>
      </c>
      <c r="X37" s="50">
        <f t="shared" si="6"/>
        <v>1169.4100000000001</v>
      </c>
      <c r="Z37" s="50">
        <f t="shared" si="7"/>
        <v>58.470500000000008</v>
      </c>
      <c r="AA37" s="50">
        <f t="shared" si="8"/>
        <v>1227.8805</v>
      </c>
      <c r="AC37" s="50">
        <f t="shared" si="9"/>
        <v>820.5</v>
      </c>
      <c r="AD37" s="50">
        <f t="shared" si="10"/>
        <v>29422.6</v>
      </c>
      <c r="AF37" s="50">
        <f t="shared" si="11"/>
        <v>73</v>
      </c>
      <c r="AG37" s="50">
        <f t="shared" si="12"/>
        <v>3918.0300000000061</v>
      </c>
      <c r="AI37" s="50">
        <f t="shared" si="13"/>
        <v>893.5</v>
      </c>
      <c r="AJ37" s="57">
        <f t="shared" si="14"/>
        <v>33340.630000000005</v>
      </c>
      <c r="AL37" s="50">
        <f t="shared" si="15"/>
        <v>1667.0315000000003</v>
      </c>
      <c r="AM37" s="50">
        <f t="shared" si="16"/>
        <v>35007.661500000002</v>
      </c>
    </row>
    <row r="38" spans="1:39">
      <c r="A38" s="52" t="s">
        <v>70</v>
      </c>
      <c r="B38" s="52">
        <v>153</v>
      </c>
      <c r="C38" s="68" t="s">
        <v>156</v>
      </c>
      <c r="D38" s="50">
        <f t="shared" si="0"/>
        <v>22.610862944162431</v>
      </c>
      <c r="E38" s="50">
        <v>194.5</v>
      </c>
      <c r="F38" s="50">
        <v>4397.8099999999995</v>
      </c>
      <c r="H38" s="50">
        <v>1.5</v>
      </c>
      <c r="I38" s="50">
        <v>50.88</v>
      </c>
      <c r="K38" s="50">
        <f t="shared" si="1"/>
        <v>196</v>
      </c>
      <c r="L38" s="57">
        <f t="shared" si="2"/>
        <v>4448.6899999999996</v>
      </c>
      <c r="M38" s="57"/>
      <c r="N38" s="57">
        <f t="shared" si="3"/>
        <v>222.43449999999999</v>
      </c>
      <c r="O38" s="57">
        <f t="shared" si="4"/>
        <v>4671.1244999999999</v>
      </c>
      <c r="Q38" s="50">
        <v>2.5</v>
      </c>
      <c r="R38" s="50">
        <v>56.53</v>
      </c>
      <c r="U38" s="50"/>
      <c r="W38" s="50">
        <f t="shared" si="5"/>
        <v>2.5</v>
      </c>
      <c r="X38" s="50">
        <f t="shared" si="6"/>
        <v>56.53</v>
      </c>
      <c r="Z38" s="50">
        <f t="shared" si="7"/>
        <v>2.8265000000000002</v>
      </c>
      <c r="AA38" s="50">
        <f t="shared" si="8"/>
        <v>59.356500000000004</v>
      </c>
      <c r="AC38" s="50">
        <f t="shared" si="9"/>
        <v>197</v>
      </c>
      <c r="AD38" s="50">
        <f t="shared" si="10"/>
        <v>4454.3399999999992</v>
      </c>
      <c r="AF38" s="50">
        <f t="shared" si="11"/>
        <v>1.5</v>
      </c>
      <c r="AG38" s="50">
        <f t="shared" si="12"/>
        <v>50.88</v>
      </c>
      <c r="AI38" s="50">
        <f t="shared" si="13"/>
        <v>198.5</v>
      </c>
      <c r="AJ38" s="57">
        <f t="shared" si="14"/>
        <v>4505.2199999999993</v>
      </c>
      <c r="AL38" s="50">
        <f t="shared" si="15"/>
        <v>225.26099999999997</v>
      </c>
      <c r="AM38" s="50">
        <f t="shared" si="16"/>
        <v>4730.4809999999998</v>
      </c>
    </row>
    <row r="39" spans="1:39">
      <c r="A39" s="52" t="s">
        <v>30</v>
      </c>
      <c r="B39" s="52">
        <v>154</v>
      </c>
      <c r="C39" s="68" t="s">
        <v>155</v>
      </c>
      <c r="D39" s="50">
        <f t="shared" si="0"/>
        <v>52.399482385027035</v>
      </c>
      <c r="E39" s="50">
        <v>355.42167999999998</v>
      </c>
      <c r="F39" s="50">
        <v>18624.352560200034</v>
      </c>
      <c r="H39" s="50">
        <v>0</v>
      </c>
      <c r="I39" s="50">
        <v>0</v>
      </c>
      <c r="K39" s="50">
        <f t="shared" si="1"/>
        <v>355.42167999999998</v>
      </c>
      <c r="L39" s="57">
        <f t="shared" si="2"/>
        <v>18624.352560200034</v>
      </c>
      <c r="M39" s="57"/>
      <c r="N39" s="57">
        <f t="shared" si="3"/>
        <v>931.2176280100017</v>
      </c>
      <c r="O39" s="57">
        <f t="shared" si="4"/>
        <v>19555.570188210037</v>
      </c>
      <c r="Q39" s="50">
        <v>258.37432000000001</v>
      </c>
      <c r="R39" s="50">
        <v>13538.240129800024</v>
      </c>
      <c r="T39" s="50">
        <v>0</v>
      </c>
      <c r="U39" s="50">
        <v>0</v>
      </c>
      <c r="W39" s="50">
        <f t="shared" si="5"/>
        <v>258.37432000000001</v>
      </c>
      <c r="X39" s="50">
        <f t="shared" si="6"/>
        <v>13538.240129800024</v>
      </c>
      <c r="Z39" s="50">
        <f t="shared" si="7"/>
        <v>676.9120064900012</v>
      </c>
      <c r="AA39" s="50">
        <f t="shared" si="8"/>
        <v>14215.152136290026</v>
      </c>
      <c r="AC39" s="50">
        <f t="shared" si="9"/>
        <v>613.79600000000005</v>
      </c>
      <c r="AD39" s="50">
        <f t="shared" si="10"/>
        <v>32162.592690000056</v>
      </c>
      <c r="AF39" s="50">
        <f t="shared" si="11"/>
        <v>0</v>
      </c>
      <c r="AG39" s="50">
        <f t="shared" si="12"/>
        <v>0</v>
      </c>
      <c r="AI39" s="50">
        <f t="shared" si="13"/>
        <v>613.79600000000005</v>
      </c>
      <c r="AJ39" s="57">
        <f t="shared" si="14"/>
        <v>32162.592690000056</v>
      </c>
      <c r="AL39" s="50">
        <f t="shared" si="15"/>
        <v>1608.1296345000028</v>
      </c>
      <c r="AM39" s="50">
        <f t="shared" si="16"/>
        <v>33770.722324500057</v>
      </c>
    </row>
    <row r="40" spans="1:39">
      <c r="A40" s="52" t="s">
        <v>27</v>
      </c>
      <c r="B40" s="52">
        <v>161</v>
      </c>
      <c r="C40" s="69" t="s">
        <v>58</v>
      </c>
      <c r="D40" s="50">
        <f t="shared" si="0"/>
        <v>29.456164383561497</v>
      </c>
      <c r="E40" s="50">
        <v>24</v>
      </c>
      <c r="F40" s="50">
        <v>706.94</v>
      </c>
      <c r="H40" s="50">
        <v>3</v>
      </c>
      <c r="I40" s="50">
        <v>132.55000000000001</v>
      </c>
      <c r="K40" s="50">
        <f t="shared" si="1"/>
        <v>27</v>
      </c>
      <c r="L40" s="57">
        <f t="shared" si="2"/>
        <v>839.49</v>
      </c>
      <c r="M40" s="57"/>
      <c r="N40" s="57">
        <f t="shared" si="3"/>
        <v>41.974500000000006</v>
      </c>
      <c r="O40" s="57">
        <f t="shared" si="4"/>
        <v>881.46450000000004</v>
      </c>
      <c r="Q40" s="50">
        <v>852</v>
      </c>
      <c r="R40" s="50">
        <v>25096.659999999873</v>
      </c>
      <c r="T40" s="50">
        <v>30.5</v>
      </c>
      <c r="U40" s="50">
        <v>1347.5599999999995</v>
      </c>
      <c r="W40" s="50">
        <f t="shared" si="5"/>
        <v>882.5</v>
      </c>
      <c r="X40" s="50">
        <f t="shared" si="6"/>
        <v>26444.21999999987</v>
      </c>
      <c r="Z40" s="50">
        <f t="shared" si="7"/>
        <v>1322.2109999999936</v>
      </c>
      <c r="AA40" s="50">
        <f t="shared" si="8"/>
        <v>27766.430999999862</v>
      </c>
      <c r="AC40" s="50">
        <f t="shared" si="9"/>
        <v>876</v>
      </c>
      <c r="AD40" s="50">
        <f t="shared" si="10"/>
        <v>25803.599999999871</v>
      </c>
      <c r="AF40" s="50">
        <f t="shared" si="11"/>
        <v>33.5</v>
      </c>
      <c r="AG40" s="50">
        <f t="shared" si="12"/>
        <v>1480.1099999999994</v>
      </c>
      <c r="AI40" s="50">
        <f t="shared" si="13"/>
        <v>909.5</v>
      </c>
      <c r="AJ40" s="57">
        <f t="shared" si="14"/>
        <v>27283.709999999872</v>
      </c>
      <c r="AL40" s="50">
        <f t="shared" si="15"/>
        <v>1364.1854999999937</v>
      </c>
      <c r="AM40" s="50">
        <f t="shared" si="16"/>
        <v>28647.895499999864</v>
      </c>
    </row>
    <row r="41" spans="1:39">
      <c r="A41" s="52" t="s">
        <v>73</v>
      </c>
      <c r="B41" s="52">
        <v>163</v>
      </c>
      <c r="C41" s="68" t="s">
        <v>74</v>
      </c>
      <c r="D41" s="50">
        <f t="shared" si="0"/>
        <v>22.476111111111081</v>
      </c>
      <c r="E41" s="50">
        <v>142</v>
      </c>
      <c r="F41" s="50">
        <v>3191.609999999996</v>
      </c>
      <c r="I41" s="50"/>
      <c r="K41" s="50">
        <f t="shared" si="1"/>
        <v>142</v>
      </c>
      <c r="L41" s="57">
        <f t="shared" si="2"/>
        <v>3191.609999999996</v>
      </c>
      <c r="M41" s="57"/>
      <c r="N41" s="57">
        <f t="shared" si="3"/>
        <v>159.5804999999998</v>
      </c>
      <c r="O41" s="57">
        <f t="shared" si="4"/>
        <v>3351.1904999999961</v>
      </c>
      <c r="Q41" s="50">
        <v>2</v>
      </c>
      <c r="R41" s="50">
        <v>44.95</v>
      </c>
      <c r="U41" s="50"/>
      <c r="W41" s="50">
        <f t="shared" si="5"/>
        <v>2</v>
      </c>
      <c r="X41" s="50">
        <f t="shared" si="6"/>
        <v>44.95</v>
      </c>
      <c r="Z41" s="50">
        <f t="shared" si="7"/>
        <v>2.2475000000000001</v>
      </c>
      <c r="AA41" s="50">
        <f t="shared" si="8"/>
        <v>47.197500000000005</v>
      </c>
      <c r="AC41" s="50">
        <f t="shared" si="9"/>
        <v>144</v>
      </c>
      <c r="AD41" s="50">
        <f t="shared" si="10"/>
        <v>3236.5599999999959</v>
      </c>
      <c r="AF41" s="50">
        <f t="shared" si="11"/>
        <v>0</v>
      </c>
      <c r="AG41" s="50">
        <f t="shared" si="12"/>
        <v>0</v>
      </c>
      <c r="AI41" s="50">
        <f t="shared" si="13"/>
        <v>144</v>
      </c>
      <c r="AJ41" s="57">
        <f t="shared" si="14"/>
        <v>3236.5599999999959</v>
      </c>
      <c r="AL41" s="50">
        <f t="shared" si="15"/>
        <v>161.8279999999998</v>
      </c>
      <c r="AM41" s="50">
        <f t="shared" si="16"/>
        <v>3398.3879999999958</v>
      </c>
    </row>
    <row r="42" spans="1:39">
      <c r="A42" s="52" t="s">
        <v>63</v>
      </c>
      <c r="B42" s="52">
        <v>164</v>
      </c>
      <c r="C42" s="68" t="s">
        <v>76</v>
      </c>
      <c r="D42" s="50">
        <f t="shared" ref="D42:D73" si="17">+AD42/AC42</f>
        <v>26.084833183047795</v>
      </c>
      <c r="E42" s="50">
        <v>533</v>
      </c>
      <c r="F42" s="50">
        <v>13903.300000000003</v>
      </c>
      <c r="H42" s="50">
        <v>62.5</v>
      </c>
      <c r="I42" s="50">
        <v>2437.3899999999994</v>
      </c>
      <c r="K42" s="50">
        <f t="shared" ref="K42:K73" si="18">+E42+H42</f>
        <v>595.5</v>
      </c>
      <c r="L42" s="57">
        <f t="shared" ref="L42:L73" si="19">+F42+I42</f>
        <v>16340.690000000002</v>
      </c>
      <c r="M42" s="57"/>
      <c r="N42" s="57">
        <f t="shared" ref="N42:N73" si="20">+L42*0.05</f>
        <v>817.03450000000021</v>
      </c>
      <c r="O42" s="57">
        <f t="shared" ref="O42:O73" si="21">+L42+N42</f>
        <v>17157.724500000004</v>
      </c>
      <c r="Q42" s="50">
        <v>21.5</v>
      </c>
      <c r="R42" s="50">
        <v>560.74</v>
      </c>
      <c r="U42" s="50"/>
      <c r="W42" s="50">
        <f t="shared" ref="W42:W73" si="22">+Q42+T42</f>
        <v>21.5</v>
      </c>
      <c r="X42" s="50">
        <f t="shared" ref="X42:X73" si="23">+R42+U42</f>
        <v>560.74</v>
      </c>
      <c r="Z42" s="50">
        <f t="shared" ref="Z42:Z73" si="24">+X42*0.05</f>
        <v>28.037000000000003</v>
      </c>
      <c r="AA42" s="50">
        <f t="shared" ref="AA42:AA73" si="25">+X42+Z42</f>
        <v>588.77700000000004</v>
      </c>
      <c r="AC42" s="50">
        <f t="shared" ref="AC42:AC73" si="26">+E42+Q42</f>
        <v>554.5</v>
      </c>
      <c r="AD42" s="50">
        <f t="shared" ref="AD42:AD73" si="27">+F42+R42</f>
        <v>14464.040000000003</v>
      </c>
      <c r="AF42" s="50">
        <f t="shared" ref="AF42:AF73" si="28">+H42+T42</f>
        <v>62.5</v>
      </c>
      <c r="AG42" s="50">
        <f t="shared" ref="AG42:AG73" si="29">+I42+U42</f>
        <v>2437.3899999999994</v>
      </c>
      <c r="AI42" s="50">
        <f t="shared" ref="AI42:AI73" si="30">+AC42+AF42</f>
        <v>617</v>
      </c>
      <c r="AJ42" s="57">
        <f t="shared" ref="AJ42:AJ73" si="31">+AD42+AG42</f>
        <v>16901.43</v>
      </c>
      <c r="AL42" s="50">
        <f t="shared" ref="AL42:AL73" si="32">+AJ42*0.05</f>
        <v>845.07150000000001</v>
      </c>
      <c r="AM42" s="50">
        <f t="shared" ref="AM42:AM73" si="33">SUM(AJ42:AL42)</f>
        <v>17746.501499999998</v>
      </c>
    </row>
    <row r="43" spans="1:39">
      <c r="A43" s="52" t="s">
        <v>48</v>
      </c>
      <c r="B43" s="52">
        <v>166</v>
      </c>
      <c r="C43" s="68" t="s">
        <v>77</v>
      </c>
      <c r="D43" s="50">
        <f t="shared" si="17"/>
        <v>27.644285714285719</v>
      </c>
      <c r="E43" s="50">
        <v>7</v>
      </c>
      <c r="F43" s="50">
        <v>193.51000000000002</v>
      </c>
      <c r="I43" s="50"/>
      <c r="K43" s="50">
        <f t="shared" si="18"/>
        <v>7</v>
      </c>
      <c r="L43" s="57">
        <f t="shared" si="19"/>
        <v>193.51000000000002</v>
      </c>
      <c r="M43" s="57"/>
      <c r="N43" s="57">
        <f t="shared" si="20"/>
        <v>9.6755000000000013</v>
      </c>
      <c r="O43" s="57">
        <f t="shared" si="21"/>
        <v>203.18550000000002</v>
      </c>
      <c r="R43" s="50"/>
      <c r="U43" s="50"/>
      <c r="W43" s="50">
        <f t="shared" si="22"/>
        <v>0</v>
      </c>
      <c r="X43" s="50">
        <f t="shared" si="23"/>
        <v>0</v>
      </c>
      <c r="Z43" s="50">
        <f t="shared" si="24"/>
        <v>0</v>
      </c>
      <c r="AA43" s="50">
        <f t="shared" si="25"/>
        <v>0</v>
      </c>
      <c r="AC43" s="50">
        <f t="shared" si="26"/>
        <v>7</v>
      </c>
      <c r="AD43" s="50">
        <f t="shared" si="27"/>
        <v>193.51000000000002</v>
      </c>
      <c r="AF43" s="50">
        <f t="shared" si="28"/>
        <v>0</v>
      </c>
      <c r="AG43" s="50">
        <f t="shared" si="29"/>
        <v>0</v>
      </c>
      <c r="AI43" s="50">
        <f t="shared" si="30"/>
        <v>7</v>
      </c>
      <c r="AJ43" s="57">
        <f t="shared" si="31"/>
        <v>193.51000000000002</v>
      </c>
      <c r="AL43" s="50">
        <f t="shared" si="32"/>
        <v>9.6755000000000013</v>
      </c>
      <c r="AM43" s="50">
        <f t="shared" si="33"/>
        <v>203.18550000000002</v>
      </c>
    </row>
    <row r="44" spans="1:39">
      <c r="A44" s="52" t="s">
        <v>63</v>
      </c>
      <c r="B44" s="52">
        <v>168</v>
      </c>
      <c r="C44" s="68" t="s">
        <v>69</v>
      </c>
      <c r="D44" s="50">
        <f t="shared" si="17"/>
        <v>28.268809396689878</v>
      </c>
      <c r="E44" s="50">
        <v>730.5</v>
      </c>
      <c r="F44" s="50">
        <v>20661.120000000083</v>
      </c>
      <c r="H44" s="50">
        <v>88</v>
      </c>
      <c r="I44" s="50">
        <v>3723.739999999998</v>
      </c>
      <c r="K44" s="50">
        <f t="shared" si="18"/>
        <v>818.5</v>
      </c>
      <c r="L44" s="57">
        <f t="shared" si="19"/>
        <v>24384.860000000081</v>
      </c>
      <c r="M44" s="57"/>
      <c r="N44" s="57">
        <f t="shared" si="20"/>
        <v>1219.243000000004</v>
      </c>
      <c r="O44" s="57">
        <f t="shared" si="21"/>
        <v>25604.103000000083</v>
      </c>
      <c r="Q44" s="50">
        <v>206</v>
      </c>
      <c r="R44" s="50">
        <v>5812.6199999999881</v>
      </c>
      <c r="U44" s="50"/>
      <c r="W44" s="50">
        <f t="shared" si="22"/>
        <v>206</v>
      </c>
      <c r="X44" s="50">
        <f t="shared" si="23"/>
        <v>5812.6199999999881</v>
      </c>
      <c r="Z44" s="50">
        <f t="shared" si="24"/>
        <v>290.6309999999994</v>
      </c>
      <c r="AA44" s="50">
        <f t="shared" si="25"/>
        <v>6103.2509999999875</v>
      </c>
      <c r="AC44" s="50">
        <f t="shared" si="26"/>
        <v>936.5</v>
      </c>
      <c r="AD44" s="50">
        <f t="shared" si="27"/>
        <v>26473.740000000071</v>
      </c>
      <c r="AF44" s="50">
        <f t="shared" si="28"/>
        <v>88</v>
      </c>
      <c r="AG44" s="50">
        <f t="shared" si="29"/>
        <v>3723.739999999998</v>
      </c>
      <c r="AI44" s="50">
        <f t="shared" si="30"/>
        <v>1024.5</v>
      </c>
      <c r="AJ44" s="57">
        <f t="shared" si="31"/>
        <v>30197.480000000069</v>
      </c>
      <c r="AL44" s="50">
        <f t="shared" si="32"/>
        <v>1509.8740000000034</v>
      </c>
      <c r="AM44" s="50">
        <f t="shared" si="33"/>
        <v>31707.354000000072</v>
      </c>
    </row>
    <row r="45" spans="1:39">
      <c r="A45" s="52" t="s">
        <v>27</v>
      </c>
      <c r="B45" s="52">
        <v>170</v>
      </c>
      <c r="C45" s="68" t="s">
        <v>58</v>
      </c>
      <c r="D45" s="50">
        <f t="shared" si="17"/>
        <v>26.668955773955798</v>
      </c>
      <c r="E45" s="50">
        <v>73.5</v>
      </c>
      <c r="F45" s="50">
        <v>1916.3899999999999</v>
      </c>
      <c r="H45" s="50">
        <v>14</v>
      </c>
      <c r="I45" s="50">
        <v>542.03</v>
      </c>
      <c r="K45" s="50">
        <f t="shared" si="18"/>
        <v>87.5</v>
      </c>
      <c r="L45" s="57">
        <f t="shared" si="19"/>
        <v>2458.42</v>
      </c>
      <c r="M45" s="57"/>
      <c r="N45" s="57">
        <f t="shared" si="20"/>
        <v>122.92100000000001</v>
      </c>
      <c r="O45" s="57">
        <f t="shared" si="21"/>
        <v>2581.3409999999999</v>
      </c>
      <c r="Q45" s="50">
        <v>740.5</v>
      </c>
      <c r="R45" s="50">
        <v>19792.140000000021</v>
      </c>
      <c r="T45" s="50">
        <v>57.5</v>
      </c>
      <c r="U45" s="50">
        <v>2296.8300000000017</v>
      </c>
      <c r="W45" s="50">
        <f t="shared" si="22"/>
        <v>798</v>
      </c>
      <c r="X45" s="50">
        <f t="shared" si="23"/>
        <v>22088.970000000023</v>
      </c>
      <c r="Z45" s="50">
        <f t="shared" si="24"/>
        <v>1104.4485000000011</v>
      </c>
      <c r="AA45" s="50">
        <f t="shared" si="25"/>
        <v>23193.418500000025</v>
      </c>
      <c r="AC45" s="50">
        <f t="shared" si="26"/>
        <v>814</v>
      </c>
      <c r="AD45" s="50">
        <f t="shared" si="27"/>
        <v>21708.530000000021</v>
      </c>
      <c r="AF45" s="50">
        <f t="shared" si="28"/>
        <v>71.5</v>
      </c>
      <c r="AG45" s="50">
        <f t="shared" si="29"/>
        <v>2838.8600000000015</v>
      </c>
      <c r="AI45" s="50">
        <f t="shared" si="30"/>
        <v>885.5</v>
      </c>
      <c r="AJ45" s="57">
        <f t="shared" si="31"/>
        <v>24547.390000000021</v>
      </c>
      <c r="AL45" s="50">
        <f t="shared" si="32"/>
        <v>1227.3695000000012</v>
      </c>
      <c r="AM45" s="50">
        <f t="shared" si="33"/>
        <v>25774.759500000022</v>
      </c>
    </row>
    <row r="46" spans="1:39">
      <c r="A46" s="52" t="s">
        <v>63</v>
      </c>
      <c r="B46" s="52">
        <v>171</v>
      </c>
      <c r="C46" s="68" t="s">
        <v>76</v>
      </c>
      <c r="D46" s="50">
        <f t="shared" si="17"/>
        <v>23.709476923076913</v>
      </c>
      <c r="E46" s="50">
        <v>623.5</v>
      </c>
      <c r="F46" s="50">
        <v>14783.959999999994</v>
      </c>
      <c r="H46" s="50">
        <v>90.5</v>
      </c>
      <c r="I46" s="50">
        <v>3222.6600000000026</v>
      </c>
      <c r="K46" s="50">
        <f t="shared" si="18"/>
        <v>714</v>
      </c>
      <c r="L46" s="57">
        <f t="shared" si="19"/>
        <v>18006.619999999995</v>
      </c>
      <c r="M46" s="57"/>
      <c r="N46" s="57">
        <f t="shared" si="20"/>
        <v>900.33099999999979</v>
      </c>
      <c r="O46" s="57">
        <f t="shared" si="21"/>
        <v>18906.950999999994</v>
      </c>
      <c r="Q46" s="50">
        <v>26.5</v>
      </c>
      <c r="R46" s="50">
        <v>627.19999999999993</v>
      </c>
      <c r="T46" s="50">
        <v>2.5</v>
      </c>
      <c r="U46" s="50">
        <v>90.070000000000007</v>
      </c>
      <c r="W46" s="50">
        <f t="shared" si="22"/>
        <v>29</v>
      </c>
      <c r="X46" s="50">
        <f t="shared" si="23"/>
        <v>717.27</v>
      </c>
      <c r="Z46" s="50">
        <f t="shared" si="24"/>
        <v>35.863500000000002</v>
      </c>
      <c r="AA46" s="50">
        <f t="shared" si="25"/>
        <v>753.13350000000003</v>
      </c>
      <c r="AC46" s="50">
        <f t="shared" si="26"/>
        <v>650</v>
      </c>
      <c r="AD46" s="50">
        <f t="shared" si="27"/>
        <v>15411.159999999994</v>
      </c>
      <c r="AF46" s="50">
        <f t="shared" si="28"/>
        <v>93</v>
      </c>
      <c r="AG46" s="50">
        <f t="shared" si="29"/>
        <v>3312.7300000000027</v>
      </c>
      <c r="AI46" s="50">
        <f t="shared" si="30"/>
        <v>743</v>
      </c>
      <c r="AJ46" s="57">
        <f t="shared" si="31"/>
        <v>18723.889999999996</v>
      </c>
      <c r="AL46" s="50">
        <f t="shared" si="32"/>
        <v>936.19449999999983</v>
      </c>
      <c r="AM46" s="50">
        <f t="shared" si="33"/>
        <v>19660.084499999997</v>
      </c>
    </row>
    <row r="47" spans="1:39">
      <c r="A47" s="52" t="s">
        <v>30</v>
      </c>
      <c r="B47" s="52">
        <v>181</v>
      </c>
      <c r="C47" s="68" t="s">
        <v>153</v>
      </c>
      <c r="D47" s="50">
        <f t="shared" si="17"/>
        <v>33.117933870866018</v>
      </c>
      <c r="E47" s="50">
        <v>354.78116</v>
      </c>
      <c r="F47" s="50">
        <v>11749.289208799972</v>
      </c>
      <c r="H47" s="50">
        <v>0</v>
      </c>
      <c r="I47" s="50">
        <v>0</v>
      </c>
      <c r="K47" s="50">
        <f t="shared" si="18"/>
        <v>354.78116</v>
      </c>
      <c r="L47" s="57">
        <f t="shared" si="19"/>
        <v>11749.289208799972</v>
      </c>
      <c r="M47" s="57"/>
      <c r="N47" s="57">
        <f t="shared" si="20"/>
        <v>587.46446043999856</v>
      </c>
      <c r="O47" s="57">
        <f t="shared" si="21"/>
        <v>12336.75366923997</v>
      </c>
      <c r="Q47" s="50">
        <v>248.22084000000001</v>
      </c>
      <c r="R47" s="50">
        <v>8220.8911511999795</v>
      </c>
      <c r="T47" s="50">
        <v>0</v>
      </c>
      <c r="U47" s="50">
        <v>0</v>
      </c>
      <c r="W47" s="50">
        <f t="shared" si="22"/>
        <v>248.22084000000001</v>
      </c>
      <c r="X47" s="50">
        <f t="shared" si="23"/>
        <v>8220.8911511999795</v>
      </c>
      <c r="Z47" s="50">
        <f t="shared" si="24"/>
        <v>411.04455755999902</v>
      </c>
      <c r="AA47" s="50">
        <f t="shared" si="25"/>
        <v>8631.9357087599783</v>
      </c>
      <c r="AC47" s="50">
        <f t="shared" si="26"/>
        <v>603.00199999999995</v>
      </c>
      <c r="AD47" s="50">
        <f t="shared" si="27"/>
        <v>19970.180359999951</v>
      </c>
      <c r="AF47" s="50">
        <f t="shared" si="28"/>
        <v>0</v>
      </c>
      <c r="AG47" s="50">
        <f t="shared" si="29"/>
        <v>0</v>
      </c>
      <c r="AI47" s="50">
        <f t="shared" si="30"/>
        <v>603.00199999999995</v>
      </c>
      <c r="AJ47" s="57">
        <f t="shared" si="31"/>
        <v>19970.180359999951</v>
      </c>
      <c r="AL47" s="50">
        <f t="shared" si="32"/>
        <v>998.50901799999758</v>
      </c>
      <c r="AM47" s="50">
        <f t="shared" si="33"/>
        <v>20968.689377999948</v>
      </c>
    </row>
    <row r="48" spans="1:39">
      <c r="A48" s="52" t="s">
        <v>48</v>
      </c>
      <c r="B48" s="52">
        <v>182</v>
      </c>
      <c r="C48" s="68" t="s">
        <v>77</v>
      </c>
      <c r="D48" s="50">
        <f t="shared" si="17"/>
        <v>24.22</v>
      </c>
      <c r="E48" s="50">
        <v>10</v>
      </c>
      <c r="F48" s="50">
        <v>242.2</v>
      </c>
      <c r="I48" s="50"/>
      <c r="K48" s="50">
        <f t="shared" si="18"/>
        <v>10</v>
      </c>
      <c r="L48" s="57">
        <f t="shared" si="19"/>
        <v>242.2</v>
      </c>
      <c r="M48" s="57"/>
      <c r="N48" s="57">
        <f t="shared" si="20"/>
        <v>12.11</v>
      </c>
      <c r="O48" s="57">
        <f t="shared" si="21"/>
        <v>254.31</v>
      </c>
      <c r="R48" s="50"/>
      <c r="U48" s="50"/>
      <c r="W48" s="50">
        <f t="shared" si="22"/>
        <v>0</v>
      </c>
      <c r="X48" s="50">
        <f t="shared" si="23"/>
        <v>0</v>
      </c>
      <c r="Z48" s="50">
        <f t="shared" si="24"/>
        <v>0</v>
      </c>
      <c r="AA48" s="50">
        <f t="shared" si="25"/>
        <v>0</v>
      </c>
      <c r="AC48" s="50">
        <f t="shared" si="26"/>
        <v>10</v>
      </c>
      <c r="AD48" s="50">
        <f t="shared" si="27"/>
        <v>242.2</v>
      </c>
      <c r="AF48" s="50">
        <f t="shared" si="28"/>
        <v>0</v>
      </c>
      <c r="AG48" s="50">
        <f t="shared" si="29"/>
        <v>0</v>
      </c>
      <c r="AI48" s="50">
        <f t="shared" si="30"/>
        <v>10</v>
      </c>
      <c r="AJ48" s="57">
        <f t="shared" si="31"/>
        <v>242.2</v>
      </c>
      <c r="AL48" s="50">
        <f t="shared" si="32"/>
        <v>12.11</v>
      </c>
      <c r="AM48" s="50">
        <f t="shared" si="33"/>
        <v>254.31</v>
      </c>
    </row>
    <row r="49" spans="1:39">
      <c r="A49" s="52" t="s">
        <v>37</v>
      </c>
      <c r="B49" s="52">
        <v>183</v>
      </c>
      <c r="C49" s="68" t="s">
        <v>62</v>
      </c>
      <c r="D49" s="50">
        <f t="shared" si="17"/>
        <v>29.031140495867771</v>
      </c>
      <c r="E49" s="50">
        <v>561.5</v>
      </c>
      <c r="F49" s="50">
        <v>16300.980000000001</v>
      </c>
      <c r="H49" s="50">
        <v>178.5</v>
      </c>
      <c r="I49" s="50">
        <v>7772.9100000000299</v>
      </c>
      <c r="K49" s="50">
        <f t="shared" si="18"/>
        <v>740</v>
      </c>
      <c r="L49" s="57">
        <f t="shared" si="19"/>
        <v>24073.890000000032</v>
      </c>
      <c r="M49" s="57"/>
      <c r="N49" s="57">
        <f t="shared" si="20"/>
        <v>1203.6945000000017</v>
      </c>
      <c r="O49" s="57">
        <f t="shared" si="21"/>
        <v>25277.584500000034</v>
      </c>
      <c r="Q49" s="50">
        <v>43.5</v>
      </c>
      <c r="R49" s="50">
        <v>1262.8599999999997</v>
      </c>
      <c r="U49" s="50"/>
      <c r="W49" s="50">
        <f t="shared" si="22"/>
        <v>43.5</v>
      </c>
      <c r="X49" s="50">
        <f t="shared" si="23"/>
        <v>1262.8599999999997</v>
      </c>
      <c r="Z49" s="50">
        <f t="shared" si="24"/>
        <v>63.142999999999986</v>
      </c>
      <c r="AA49" s="50">
        <f t="shared" si="25"/>
        <v>1326.0029999999997</v>
      </c>
      <c r="AC49" s="50">
        <f t="shared" si="26"/>
        <v>605</v>
      </c>
      <c r="AD49" s="50">
        <f t="shared" si="27"/>
        <v>17563.84</v>
      </c>
      <c r="AF49" s="50">
        <f t="shared" si="28"/>
        <v>178.5</v>
      </c>
      <c r="AG49" s="50">
        <f t="shared" si="29"/>
        <v>7772.9100000000299</v>
      </c>
      <c r="AI49" s="50">
        <f t="shared" si="30"/>
        <v>783.5</v>
      </c>
      <c r="AJ49" s="57">
        <f t="shared" si="31"/>
        <v>25336.750000000029</v>
      </c>
      <c r="AL49" s="50">
        <f t="shared" si="32"/>
        <v>1266.8375000000015</v>
      </c>
      <c r="AM49" s="50">
        <f t="shared" si="33"/>
        <v>26603.587500000031</v>
      </c>
    </row>
    <row r="50" spans="1:39">
      <c r="A50" s="52" t="s">
        <v>63</v>
      </c>
      <c r="B50" s="52">
        <v>184</v>
      </c>
      <c r="C50" s="68" t="s">
        <v>64</v>
      </c>
      <c r="D50" s="50">
        <f t="shared" si="17"/>
        <v>27.547271407837471</v>
      </c>
      <c r="E50" s="50">
        <v>678.5</v>
      </c>
      <c r="F50" s="50">
        <v>18691.090000000018</v>
      </c>
      <c r="H50" s="50">
        <v>68</v>
      </c>
      <c r="I50" s="50">
        <v>2815.6799999999985</v>
      </c>
      <c r="K50" s="50">
        <f t="shared" si="18"/>
        <v>746.5</v>
      </c>
      <c r="L50" s="57">
        <f t="shared" si="19"/>
        <v>21506.770000000019</v>
      </c>
      <c r="M50" s="57"/>
      <c r="N50" s="57">
        <f t="shared" si="20"/>
        <v>1075.338500000001</v>
      </c>
      <c r="O50" s="57">
        <f t="shared" si="21"/>
        <v>22582.10850000002</v>
      </c>
      <c r="Q50" s="50">
        <v>10.5</v>
      </c>
      <c r="R50" s="50">
        <v>288.98</v>
      </c>
      <c r="U50" s="50"/>
      <c r="W50" s="50">
        <f t="shared" si="22"/>
        <v>10.5</v>
      </c>
      <c r="X50" s="50">
        <f t="shared" si="23"/>
        <v>288.98</v>
      </c>
      <c r="Z50" s="50">
        <f t="shared" si="24"/>
        <v>14.449000000000002</v>
      </c>
      <c r="AA50" s="50">
        <f t="shared" si="25"/>
        <v>303.42900000000003</v>
      </c>
      <c r="AC50" s="50">
        <f t="shared" si="26"/>
        <v>689</v>
      </c>
      <c r="AD50" s="50">
        <f t="shared" si="27"/>
        <v>18980.070000000018</v>
      </c>
      <c r="AF50" s="50">
        <f t="shared" si="28"/>
        <v>68</v>
      </c>
      <c r="AG50" s="50">
        <f t="shared" si="29"/>
        <v>2815.6799999999985</v>
      </c>
      <c r="AI50" s="50">
        <f t="shared" si="30"/>
        <v>757</v>
      </c>
      <c r="AJ50" s="57">
        <f t="shared" si="31"/>
        <v>21795.750000000015</v>
      </c>
      <c r="AL50" s="50">
        <f t="shared" si="32"/>
        <v>1089.7875000000008</v>
      </c>
      <c r="AM50" s="50">
        <f t="shared" si="33"/>
        <v>22885.537500000017</v>
      </c>
    </row>
    <row r="51" spans="1:39">
      <c r="A51" s="52" t="s">
        <v>37</v>
      </c>
      <c r="B51" s="52">
        <v>185</v>
      </c>
      <c r="C51" s="68" t="s">
        <v>38</v>
      </c>
      <c r="D51" s="50">
        <f t="shared" si="17"/>
        <v>26.35759271307742</v>
      </c>
      <c r="E51" s="50">
        <v>315.5</v>
      </c>
      <c r="F51" s="50">
        <v>8315.64</v>
      </c>
      <c r="H51" s="50">
        <v>59</v>
      </c>
      <c r="I51" s="50">
        <v>2332.7899999999991</v>
      </c>
      <c r="K51" s="50">
        <f t="shared" si="18"/>
        <v>374.5</v>
      </c>
      <c r="L51" s="57">
        <f t="shared" si="19"/>
        <v>10648.429999999998</v>
      </c>
      <c r="M51" s="57"/>
      <c r="N51" s="57">
        <f t="shared" si="20"/>
        <v>532.42149999999992</v>
      </c>
      <c r="O51" s="57">
        <f t="shared" si="21"/>
        <v>11180.851499999999</v>
      </c>
      <c r="Q51" s="50">
        <v>453</v>
      </c>
      <c r="R51" s="50">
        <v>11940.169999999996</v>
      </c>
      <c r="T51" s="50">
        <v>3.5</v>
      </c>
      <c r="U51" s="50">
        <v>138.38</v>
      </c>
      <c r="W51" s="50">
        <f t="shared" si="22"/>
        <v>456.5</v>
      </c>
      <c r="X51" s="50">
        <f t="shared" si="23"/>
        <v>12078.549999999996</v>
      </c>
      <c r="Z51" s="50">
        <f t="shared" si="24"/>
        <v>603.92749999999978</v>
      </c>
      <c r="AA51" s="50">
        <f t="shared" si="25"/>
        <v>12682.477499999995</v>
      </c>
      <c r="AC51" s="50">
        <f t="shared" si="26"/>
        <v>768.5</v>
      </c>
      <c r="AD51" s="50">
        <f t="shared" si="27"/>
        <v>20255.809999999998</v>
      </c>
      <c r="AF51" s="50">
        <f t="shared" si="28"/>
        <v>62.5</v>
      </c>
      <c r="AG51" s="50">
        <f t="shared" si="29"/>
        <v>2471.1699999999992</v>
      </c>
      <c r="AI51" s="50">
        <f t="shared" si="30"/>
        <v>831</v>
      </c>
      <c r="AJ51" s="57">
        <f t="shared" si="31"/>
        <v>22726.979999999996</v>
      </c>
      <c r="AL51" s="50">
        <f t="shared" si="32"/>
        <v>1136.3489999999999</v>
      </c>
      <c r="AM51" s="50">
        <f t="shared" si="33"/>
        <v>23863.328999999994</v>
      </c>
    </row>
    <row r="52" spans="1:39">
      <c r="A52" s="52" t="s">
        <v>30</v>
      </c>
      <c r="B52" s="52">
        <v>188</v>
      </c>
      <c r="C52" s="68" t="s">
        <v>83</v>
      </c>
      <c r="D52" s="50">
        <f t="shared" si="17"/>
        <v>50.73366085221658</v>
      </c>
      <c r="E52" s="50">
        <v>382.77500999999995</v>
      </c>
      <c r="F52" s="50">
        <v>19419.57114360002</v>
      </c>
      <c r="H52" s="50">
        <v>0</v>
      </c>
      <c r="I52" s="50">
        <v>0</v>
      </c>
      <c r="K52" s="50">
        <f t="shared" si="18"/>
        <v>382.77500999999995</v>
      </c>
      <c r="L52" s="57">
        <f t="shared" si="19"/>
        <v>19419.57114360002</v>
      </c>
      <c r="M52" s="57"/>
      <c r="N52" s="57">
        <f t="shared" si="20"/>
        <v>970.97855718000108</v>
      </c>
      <c r="O52" s="57">
        <f t="shared" si="21"/>
        <v>20390.549700780022</v>
      </c>
      <c r="Q52" s="50">
        <v>243.50948999999997</v>
      </c>
      <c r="R52" s="50">
        <v>12354.134276400016</v>
      </c>
      <c r="T52" s="50">
        <v>0</v>
      </c>
      <c r="U52" s="50">
        <v>0</v>
      </c>
      <c r="W52" s="50">
        <f t="shared" si="22"/>
        <v>243.50948999999997</v>
      </c>
      <c r="X52" s="50">
        <f t="shared" si="23"/>
        <v>12354.134276400016</v>
      </c>
      <c r="Z52" s="50">
        <f t="shared" si="24"/>
        <v>617.70671382000091</v>
      </c>
      <c r="AA52" s="50">
        <f t="shared" si="25"/>
        <v>12971.840990220018</v>
      </c>
      <c r="AC52" s="50">
        <f t="shared" si="26"/>
        <v>626.28449999999998</v>
      </c>
      <c r="AD52" s="50">
        <f t="shared" si="27"/>
        <v>31773.705420000035</v>
      </c>
      <c r="AF52" s="50">
        <f t="shared" si="28"/>
        <v>0</v>
      </c>
      <c r="AG52" s="50">
        <f t="shared" si="29"/>
        <v>0</v>
      </c>
      <c r="AI52" s="50">
        <f t="shared" si="30"/>
        <v>626.28449999999998</v>
      </c>
      <c r="AJ52" s="57">
        <f t="shared" si="31"/>
        <v>31773.705420000035</v>
      </c>
      <c r="AL52" s="50">
        <f t="shared" si="32"/>
        <v>1588.6852710000019</v>
      </c>
      <c r="AM52" s="50">
        <f t="shared" si="33"/>
        <v>33362.390691000037</v>
      </c>
    </row>
    <row r="53" spans="1:39">
      <c r="A53" s="52" t="s">
        <v>37</v>
      </c>
      <c r="B53" s="52">
        <v>189</v>
      </c>
      <c r="C53" s="68" t="s">
        <v>78</v>
      </c>
      <c r="D53" s="50">
        <f t="shared" si="17"/>
        <v>25.210949367088599</v>
      </c>
      <c r="E53" s="50">
        <v>319</v>
      </c>
      <c r="F53" s="50">
        <v>8042.27</v>
      </c>
      <c r="H53" s="50">
        <v>62.5</v>
      </c>
      <c r="I53" s="50">
        <v>2363.6699999999992</v>
      </c>
      <c r="K53" s="50">
        <f t="shared" si="18"/>
        <v>381.5</v>
      </c>
      <c r="L53" s="57">
        <f t="shared" si="19"/>
        <v>10405.939999999999</v>
      </c>
      <c r="M53" s="57"/>
      <c r="N53" s="57">
        <f t="shared" si="20"/>
        <v>520.29699999999991</v>
      </c>
      <c r="O53" s="57">
        <f t="shared" si="21"/>
        <v>10926.236999999999</v>
      </c>
      <c r="Q53" s="50">
        <v>471</v>
      </c>
      <c r="R53" s="50">
        <v>11874.379999999994</v>
      </c>
      <c r="T53" s="50">
        <v>8.5</v>
      </c>
      <c r="U53" s="50">
        <v>321.44999999999993</v>
      </c>
      <c r="W53" s="50">
        <f t="shared" si="22"/>
        <v>479.5</v>
      </c>
      <c r="X53" s="50">
        <f t="shared" si="23"/>
        <v>12195.829999999994</v>
      </c>
      <c r="Z53" s="50">
        <f t="shared" si="24"/>
        <v>609.7914999999997</v>
      </c>
      <c r="AA53" s="50">
        <f t="shared" si="25"/>
        <v>12805.621499999994</v>
      </c>
      <c r="AC53" s="50">
        <f t="shared" si="26"/>
        <v>790</v>
      </c>
      <c r="AD53" s="50">
        <f t="shared" si="27"/>
        <v>19916.649999999994</v>
      </c>
      <c r="AF53" s="50">
        <f t="shared" si="28"/>
        <v>71</v>
      </c>
      <c r="AG53" s="50">
        <f t="shared" si="29"/>
        <v>2685.119999999999</v>
      </c>
      <c r="AI53" s="50">
        <f t="shared" si="30"/>
        <v>861</v>
      </c>
      <c r="AJ53" s="57">
        <f t="shared" si="31"/>
        <v>22601.769999999993</v>
      </c>
      <c r="AL53" s="50">
        <f t="shared" si="32"/>
        <v>1130.0884999999996</v>
      </c>
      <c r="AM53" s="50">
        <f t="shared" si="33"/>
        <v>23731.858499999991</v>
      </c>
    </row>
    <row r="54" spans="1:39">
      <c r="A54" s="52" t="s">
        <v>27</v>
      </c>
      <c r="B54" s="52">
        <v>193</v>
      </c>
      <c r="C54" s="68" t="s">
        <v>167</v>
      </c>
      <c r="D54" s="50">
        <f t="shared" si="17"/>
        <v>76.934405360134065</v>
      </c>
      <c r="E54" s="50">
        <v>10</v>
      </c>
      <c r="F54" s="50">
        <v>769.35</v>
      </c>
      <c r="I54" s="50"/>
      <c r="K54" s="50">
        <f t="shared" si="18"/>
        <v>10</v>
      </c>
      <c r="L54" s="57">
        <f t="shared" si="19"/>
        <v>769.35</v>
      </c>
      <c r="M54" s="57"/>
      <c r="N54" s="57">
        <f t="shared" si="20"/>
        <v>38.467500000000001</v>
      </c>
      <c r="O54" s="57">
        <f t="shared" si="21"/>
        <v>807.8175</v>
      </c>
      <c r="Q54" s="50">
        <v>587</v>
      </c>
      <c r="R54" s="50">
        <v>45160.490000000042</v>
      </c>
      <c r="U54" s="50"/>
      <c r="W54" s="50">
        <f t="shared" si="22"/>
        <v>587</v>
      </c>
      <c r="X54" s="50">
        <f t="shared" si="23"/>
        <v>45160.490000000042</v>
      </c>
      <c r="Z54" s="50">
        <f t="shared" si="24"/>
        <v>2258.0245000000023</v>
      </c>
      <c r="AA54" s="50">
        <f t="shared" si="25"/>
        <v>47418.514500000041</v>
      </c>
      <c r="AC54" s="50">
        <f t="shared" si="26"/>
        <v>597</v>
      </c>
      <c r="AD54" s="50">
        <f t="shared" si="27"/>
        <v>45929.84000000004</v>
      </c>
      <c r="AF54" s="50">
        <f t="shared" si="28"/>
        <v>0</v>
      </c>
      <c r="AG54" s="50">
        <f t="shared" si="29"/>
        <v>0</v>
      </c>
      <c r="AI54" s="50">
        <f t="shared" si="30"/>
        <v>597</v>
      </c>
      <c r="AJ54" s="57">
        <f t="shared" si="31"/>
        <v>45929.84000000004</v>
      </c>
      <c r="AL54" s="50">
        <f t="shared" si="32"/>
        <v>2296.492000000002</v>
      </c>
      <c r="AM54" s="50">
        <f t="shared" si="33"/>
        <v>48226.332000000039</v>
      </c>
    </row>
    <row r="55" spans="1:39">
      <c r="A55" s="52" t="s">
        <v>63</v>
      </c>
      <c r="B55" s="52">
        <v>196</v>
      </c>
      <c r="C55" s="68" t="s">
        <v>166</v>
      </c>
      <c r="D55" s="50">
        <f t="shared" si="17"/>
        <v>24.862578125000006</v>
      </c>
      <c r="E55" s="50">
        <v>454.5</v>
      </c>
      <c r="F55" s="50">
        <v>11316.340000000002</v>
      </c>
      <c r="H55" s="50">
        <v>67.5</v>
      </c>
      <c r="I55" s="50">
        <v>2429.1699999999996</v>
      </c>
      <c r="K55" s="50">
        <f t="shared" si="18"/>
        <v>522</v>
      </c>
      <c r="L55" s="57">
        <f t="shared" si="19"/>
        <v>13745.510000000002</v>
      </c>
      <c r="M55" s="57"/>
      <c r="N55" s="57">
        <f t="shared" si="20"/>
        <v>687.27550000000019</v>
      </c>
      <c r="O55" s="57">
        <f t="shared" si="21"/>
        <v>14432.785500000002</v>
      </c>
      <c r="Q55" s="50">
        <v>57.5</v>
      </c>
      <c r="R55" s="50">
        <v>1413.3000000000002</v>
      </c>
      <c r="U55" s="50"/>
      <c r="W55" s="50">
        <f t="shared" si="22"/>
        <v>57.5</v>
      </c>
      <c r="X55" s="50">
        <f t="shared" si="23"/>
        <v>1413.3000000000002</v>
      </c>
      <c r="Z55" s="50">
        <f t="shared" si="24"/>
        <v>70.665000000000006</v>
      </c>
      <c r="AA55" s="50">
        <f t="shared" si="25"/>
        <v>1483.9650000000001</v>
      </c>
      <c r="AC55" s="50">
        <f t="shared" si="26"/>
        <v>512</v>
      </c>
      <c r="AD55" s="50">
        <f t="shared" si="27"/>
        <v>12729.640000000003</v>
      </c>
      <c r="AF55" s="50">
        <f t="shared" si="28"/>
        <v>67.5</v>
      </c>
      <c r="AG55" s="50">
        <f t="shared" si="29"/>
        <v>2429.1699999999996</v>
      </c>
      <c r="AI55" s="50">
        <f t="shared" si="30"/>
        <v>579.5</v>
      </c>
      <c r="AJ55" s="57">
        <f t="shared" si="31"/>
        <v>15158.810000000003</v>
      </c>
      <c r="AL55" s="50">
        <f t="shared" si="32"/>
        <v>757.94050000000016</v>
      </c>
      <c r="AM55" s="50">
        <f t="shared" si="33"/>
        <v>15916.750500000004</v>
      </c>
    </row>
    <row r="56" spans="1:39">
      <c r="A56" s="52" t="s">
        <v>73</v>
      </c>
      <c r="B56" s="52">
        <v>197</v>
      </c>
      <c r="C56" s="68" t="s">
        <v>86</v>
      </c>
      <c r="D56" s="50">
        <f t="shared" si="17"/>
        <v>19.814249999999998</v>
      </c>
      <c r="E56" s="50">
        <v>40</v>
      </c>
      <c r="F56" s="50">
        <v>792.56999999999994</v>
      </c>
      <c r="I56" s="50"/>
      <c r="K56" s="50">
        <f t="shared" si="18"/>
        <v>40</v>
      </c>
      <c r="L56" s="57">
        <f t="shared" si="19"/>
        <v>792.56999999999994</v>
      </c>
      <c r="M56" s="57"/>
      <c r="N56" s="57">
        <f t="shared" si="20"/>
        <v>39.628500000000003</v>
      </c>
      <c r="O56" s="57">
        <f t="shared" si="21"/>
        <v>832.19849999999997</v>
      </c>
      <c r="R56" s="50"/>
      <c r="U56" s="50"/>
      <c r="W56" s="50">
        <f t="shared" si="22"/>
        <v>0</v>
      </c>
      <c r="X56" s="50">
        <f t="shared" si="23"/>
        <v>0</v>
      </c>
      <c r="Z56" s="50">
        <f t="shared" si="24"/>
        <v>0</v>
      </c>
      <c r="AA56" s="50">
        <f t="shared" si="25"/>
        <v>0</v>
      </c>
      <c r="AC56" s="50">
        <f t="shared" si="26"/>
        <v>40</v>
      </c>
      <c r="AD56" s="50">
        <f t="shared" si="27"/>
        <v>792.56999999999994</v>
      </c>
      <c r="AF56" s="50">
        <f t="shared" si="28"/>
        <v>0</v>
      </c>
      <c r="AG56" s="50">
        <f t="shared" si="29"/>
        <v>0</v>
      </c>
      <c r="AI56" s="50">
        <f t="shared" si="30"/>
        <v>40</v>
      </c>
      <c r="AJ56" s="57">
        <f t="shared" si="31"/>
        <v>792.56999999999994</v>
      </c>
      <c r="AL56" s="50">
        <f t="shared" si="32"/>
        <v>39.628500000000003</v>
      </c>
      <c r="AM56" s="50">
        <f t="shared" si="33"/>
        <v>832.19849999999997</v>
      </c>
    </row>
    <row r="57" spans="1:39">
      <c r="A57" s="52" t="s">
        <v>61</v>
      </c>
      <c r="B57" s="52">
        <v>198</v>
      </c>
      <c r="C57" s="68" t="s">
        <v>87</v>
      </c>
      <c r="D57" s="50">
        <f t="shared" si="17"/>
        <v>32.759082462253176</v>
      </c>
      <c r="E57" s="50">
        <v>32</v>
      </c>
      <c r="F57" s="50">
        <v>1048.32</v>
      </c>
      <c r="I57" s="50"/>
      <c r="K57" s="50">
        <f t="shared" si="18"/>
        <v>32</v>
      </c>
      <c r="L57" s="57">
        <f t="shared" si="19"/>
        <v>1048.32</v>
      </c>
      <c r="M57" s="57"/>
      <c r="N57" s="57">
        <f t="shared" si="20"/>
        <v>52.415999999999997</v>
      </c>
      <c r="O57" s="57">
        <f t="shared" si="21"/>
        <v>1100.7359999999999</v>
      </c>
      <c r="Q57" s="50">
        <v>829</v>
      </c>
      <c r="R57" s="50">
        <v>27157.249999999982</v>
      </c>
      <c r="U57" s="50"/>
      <c r="W57" s="50">
        <f t="shared" si="22"/>
        <v>829</v>
      </c>
      <c r="X57" s="50">
        <f t="shared" si="23"/>
        <v>27157.249999999982</v>
      </c>
      <c r="Z57" s="50">
        <f t="shared" si="24"/>
        <v>1357.8624999999993</v>
      </c>
      <c r="AA57" s="50">
        <f t="shared" si="25"/>
        <v>28515.112499999981</v>
      </c>
      <c r="AC57" s="50">
        <f t="shared" si="26"/>
        <v>861</v>
      </c>
      <c r="AD57" s="50">
        <f t="shared" si="27"/>
        <v>28205.569999999982</v>
      </c>
      <c r="AF57" s="50">
        <f t="shared" si="28"/>
        <v>0</v>
      </c>
      <c r="AG57" s="50">
        <f t="shared" si="29"/>
        <v>0</v>
      </c>
      <c r="AI57" s="50">
        <f t="shared" si="30"/>
        <v>861</v>
      </c>
      <c r="AJ57" s="57">
        <f t="shared" si="31"/>
        <v>28205.569999999982</v>
      </c>
      <c r="AL57" s="50">
        <f t="shared" si="32"/>
        <v>1410.2784999999992</v>
      </c>
      <c r="AM57" s="50">
        <f t="shared" si="33"/>
        <v>29615.848499999982</v>
      </c>
    </row>
    <row r="58" spans="1:39">
      <c r="A58" s="52" t="s">
        <v>45</v>
      </c>
      <c r="B58" s="52">
        <v>199</v>
      </c>
      <c r="C58" s="67" t="s">
        <v>88</v>
      </c>
      <c r="D58" s="50">
        <f t="shared" si="17"/>
        <v>20.027646779553702</v>
      </c>
      <c r="E58" s="50">
        <v>631.9</v>
      </c>
      <c r="F58" s="50">
        <v>12655.469999999983</v>
      </c>
      <c r="H58" s="50">
        <v>42.6</v>
      </c>
      <c r="I58" s="50">
        <v>1279.758</v>
      </c>
      <c r="K58" s="50">
        <f t="shared" si="18"/>
        <v>674.5</v>
      </c>
      <c r="L58" s="57">
        <f t="shared" si="19"/>
        <v>13935.227999999983</v>
      </c>
      <c r="M58" s="57"/>
      <c r="N58" s="57">
        <f t="shared" si="20"/>
        <v>696.76139999999918</v>
      </c>
      <c r="O58" s="57">
        <f t="shared" si="21"/>
        <v>14631.989399999982</v>
      </c>
      <c r="Q58" s="50">
        <v>0</v>
      </c>
      <c r="R58" s="50">
        <v>0</v>
      </c>
      <c r="T58" s="50">
        <v>0</v>
      </c>
      <c r="U58" s="50">
        <v>0</v>
      </c>
      <c r="W58" s="50">
        <f t="shared" si="22"/>
        <v>0</v>
      </c>
      <c r="X58" s="50">
        <f t="shared" si="23"/>
        <v>0</v>
      </c>
      <c r="Z58" s="50">
        <f t="shared" si="24"/>
        <v>0</v>
      </c>
      <c r="AA58" s="50">
        <f t="shared" si="25"/>
        <v>0</v>
      </c>
      <c r="AC58" s="50">
        <f t="shared" si="26"/>
        <v>631.9</v>
      </c>
      <c r="AD58" s="50">
        <f t="shared" si="27"/>
        <v>12655.469999999983</v>
      </c>
      <c r="AF58" s="50">
        <f t="shared" si="28"/>
        <v>42.6</v>
      </c>
      <c r="AG58" s="50">
        <f t="shared" si="29"/>
        <v>1279.758</v>
      </c>
      <c r="AI58" s="50">
        <f t="shared" si="30"/>
        <v>674.5</v>
      </c>
      <c r="AJ58" s="57">
        <f t="shared" si="31"/>
        <v>13935.227999999983</v>
      </c>
      <c r="AL58" s="50">
        <f t="shared" si="32"/>
        <v>696.76139999999918</v>
      </c>
      <c r="AM58" s="50">
        <f t="shared" si="33"/>
        <v>14631.989399999982</v>
      </c>
    </row>
    <row r="59" spans="1:39">
      <c r="A59" s="52" t="s">
        <v>37</v>
      </c>
      <c r="B59" s="52">
        <v>201</v>
      </c>
      <c r="C59" s="68" t="s">
        <v>90</v>
      </c>
      <c r="D59" s="50">
        <f t="shared" si="17"/>
        <v>38.220000000000006</v>
      </c>
      <c r="E59" s="50">
        <v>90</v>
      </c>
      <c r="F59" s="50">
        <v>3439.8000000000006</v>
      </c>
      <c r="H59" s="50">
        <v>2.5</v>
      </c>
      <c r="I59" s="50">
        <v>143.32999999999998</v>
      </c>
      <c r="K59" s="50">
        <f t="shared" si="18"/>
        <v>92.5</v>
      </c>
      <c r="L59" s="57">
        <f t="shared" si="19"/>
        <v>3583.1300000000006</v>
      </c>
      <c r="M59" s="57"/>
      <c r="N59" s="57">
        <f t="shared" si="20"/>
        <v>179.15650000000005</v>
      </c>
      <c r="O59" s="57">
        <f t="shared" si="21"/>
        <v>3762.2865000000006</v>
      </c>
      <c r="Q59" s="50">
        <v>193.5</v>
      </c>
      <c r="R59" s="50">
        <v>7395.5700000000015</v>
      </c>
      <c r="T59" s="50">
        <v>0.5</v>
      </c>
      <c r="U59" s="50">
        <v>28.67</v>
      </c>
      <c r="W59" s="50">
        <f t="shared" si="22"/>
        <v>194</v>
      </c>
      <c r="X59" s="50">
        <f t="shared" si="23"/>
        <v>7424.2400000000016</v>
      </c>
      <c r="Z59" s="50">
        <f t="shared" si="24"/>
        <v>371.2120000000001</v>
      </c>
      <c r="AA59" s="50">
        <f t="shared" si="25"/>
        <v>7795.452000000002</v>
      </c>
      <c r="AC59" s="50">
        <f t="shared" si="26"/>
        <v>283.5</v>
      </c>
      <c r="AD59" s="50">
        <f t="shared" si="27"/>
        <v>10835.370000000003</v>
      </c>
      <c r="AF59" s="50">
        <f t="shared" si="28"/>
        <v>3</v>
      </c>
      <c r="AG59" s="50">
        <f t="shared" si="29"/>
        <v>172</v>
      </c>
      <c r="AI59" s="50">
        <f t="shared" si="30"/>
        <v>286.5</v>
      </c>
      <c r="AJ59" s="57">
        <f t="shared" si="31"/>
        <v>11007.370000000003</v>
      </c>
      <c r="AL59" s="50">
        <f t="shared" si="32"/>
        <v>550.36850000000015</v>
      </c>
      <c r="AM59" s="50">
        <f t="shared" si="33"/>
        <v>11557.738500000003</v>
      </c>
    </row>
    <row r="60" spans="1:39">
      <c r="A60" s="52" t="s">
        <v>39</v>
      </c>
      <c r="B60" s="52">
        <v>203</v>
      </c>
      <c r="C60" s="68" t="s">
        <v>104</v>
      </c>
      <c r="D60" s="50">
        <f t="shared" si="17"/>
        <v>27.368767466054543</v>
      </c>
      <c r="E60" s="50">
        <v>348.73636999999997</v>
      </c>
      <c r="F60" s="50">
        <v>9544.4887588000165</v>
      </c>
      <c r="H60" s="50">
        <v>13.0123</v>
      </c>
      <c r="I60" s="50">
        <v>534.20324639999978</v>
      </c>
      <c r="K60" s="50">
        <f t="shared" si="18"/>
        <v>361.74866999999995</v>
      </c>
      <c r="L60" s="57">
        <f t="shared" si="19"/>
        <v>10078.692005200017</v>
      </c>
      <c r="M60" s="57"/>
      <c r="N60" s="57">
        <f t="shared" si="20"/>
        <v>503.93460026000088</v>
      </c>
      <c r="O60" s="57">
        <f t="shared" si="21"/>
        <v>10582.626605460018</v>
      </c>
      <c r="Q60" s="50">
        <v>246.74012999999999</v>
      </c>
      <c r="R60" s="50">
        <v>6752.9691012000121</v>
      </c>
      <c r="T60" s="50">
        <v>9.4227000000000007</v>
      </c>
      <c r="U60" s="50">
        <v>386.83683359999986</v>
      </c>
      <c r="W60" s="50">
        <f t="shared" si="22"/>
        <v>256.16282999999999</v>
      </c>
      <c r="X60" s="50">
        <f t="shared" si="23"/>
        <v>7139.8059348000115</v>
      </c>
      <c r="Z60" s="50">
        <f t="shared" si="24"/>
        <v>356.99029674000059</v>
      </c>
      <c r="AA60" s="50">
        <f t="shared" si="25"/>
        <v>7496.7962315400118</v>
      </c>
      <c r="AC60" s="50">
        <f t="shared" si="26"/>
        <v>595.47649999999999</v>
      </c>
      <c r="AD60" s="50">
        <f t="shared" si="27"/>
        <v>16297.457860000028</v>
      </c>
      <c r="AF60" s="50">
        <f t="shared" si="28"/>
        <v>22.435000000000002</v>
      </c>
      <c r="AG60" s="50">
        <f t="shared" si="29"/>
        <v>921.04007999999965</v>
      </c>
      <c r="AI60" s="50">
        <f t="shared" si="30"/>
        <v>617.91149999999993</v>
      </c>
      <c r="AJ60" s="57">
        <f t="shared" si="31"/>
        <v>17218.497940000027</v>
      </c>
      <c r="AL60" s="50">
        <f t="shared" si="32"/>
        <v>860.92489700000135</v>
      </c>
      <c r="AM60" s="50">
        <f t="shared" si="33"/>
        <v>18079.422837000027</v>
      </c>
    </row>
    <row r="61" spans="1:39">
      <c r="A61" s="52" t="s">
        <v>63</v>
      </c>
      <c r="B61" s="52">
        <v>204</v>
      </c>
      <c r="C61" s="68" t="s">
        <v>53</v>
      </c>
      <c r="D61" s="50">
        <f t="shared" si="17"/>
        <v>24.778330640818549</v>
      </c>
      <c r="E61" s="50">
        <v>920.5</v>
      </c>
      <c r="F61" s="50">
        <v>22808.450000000023</v>
      </c>
      <c r="H61" s="50">
        <v>123</v>
      </c>
      <c r="I61" s="50">
        <v>4571.6600000000026</v>
      </c>
      <c r="K61" s="50">
        <f t="shared" si="18"/>
        <v>1043.5</v>
      </c>
      <c r="L61" s="57">
        <f t="shared" si="19"/>
        <v>27380.110000000026</v>
      </c>
      <c r="M61" s="57"/>
      <c r="N61" s="57">
        <f t="shared" si="20"/>
        <v>1369.0055000000013</v>
      </c>
      <c r="O61" s="57">
        <f t="shared" si="21"/>
        <v>28749.115500000029</v>
      </c>
      <c r="Q61" s="50">
        <v>8</v>
      </c>
      <c r="R61" s="50">
        <v>198.23000000000002</v>
      </c>
      <c r="U61" s="50"/>
      <c r="W61" s="50">
        <f t="shared" si="22"/>
        <v>8</v>
      </c>
      <c r="X61" s="50">
        <f t="shared" si="23"/>
        <v>198.23000000000002</v>
      </c>
      <c r="Z61" s="50">
        <f t="shared" si="24"/>
        <v>9.911500000000002</v>
      </c>
      <c r="AA61" s="50">
        <f t="shared" si="25"/>
        <v>208.14150000000001</v>
      </c>
      <c r="AC61" s="50">
        <f t="shared" si="26"/>
        <v>928.5</v>
      </c>
      <c r="AD61" s="50">
        <f t="shared" si="27"/>
        <v>23006.680000000022</v>
      </c>
      <c r="AF61" s="50">
        <f t="shared" si="28"/>
        <v>123</v>
      </c>
      <c r="AG61" s="50">
        <f t="shared" si="29"/>
        <v>4571.6600000000026</v>
      </c>
      <c r="AI61" s="50">
        <f t="shared" si="30"/>
        <v>1051.5</v>
      </c>
      <c r="AJ61" s="57">
        <f t="shared" si="31"/>
        <v>27578.340000000026</v>
      </c>
      <c r="AL61" s="50">
        <f t="shared" si="32"/>
        <v>1378.9170000000013</v>
      </c>
      <c r="AM61" s="50">
        <f t="shared" si="33"/>
        <v>28957.257000000027</v>
      </c>
    </row>
    <row r="62" spans="1:39">
      <c r="A62" s="52" t="s">
        <v>63</v>
      </c>
      <c r="B62" s="52">
        <v>205</v>
      </c>
      <c r="C62" s="68" t="s">
        <v>92</v>
      </c>
      <c r="D62" s="50">
        <f t="shared" si="17"/>
        <v>19.667291666666678</v>
      </c>
      <c r="E62" s="50">
        <v>370.5</v>
      </c>
      <c r="F62" s="50">
        <v>7286.7300000000041</v>
      </c>
      <c r="H62" s="50">
        <v>38.5</v>
      </c>
      <c r="I62" s="50">
        <v>1135.75</v>
      </c>
      <c r="K62" s="50">
        <f t="shared" si="18"/>
        <v>409</v>
      </c>
      <c r="L62" s="57">
        <f t="shared" si="19"/>
        <v>8422.4800000000032</v>
      </c>
      <c r="M62" s="57"/>
      <c r="N62" s="57">
        <f t="shared" si="20"/>
        <v>421.12400000000019</v>
      </c>
      <c r="O62" s="57">
        <f t="shared" si="21"/>
        <v>8843.604000000003</v>
      </c>
      <c r="Q62" s="50">
        <v>13.5</v>
      </c>
      <c r="R62" s="50">
        <v>265.51000000000005</v>
      </c>
      <c r="U62" s="50"/>
      <c r="W62" s="50">
        <f t="shared" si="22"/>
        <v>13.5</v>
      </c>
      <c r="X62" s="50">
        <f t="shared" si="23"/>
        <v>265.51000000000005</v>
      </c>
      <c r="Z62" s="50">
        <f t="shared" si="24"/>
        <v>13.275500000000003</v>
      </c>
      <c r="AA62" s="50">
        <f t="shared" si="25"/>
        <v>278.78550000000007</v>
      </c>
      <c r="AC62" s="50">
        <f t="shared" si="26"/>
        <v>384</v>
      </c>
      <c r="AD62" s="50">
        <f t="shared" si="27"/>
        <v>7552.2400000000043</v>
      </c>
      <c r="AF62" s="50">
        <f t="shared" si="28"/>
        <v>38.5</v>
      </c>
      <c r="AG62" s="50">
        <f t="shared" si="29"/>
        <v>1135.75</v>
      </c>
      <c r="AI62" s="50">
        <f t="shared" si="30"/>
        <v>422.5</v>
      </c>
      <c r="AJ62" s="57">
        <f t="shared" si="31"/>
        <v>8687.9900000000052</v>
      </c>
      <c r="AL62" s="50">
        <f t="shared" si="32"/>
        <v>434.39950000000027</v>
      </c>
      <c r="AM62" s="50">
        <f t="shared" si="33"/>
        <v>9122.3895000000048</v>
      </c>
    </row>
    <row r="63" spans="1:39">
      <c r="A63" s="52" t="s">
        <v>63</v>
      </c>
      <c r="B63" s="52">
        <v>206</v>
      </c>
      <c r="C63" s="68" t="s">
        <v>93</v>
      </c>
      <c r="D63" s="50">
        <f t="shared" si="17"/>
        <v>19.543902439024418</v>
      </c>
      <c r="E63" s="50">
        <v>889.5</v>
      </c>
      <c r="F63" s="50">
        <v>17384.330000000027</v>
      </c>
      <c r="H63" s="50">
        <v>79</v>
      </c>
      <c r="I63" s="50">
        <v>2316.1000000000004</v>
      </c>
      <c r="K63" s="50">
        <f t="shared" si="18"/>
        <v>968.5</v>
      </c>
      <c r="L63" s="57">
        <f t="shared" si="19"/>
        <v>19700.430000000029</v>
      </c>
      <c r="M63" s="57"/>
      <c r="N63" s="57">
        <f t="shared" si="20"/>
        <v>985.02150000000154</v>
      </c>
      <c r="O63" s="57">
        <f t="shared" si="21"/>
        <v>20685.451500000032</v>
      </c>
      <c r="Q63" s="50">
        <v>33</v>
      </c>
      <c r="R63" s="50">
        <v>644.91999999999996</v>
      </c>
      <c r="U63" s="50"/>
      <c r="W63" s="50">
        <f t="shared" si="22"/>
        <v>33</v>
      </c>
      <c r="X63" s="50">
        <f t="shared" si="23"/>
        <v>644.91999999999996</v>
      </c>
      <c r="Z63" s="50">
        <f t="shared" si="24"/>
        <v>32.246000000000002</v>
      </c>
      <c r="AA63" s="50">
        <f t="shared" si="25"/>
        <v>677.16599999999994</v>
      </c>
      <c r="AC63" s="50">
        <f t="shared" si="26"/>
        <v>922.5</v>
      </c>
      <c r="AD63" s="50">
        <f t="shared" si="27"/>
        <v>18029.250000000025</v>
      </c>
      <c r="AF63" s="50">
        <f t="shared" si="28"/>
        <v>79</v>
      </c>
      <c r="AG63" s="50">
        <f t="shared" si="29"/>
        <v>2316.1000000000004</v>
      </c>
      <c r="AI63" s="50">
        <f t="shared" si="30"/>
        <v>1001.5</v>
      </c>
      <c r="AJ63" s="57">
        <f t="shared" si="31"/>
        <v>20345.350000000028</v>
      </c>
      <c r="AL63" s="50">
        <f t="shared" si="32"/>
        <v>1017.2675000000014</v>
      </c>
      <c r="AM63" s="50">
        <f t="shared" si="33"/>
        <v>21362.617500000029</v>
      </c>
    </row>
    <row r="64" spans="1:39">
      <c r="A64" s="52" t="s">
        <v>63</v>
      </c>
      <c r="B64" s="52">
        <v>209</v>
      </c>
      <c r="C64" s="68" t="s">
        <v>76</v>
      </c>
      <c r="D64" s="50">
        <f t="shared" si="17"/>
        <v>21.256708487084843</v>
      </c>
      <c r="E64" s="50">
        <v>624.5</v>
      </c>
      <c r="F64" s="50">
        <v>13277.579999999982</v>
      </c>
      <c r="H64" s="50">
        <v>87</v>
      </c>
      <c r="I64" s="50">
        <v>2768.2999999999993</v>
      </c>
      <c r="K64" s="50">
        <f t="shared" si="18"/>
        <v>711.5</v>
      </c>
      <c r="L64" s="57">
        <f t="shared" si="19"/>
        <v>16045.879999999981</v>
      </c>
      <c r="M64" s="57"/>
      <c r="N64" s="57">
        <f t="shared" si="20"/>
        <v>802.29399999999907</v>
      </c>
      <c r="O64" s="57">
        <f t="shared" si="21"/>
        <v>16848.173999999981</v>
      </c>
      <c r="Q64" s="50">
        <v>53</v>
      </c>
      <c r="R64" s="50">
        <v>1123.8400000000001</v>
      </c>
      <c r="T64" s="50">
        <v>2</v>
      </c>
      <c r="U64" s="50">
        <v>63.8</v>
      </c>
      <c r="W64" s="50">
        <f t="shared" si="22"/>
        <v>55</v>
      </c>
      <c r="X64" s="50">
        <f t="shared" si="23"/>
        <v>1187.6400000000001</v>
      </c>
      <c r="Z64" s="50">
        <f t="shared" si="24"/>
        <v>59.382000000000005</v>
      </c>
      <c r="AA64" s="50">
        <f t="shared" si="25"/>
        <v>1247.0220000000002</v>
      </c>
      <c r="AC64" s="50">
        <f t="shared" si="26"/>
        <v>677.5</v>
      </c>
      <c r="AD64" s="50">
        <f t="shared" si="27"/>
        <v>14401.419999999982</v>
      </c>
      <c r="AF64" s="50">
        <f t="shared" si="28"/>
        <v>89</v>
      </c>
      <c r="AG64" s="50">
        <f t="shared" si="29"/>
        <v>2832.0999999999995</v>
      </c>
      <c r="AI64" s="50">
        <f t="shared" si="30"/>
        <v>766.5</v>
      </c>
      <c r="AJ64" s="57">
        <f t="shared" si="31"/>
        <v>17233.519999999982</v>
      </c>
      <c r="AL64" s="50">
        <f t="shared" si="32"/>
        <v>861.67599999999914</v>
      </c>
      <c r="AM64" s="50">
        <f t="shared" si="33"/>
        <v>18095.195999999982</v>
      </c>
    </row>
    <row r="65" spans="1:39">
      <c r="A65" s="52" t="s">
        <v>27</v>
      </c>
      <c r="B65" s="52">
        <v>210</v>
      </c>
      <c r="C65" s="68" t="s">
        <v>148</v>
      </c>
      <c r="D65" s="50">
        <f t="shared" si="17"/>
        <v>22.268024242424229</v>
      </c>
      <c r="E65" s="50">
        <v>805</v>
      </c>
      <c r="F65" s="50">
        <v>17926.029999999988</v>
      </c>
      <c r="I65" s="50"/>
      <c r="K65" s="50">
        <f t="shared" si="18"/>
        <v>805</v>
      </c>
      <c r="L65" s="57">
        <f t="shared" si="19"/>
        <v>17926.029999999988</v>
      </c>
      <c r="M65" s="57"/>
      <c r="N65" s="57">
        <f t="shared" si="20"/>
        <v>896.30149999999946</v>
      </c>
      <c r="O65" s="57">
        <f t="shared" si="21"/>
        <v>18822.331499999986</v>
      </c>
      <c r="Q65" s="50">
        <v>20</v>
      </c>
      <c r="R65" s="50">
        <v>445.08999999999986</v>
      </c>
      <c r="U65" s="50"/>
      <c r="W65" s="50">
        <f t="shared" si="22"/>
        <v>20</v>
      </c>
      <c r="X65" s="50">
        <f t="shared" si="23"/>
        <v>445.08999999999986</v>
      </c>
      <c r="Z65" s="50">
        <f t="shared" si="24"/>
        <v>22.254499999999993</v>
      </c>
      <c r="AA65" s="50">
        <f t="shared" si="25"/>
        <v>467.34449999999987</v>
      </c>
      <c r="AC65" s="50">
        <f t="shared" si="26"/>
        <v>825</v>
      </c>
      <c r="AD65" s="50">
        <f t="shared" si="27"/>
        <v>18371.119999999988</v>
      </c>
      <c r="AF65" s="50">
        <f t="shared" si="28"/>
        <v>0</v>
      </c>
      <c r="AG65" s="50">
        <f t="shared" si="29"/>
        <v>0</v>
      </c>
      <c r="AI65" s="50">
        <f t="shared" si="30"/>
        <v>825</v>
      </c>
      <c r="AJ65" s="57">
        <f t="shared" si="31"/>
        <v>18371.119999999988</v>
      </c>
      <c r="AL65" s="50">
        <f t="shared" si="32"/>
        <v>918.55599999999947</v>
      </c>
      <c r="AM65" s="50">
        <f t="shared" si="33"/>
        <v>19289.675999999989</v>
      </c>
    </row>
    <row r="66" spans="1:39">
      <c r="A66" s="52" t="s">
        <v>63</v>
      </c>
      <c r="B66" s="52">
        <v>211</v>
      </c>
      <c r="C66" s="68" t="s">
        <v>92</v>
      </c>
      <c r="D66" s="50">
        <f t="shared" si="17"/>
        <v>20.12584737363726</v>
      </c>
      <c r="E66" s="50">
        <v>501.5</v>
      </c>
      <c r="F66" s="50">
        <v>10092.949999999997</v>
      </c>
      <c r="H66" s="50">
        <v>99</v>
      </c>
      <c r="I66" s="50">
        <v>2968.6000000000004</v>
      </c>
      <c r="K66" s="50">
        <f t="shared" si="18"/>
        <v>600.5</v>
      </c>
      <c r="L66" s="57">
        <f t="shared" si="19"/>
        <v>13061.549999999997</v>
      </c>
      <c r="M66" s="57"/>
      <c r="N66" s="57">
        <f t="shared" si="20"/>
        <v>653.07749999999987</v>
      </c>
      <c r="O66" s="57">
        <f t="shared" si="21"/>
        <v>13714.627499999997</v>
      </c>
      <c r="Q66" s="50">
        <v>3</v>
      </c>
      <c r="R66" s="50">
        <v>60.54</v>
      </c>
      <c r="U66" s="50"/>
      <c r="W66" s="50">
        <f t="shared" si="22"/>
        <v>3</v>
      </c>
      <c r="X66" s="50">
        <f t="shared" si="23"/>
        <v>60.54</v>
      </c>
      <c r="Z66" s="50">
        <f t="shared" si="24"/>
        <v>3.0270000000000001</v>
      </c>
      <c r="AA66" s="50">
        <f t="shared" si="25"/>
        <v>63.567</v>
      </c>
      <c r="AC66" s="50">
        <f t="shared" si="26"/>
        <v>504.5</v>
      </c>
      <c r="AD66" s="50">
        <f t="shared" si="27"/>
        <v>10153.489999999998</v>
      </c>
      <c r="AF66" s="50">
        <f t="shared" si="28"/>
        <v>99</v>
      </c>
      <c r="AG66" s="50">
        <f t="shared" si="29"/>
        <v>2968.6000000000004</v>
      </c>
      <c r="AI66" s="50">
        <f t="shared" si="30"/>
        <v>603.5</v>
      </c>
      <c r="AJ66" s="57">
        <f t="shared" si="31"/>
        <v>13122.089999999998</v>
      </c>
      <c r="AL66" s="50">
        <f t="shared" si="32"/>
        <v>656.10449999999992</v>
      </c>
      <c r="AM66" s="50">
        <f t="shared" si="33"/>
        <v>13778.194499999998</v>
      </c>
    </row>
    <row r="67" spans="1:39">
      <c r="A67" s="52" t="s">
        <v>37</v>
      </c>
      <c r="B67" s="52">
        <v>213</v>
      </c>
      <c r="C67" s="67" t="s">
        <v>58</v>
      </c>
      <c r="D67" s="50">
        <f t="shared" si="17"/>
        <v>26.346214592274638</v>
      </c>
      <c r="E67" s="50">
        <v>212</v>
      </c>
      <c r="F67" s="50">
        <v>5580.3999999999987</v>
      </c>
      <c r="H67" s="50">
        <v>31.5</v>
      </c>
      <c r="I67" s="50">
        <v>1213.7600000000004</v>
      </c>
      <c r="K67" s="50">
        <f t="shared" si="18"/>
        <v>243.5</v>
      </c>
      <c r="L67" s="57">
        <f t="shared" si="19"/>
        <v>6794.1599999999989</v>
      </c>
      <c r="M67" s="57"/>
      <c r="N67" s="57">
        <f t="shared" si="20"/>
        <v>339.70799999999997</v>
      </c>
      <c r="O67" s="57">
        <f t="shared" si="21"/>
        <v>7133.8679999999986</v>
      </c>
      <c r="Q67" s="50">
        <v>370.5</v>
      </c>
      <c r="R67" s="50">
        <v>9766.2699999999768</v>
      </c>
      <c r="T67" s="50">
        <v>2.5</v>
      </c>
      <c r="U67" s="50">
        <v>99.800000000000011</v>
      </c>
      <c r="W67" s="50">
        <f t="shared" si="22"/>
        <v>373</v>
      </c>
      <c r="X67" s="50">
        <f t="shared" si="23"/>
        <v>9866.0699999999761</v>
      </c>
      <c r="Z67" s="50">
        <f t="shared" si="24"/>
        <v>493.30349999999885</v>
      </c>
      <c r="AA67" s="50">
        <f t="shared" si="25"/>
        <v>10359.373499999974</v>
      </c>
      <c r="AC67" s="50">
        <f t="shared" si="26"/>
        <v>582.5</v>
      </c>
      <c r="AD67" s="50">
        <f t="shared" si="27"/>
        <v>15346.669999999976</v>
      </c>
      <c r="AF67" s="50">
        <f t="shared" si="28"/>
        <v>34</v>
      </c>
      <c r="AG67" s="50">
        <f t="shared" si="29"/>
        <v>1313.5600000000004</v>
      </c>
      <c r="AI67" s="50">
        <f t="shared" si="30"/>
        <v>616.5</v>
      </c>
      <c r="AJ67" s="57">
        <f t="shared" si="31"/>
        <v>16660.229999999978</v>
      </c>
      <c r="AL67" s="50">
        <f t="shared" si="32"/>
        <v>833.01149999999893</v>
      </c>
      <c r="AM67" s="50">
        <f t="shared" si="33"/>
        <v>17493.241499999978</v>
      </c>
    </row>
    <row r="68" spans="1:39">
      <c r="A68" s="52" t="s">
        <v>30</v>
      </c>
      <c r="B68" s="52">
        <v>214</v>
      </c>
      <c r="C68" s="68" t="s">
        <v>96</v>
      </c>
      <c r="D68" s="50">
        <f t="shared" si="17"/>
        <v>89.28849158809102</v>
      </c>
      <c r="E68" s="50">
        <v>188.608</v>
      </c>
      <c r="F68" s="50">
        <v>16837.294045000017</v>
      </c>
      <c r="H68" s="50">
        <v>0</v>
      </c>
      <c r="I68" s="50">
        <v>0</v>
      </c>
      <c r="K68" s="50">
        <f t="shared" si="18"/>
        <v>188.608</v>
      </c>
      <c r="L68" s="57">
        <f t="shared" si="19"/>
        <v>16837.294045000017</v>
      </c>
      <c r="M68" s="57"/>
      <c r="N68" s="57">
        <f t="shared" si="20"/>
        <v>841.86470225000085</v>
      </c>
      <c r="O68" s="57">
        <f t="shared" si="21"/>
        <v>17679.158747250018</v>
      </c>
      <c r="Q68" s="50">
        <v>430.75200000000001</v>
      </c>
      <c r="R68" s="50">
        <v>38464.426105000035</v>
      </c>
      <c r="T68" s="50">
        <v>0</v>
      </c>
      <c r="U68" s="50">
        <v>0</v>
      </c>
      <c r="W68" s="50">
        <f t="shared" si="22"/>
        <v>430.75200000000001</v>
      </c>
      <c r="X68" s="50">
        <f t="shared" si="23"/>
        <v>38464.426105000035</v>
      </c>
      <c r="Z68" s="50">
        <f t="shared" si="24"/>
        <v>1923.2213052500019</v>
      </c>
      <c r="AA68" s="50">
        <f t="shared" si="25"/>
        <v>40387.647410250036</v>
      </c>
      <c r="AC68" s="50">
        <f t="shared" si="26"/>
        <v>619.36</v>
      </c>
      <c r="AD68" s="50">
        <f t="shared" si="27"/>
        <v>55301.720150000052</v>
      </c>
      <c r="AF68" s="50">
        <f t="shared" si="28"/>
        <v>0</v>
      </c>
      <c r="AG68" s="50">
        <f t="shared" si="29"/>
        <v>0</v>
      </c>
      <c r="AI68" s="50">
        <f t="shared" si="30"/>
        <v>619.36</v>
      </c>
      <c r="AJ68" s="57">
        <f t="shared" si="31"/>
        <v>55301.720150000052</v>
      </c>
      <c r="AL68" s="50">
        <f t="shared" si="32"/>
        <v>2765.0860075000028</v>
      </c>
      <c r="AM68" s="50">
        <f t="shared" si="33"/>
        <v>58066.806157500054</v>
      </c>
    </row>
    <row r="69" spans="1:39">
      <c r="A69" s="52" t="s">
        <v>63</v>
      </c>
      <c r="B69" s="52">
        <v>215</v>
      </c>
      <c r="C69" s="68" t="s">
        <v>126</v>
      </c>
      <c r="D69" s="50">
        <f t="shared" si="17"/>
        <v>21.697436684574079</v>
      </c>
      <c r="E69" s="50">
        <v>587</v>
      </c>
      <c r="F69" s="50">
        <v>12735.810000000012</v>
      </c>
      <c r="H69" s="50">
        <v>67</v>
      </c>
      <c r="I69" s="50">
        <v>2182.7699999999991</v>
      </c>
      <c r="K69" s="50">
        <f t="shared" si="18"/>
        <v>654</v>
      </c>
      <c r="L69" s="57">
        <f t="shared" si="19"/>
        <v>14918.580000000011</v>
      </c>
      <c r="M69" s="57"/>
      <c r="N69" s="57">
        <f t="shared" si="20"/>
        <v>745.92900000000054</v>
      </c>
      <c r="O69" s="57">
        <f t="shared" si="21"/>
        <v>15664.509000000011</v>
      </c>
      <c r="Q69" s="50">
        <v>64.5</v>
      </c>
      <c r="R69" s="50">
        <v>1400.0699999999993</v>
      </c>
      <c r="U69" s="50"/>
      <c r="W69" s="50">
        <f t="shared" si="22"/>
        <v>64.5</v>
      </c>
      <c r="X69" s="50">
        <f t="shared" si="23"/>
        <v>1400.0699999999993</v>
      </c>
      <c r="Z69" s="50">
        <f t="shared" si="24"/>
        <v>70.00349999999996</v>
      </c>
      <c r="AA69" s="50">
        <f t="shared" si="25"/>
        <v>1470.0734999999993</v>
      </c>
      <c r="AC69" s="50">
        <f t="shared" si="26"/>
        <v>651.5</v>
      </c>
      <c r="AD69" s="50">
        <f t="shared" si="27"/>
        <v>14135.880000000012</v>
      </c>
      <c r="AF69" s="50">
        <f t="shared" si="28"/>
        <v>67</v>
      </c>
      <c r="AG69" s="50">
        <f t="shared" si="29"/>
        <v>2182.7699999999991</v>
      </c>
      <c r="AI69" s="50">
        <f t="shared" si="30"/>
        <v>718.5</v>
      </c>
      <c r="AJ69" s="57">
        <f t="shared" si="31"/>
        <v>16318.650000000011</v>
      </c>
      <c r="AL69" s="50">
        <f t="shared" si="32"/>
        <v>815.93250000000057</v>
      </c>
      <c r="AM69" s="50">
        <f t="shared" si="33"/>
        <v>17134.582500000011</v>
      </c>
    </row>
    <row r="70" spans="1:39">
      <c r="A70" s="52" t="s">
        <v>39</v>
      </c>
      <c r="B70" s="52">
        <v>216</v>
      </c>
      <c r="C70" s="68" t="s">
        <v>105</v>
      </c>
      <c r="D70" s="50">
        <f t="shared" si="17"/>
        <v>26.105751416997752</v>
      </c>
      <c r="E70" s="50">
        <v>334.44186999999999</v>
      </c>
      <c r="F70" s="50">
        <v>8729.2879009999779</v>
      </c>
      <c r="H70" s="50">
        <v>2.0447899999999999</v>
      </c>
      <c r="I70" s="50">
        <v>79.977313599999988</v>
      </c>
      <c r="K70" s="50">
        <f t="shared" si="18"/>
        <v>336.48665999999997</v>
      </c>
      <c r="L70" s="57">
        <f t="shared" si="19"/>
        <v>8809.2652145999782</v>
      </c>
      <c r="M70" s="57"/>
      <c r="N70" s="57">
        <f t="shared" si="20"/>
        <v>440.46326072999892</v>
      </c>
      <c r="O70" s="57">
        <f t="shared" si="21"/>
        <v>9249.7284753299773</v>
      </c>
      <c r="Q70" s="50">
        <v>250.50962999999999</v>
      </c>
      <c r="R70" s="50">
        <v>6541.3105489999843</v>
      </c>
      <c r="T70" s="50">
        <v>1.48071</v>
      </c>
      <c r="U70" s="50">
        <v>57.914606399999997</v>
      </c>
      <c r="W70" s="50">
        <f t="shared" si="22"/>
        <v>251.99033999999997</v>
      </c>
      <c r="X70" s="50">
        <f t="shared" si="23"/>
        <v>6599.225155399984</v>
      </c>
      <c r="Z70" s="50">
        <f t="shared" si="24"/>
        <v>329.96125776999924</v>
      </c>
      <c r="AA70" s="50">
        <f t="shared" si="25"/>
        <v>6929.1864131699831</v>
      </c>
      <c r="AC70" s="50">
        <f t="shared" si="26"/>
        <v>584.95150000000001</v>
      </c>
      <c r="AD70" s="50">
        <f t="shared" si="27"/>
        <v>15270.598449999961</v>
      </c>
      <c r="AF70" s="50">
        <f t="shared" si="28"/>
        <v>3.5255000000000001</v>
      </c>
      <c r="AG70" s="50">
        <f t="shared" si="29"/>
        <v>137.89191999999997</v>
      </c>
      <c r="AI70" s="50">
        <f t="shared" si="30"/>
        <v>588.47699999999998</v>
      </c>
      <c r="AJ70" s="57">
        <f t="shared" si="31"/>
        <v>15408.490369999961</v>
      </c>
      <c r="AL70" s="50">
        <f t="shared" si="32"/>
        <v>770.42451849999816</v>
      </c>
      <c r="AM70" s="50">
        <f t="shared" si="33"/>
        <v>16178.914888499959</v>
      </c>
    </row>
    <row r="71" spans="1:39">
      <c r="A71" s="52" t="s">
        <v>45</v>
      </c>
      <c r="B71" s="52">
        <v>217</v>
      </c>
      <c r="C71" s="67" t="s">
        <v>88</v>
      </c>
      <c r="D71" s="50">
        <f t="shared" si="17"/>
        <v>16.936408723179742</v>
      </c>
      <c r="E71" s="50">
        <v>568.59999999999991</v>
      </c>
      <c r="F71" s="50">
        <v>9630.0419999999995</v>
      </c>
      <c r="H71" s="50">
        <v>23.7</v>
      </c>
      <c r="I71" s="50">
        <v>601.48199999999952</v>
      </c>
      <c r="K71" s="50">
        <f t="shared" si="18"/>
        <v>592.29999999999995</v>
      </c>
      <c r="L71" s="57">
        <f t="shared" si="19"/>
        <v>10231.523999999999</v>
      </c>
      <c r="M71" s="57"/>
      <c r="N71" s="57">
        <f t="shared" si="20"/>
        <v>511.57619999999997</v>
      </c>
      <c r="O71" s="57">
        <f t="shared" si="21"/>
        <v>10743.100199999999</v>
      </c>
      <c r="Q71" s="50">
        <v>0</v>
      </c>
      <c r="R71" s="50">
        <v>0</v>
      </c>
      <c r="T71" s="50">
        <v>0</v>
      </c>
      <c r="U71" s="50">
        <v>0</v>
      </c>
      <c r="W71" s="50">
        <f t="shared" si="22"/>
        <v>0</v>
      </c>
      <c r="X71" s="50">
        <f t="shared" si="23"/>
        <v>0</v>
      </c>
      <c r="Z71" s="50">
        <f t="shared" si="24"/>
        <v>0</v>
      </c>
      <c r="AA71" s="50">
        <f t="shared" si="25"/>
        <v>0</v>
      </c>
      <c r="AC71" s="50">
        <f t="shared" si="26"/>
        <v>568.59999999999991</v>
      </c>
      <c r="AD71" s="50">
        <f t="shared" si="27"/>
        <v>9630.0419999999995</v>
      </c>
      <c r="AF71" s="50">
        <f t="shared" si="28"/>
        <v>23.7</v>
      </c>
      <c r="AG71" s="50">
        <f t="shared" si="29"/>
        <v>601.48199999999952</v>
      </c>
      <c r="AI71" s="50">
        <f t="shared" si="30"/>
        <v>592.29999999999995</v>
      </c>
      <c r="AJ71" s="57">
        <f t="shared" si="31"/>
        <v>10231.523999999999</v>
      </c>
      <c r="AL71" s="50">
        <f t="shared" si="32"/>
        <v>511.57619999999997</v>
      </c>
      <c r="AM71" s="50">
        <f t="shared" si="33"/>
        <v>10743.100199999999</v>
      </c>
    </row>
    <row r="72" spans="1:39">
      <c r="A72" s="52" t="s">
        <v>27</v>
      </c>
      <c r="B72" s="52">
        <v>218</v>
      </c>
      <c r="C72" s="68" t="s">
        <v>36</v>
      </c>
      <c r="D72" s="50">
        <f t="shared" si="17"/>
        <v>28.625391459074731</v>
      </c>
      <c r="E72" s="50">
        <v>55.5</v>
      </c>
      <c r="F72" s="50">
        <v>1511.1</v>
      </c>
      <c r="H72" s="50">
        <v>11.5</v>
      </c>
      <c r="I72" s="50">
        <v>463.77999999999992</v>
      </c>
      <c r="K72" s="50">
        <f t="shared" si="18"/>
        <v>67</v>
      </c>
      <c r="L72" s="57">
        <f t="shared" si="19"/>
        <v>1974.8799999999999</v>
      </c>
      <c r="M72" s="57"/>
      <c r="N72" s="57">
        <f t="shared" si="20"/>
        <v>98.744</v>
      </c>
      <c r="O72" s="57">
        <f t="shared" si="21"/>
        <v>2073.6239999999998</v>
      </c>
      <c r="Q72" s="50">
        <v>506.5</v>
      </c>
      <c r="R72" s="50">
        <v>14576.369999999999</v>
      </c>
      <c r="T72" s="50">
        <v>102</v>
      </c>
      <c r="U72" s="50">
        <v>4424.3099999999995</v>
      </c>
      <c r="W72" s="50">
        <f t="shared" si="22"/>
        <v>608.5</v>
      </c>
      <c r="X72" s="50">
        <f t="shared" si="23"/>
        <v>19000.68</v>
      </c>
      <c r="Z72" s="50">
        <f t="shared" si="24"/>
        <v>950.03400000000011</v>
      </c>
      <c r="AA72" s="50">
        <f t="shared" si="25"/>
        <v>19950.714</v>
      </c>
      <c r="AC72" s="50">
        <f t="shared" si="26"/>
        <v>562</v>
      </c>
      <c r="AD72" s="50">
        <f t="shared" si="27"/>
        <v>16087.47</v>
      </c>
      <c r="AF72" s="50">
        <f t="shared" si="28"/>
        <v>113.5</v>
      </c>
      <c r="AG72" s="50">
        <f t="shared" si="29"/>
        <v>4888.0899999999992</v>
      </c>
      <c r="AI72" s="50">
        <f t="shared" si="30"/>
        <v>675.5</v>
      </c>
      <c r="AJ72" s="57">
        <f t="shared" si="31"/>
        <v>20975.559999999998</v>
      </c>
      <c r="AL72" s="50">
        <f t="shared" si="32"/>
        <v>1048.778</v>
      </c>
      <c r="AM72" s="50">
        <f t="shared" si="33"/>
        <v>22024.337999999996</v>
      </c>
    </row>
    <row r="73" spans="1:39">
      <c r="A73" s="52" t="s">
        <v>37</v>
      </c>
      <c r="B73" s="52">
        <v>219</v>
      </c>
      <c r="C73" s="68" t="s">
        <v>78</v>
      </c>
      <c r="D73" s="50">
        <f t="shared" si="17"/>
        <v>21.496298659859555</v>
      </c>
      <c r="E73" s="50">
        <v>261</v>
      </c>
      <c r="F73" s="50">
        <v>5610.3999999999905</v>
      </c>
      <c r="H73" s="50">
        <v>80</v>
      </c>
      <c r="I73" s="50">
        <v>2579.3099999999972</v>
      </c>
      <c r="K73" s="50">
        <f t="shared" si="18"/>
        <v>341</v>
      </c>
      <c r="L73" s="57">
        <f t="shared" si="19"/>
        <v>8189.7099999999882</v>
      </c>
      <c r="M73" s="57"/>
      <c r="N73" s="57">
        <f t="shared" si="20"/>
        <v>409.48549999999943</v>
      </c>
      <c r="O73" s="57">
        <f t="shared" si="21"/>
        <v>8599.1954999999871</v>
      </c>
      <c r="Q73" s="50">
        <v>522.5</v>
      </c>
      <c r="R73" s="50">
        <v>11231.949999999973</v>
      </c>
      <c r="T73" s="50">
        <v>8</v>
      </c>
      <c r="U73" s="50">
        <v>257.94</v>
      </c>
      <c r="W73" s="50">
        <f t="shared" si="22"/>
        <v>530.5</v>
      </c>
      <c r="X73" s="50">
        <f t="shared" si="23"/>
        <v>11489.889999999974</v>
      </c>
      <c r="Z73" s="50">
        <f t="shared" si="24"/>
        <v>574.49449999999877</v>
      </c>
      <c r="AA73" s="50">
        <f t="shared" si="25"/>
        <v>12064.384499999973</v>
      </c>
      <c r="AC73" s="50">
        <f t="shared" si="26"/>
        <v>783.5</v>
      </c>
      <c r="AD73" s="50">
        <f t="shared" si="27"/>
        <v>16842.349999999962</v>
      </c>
      <c r="AF73" s="50">
        <f t="shared" si="28"/>
        <v>88</v>
      </c>
      <c r="AG73" s="50">
        <f t="shared" si="29"/>
        <v>2837.2499999999973</v>
      </c>
      <c r="AI73" s="50">
        <f t="shared" si="30"/>
        <v>871.5</v>
      </c>
      <c r="AJ73" s="57">
        <f t="shared" si="31"/>
        <v>19679.599999999959</v>
      </c>
      <c r="AL73" s="50">
        <f t="shared" si="32"/>
        <v>983.97999999999797</v>
      </c>
      <c r="AM73" s="50">
        <f t="shared" si="33"/>
        <v>20663.579999999958</v>
      </c>
    </row>
    <row r="74" spans="1:39">
      <c r="A74" s="52" t="s">
        <v>63</v>
      </c>
      <c r="B74" s="52">
        <v>221</v>
      </c>
      <c r="C74" s="68" t="s">
        <v>76</v>
      </c>
      <c r="D74" s="50">
        <f t="shared" ref="D74:D91" si="34">+AD74/AC74</f>
        <v>19.874239130434784</v>
      </c>
      <c r="E74" s="50">
        <v>522.5</v>
      </c>
      <c r="F74" s="50">
        <v>10384.190000000002</v>
      </c>
      <c r="H74" s="50">
        <v>68</v>
      </c>
      <c r="I74" s="50">
        <v>2027.1299999999978</v>
      </c>
      <c r="K74" s="50">
        <f t="shared" ref="K74:K91" si="35">+E74+H74</f>
        <v>590.5</v>
      </c>
      <c r="L74" s="57">
        <f t="shared" ref="L74:L91" si="36">+F74+I74</f>
        <v>12411.32</v>
      </c>
      <c r="M74" s="57"/>
      <c r="N74" s="57">
        <f t="shared" ref="N74:N91" si="37">+L74*0.05</f>
        <v>620.56600000000003</v>
      </c>
      <c r="O74" s="57">
        <f t="shared" ref="O74:O91" si="38">+L74+N74</f>
        <v>13031.886</v>
      </c>
      <c r="Q74" s="50">
        <v>29.5</v>
      </c>
      <c r="R74" s="50">
        <v>586.39</v>
      </c>
      <c r="T74" s="50">
        <v>0.5</v>
      </c>
      <c r="U74" s="50">
        <v>14.91</v>
      </c>
      <c r="W74" s="50">
        <f t="shared" ref="W74:W91" si="39">+Q74+T74</f>
        <v>30</v>
      </c>
      <c r="X74" s="50">
        <f t="shared" ref="X74:X91" si="40">+R74+U74</f>
        <v>601.29999999999995</v>
      </c>
      <c r="Z74" s="50">
        <f t="shared" ref="Z74:Z91" si="41">+X74*0.05</f>
        <v>30.064999999999998</v>
      </c>
      <c r="AA74" s="50">
        <f t="shared" ref="AA74:AA91" si="42">+X74+Z74</f>
        <v>631.36500000000001</v>
      </c>
      <c r="AC74" s="50">
        <f t="shared" ref="AC74:AC91" si="43">+E74+Q74</f>
        <v>552</v>
      </c>
      <c r="AD74" s="50">
        <f t="shared" ref="AD74:AD91" si="44">+F74+R74</f>
        <v>10970.580000000002</v>
      </c>
      <c r="AF74" s="50">
        <f t="shared" ref="AF74:AF91" si="45">+H74+T74</f>
        <v>68.5</v>
      </c>
      <c r="AG74" s="50">
        <f t="shared" ref="AG74:AG91" si="46">+I74+U74</f>
        <v>2042.0399999999979</v>
      </c>
      <c r="AI74" s="50">
        <f t="shared" ref="AI74:AI91" si="47">+AC74+AF74</f>
        <v>620.5</v>
      </c>
      <c r="AJ74" s="57">
        <f t="shared" ref="AJ74:AJ91" si="48">+AD74+AG74</f>
        <v>13012.619999999999</v>
      </c>
      <c r="AL74" s="50">
        <f t="shared" ref="AL74:AL91" si="49">+AJ74*0.05</f>
        <v>650.63099999999997</v>
      </c>
      <c r="AM74" s="50">
        <f t="shared" ref="AM74:AM91" si="50">SUM(AJ74:AL74)</f>
        <v>13663.250999999998</v>
      </c>
    </row>
    <row r="75" spans="1:39">
      <c r="A75" s="52" t="s">
        <v>45</v>
      </c>
      <c r="B75" s="52">
        <v>222</v>
      </c>
      <c r="C75" s="67" t="s">
        <v>98</v>
      </c>
      <c r="D75" s="50">
        <f t="shared" si="34"/>
        <v>19.667332508396687</v>
      </c>
      <c r="E75" s="50">
        <v>565.69999999999993</v>
      </c>
      <c r="F75" s="50">
        <v>11125.810000000005</v>
      </c>
      <c r="H75" s="50">
        <v>6</v>
      </c>
      <c r="I75" s="50">
        <v>177</v>
      </c>
      <c r="K75" s="50">
        <f t="shared" si="35"/>
        <v>571.69999999999993</v>
      </c>
      <c r="L75" s="57">
        <f t="shared" si="36"/>
        <v>11302.810000000005</v>
      </c>
      <c r="M75" s="57"/>
      <c r="N75" s="57">
        <f t="shared" si="37"/>
        <v>565.14050000000032</v>
      </c>
      <c r="O75" s="57">
        <f t="shared" si="38"/>
        <v>11867.950500000004</v>
      </c>
      <c r="Q75" s="50">
        <v>0</v>
      </c>
      <c r="R75" s="50">
        <v>0</v>
      </c>
      <c r="T75" s="50">
        <v>0</v>
      </c>
      <c r="U75" s="50">
        <v>0</v>
      </c>
      <c r="W75" s="50">
        <f t="shared" si="39"/>
        <v>0</v>
      </c>
      <c r="X75" s="50">
        <f t="shared" si="40"/>
        <v>0</v>
      </c>
      <c r="Z75" s="50">
        <f t="shared" si="41"/>
        <v>0</v>
      </c>
      <c r="AA75" s="50">
        <f t="shared" si="42"/>
        <v>0</v>
      </c>
      <c r="AC75" s="50">
        <f t="shared" si="43"/>
        <v>565.69999999999993</v>
      </c>
      <c r="AD75" s="50">
        <f t="shared" si="44"/>
        <v>11125.810000000005</v>
      </c>
      <c r="AF75" s="50">
        <f t="shared" si="45"/>
        <v>6</v>
      </c>
      <c r="AG75" s="50">
        <f t="shared" si="46"/>
        <v>177</v>
      </c>
      <c r="AI75" s="50">
        <f t="shared" si="47"/>
        <v>571.69999999999993</v>
      </c>
      <c r="AJ75" s="57">
        <f t="shared" si="48"/>
        <v>11302.810000000005</v>
      </c>
      <c r="AL75" s="50">
        <f t="shared" si="49"/>
        <v>565.14050000000032</v>
      </c>
      <c r="AM75" s="50">
        <f t="shared" si="50"/>
        <v>11867.950500000004</v>
      </c>
    </row>
    <row r="76" spans="1:39">
      <c r="A76" s="52" t="s">
        <v>37</v>
      </c>
      <c r="B76" s="52">
        <v>223</v>
      </c>
      <c r="C76" s="68" t="s">
        <v>126</v>
      </c>
      <c r="D76" s="50">
        <f t="shared" si="34"/>
        <v>19.833221216041395</v>
      </c>
      <c r="E76" s="50">
        <v>750</v>
      </c>
      <c r="F76" s="50">
        <v>14877.779999999999</v>
      </c>
      <c r="H76" s="50">
        <v>75.5</v>
      </c>
      <c r="I76" s="50">
        <v>2242.5199999999995</v>
      </c>
      <c r="K76" s="50">
        <f t="shared" si="35"/>
        <v>825.5</v>
      </c>
      <c r="L76" s="57">
        <f t="shared" si="36"/>
        <v>17120.3</v>
      </c>
      <c r="M76" s="57"/>
      <c r="N76" s="57">
        <f t="shared" si="37"/>
        <v>856.01499999999999</v>
      </c>
      <c r="O76" s="57">
        <f t="shared" si="38"/>
        <v>17976.314999999999</v>
      </c>
      <c r="Q76" s="50">
        <v>23</v>
      </c>
      <c r="R76" s="50">
        <v>453.30000000000007</v>
      </c>
      <c r="U76" s="50"/>
      <c r="W76" s="50">
        <f t="shared" si="39"/>
        <v>23</v>
      </c>
      <c r="X76" s="50">
        <f t="shared" si="40"/>
        <v>453.30000000000007</v>
      </c>
      <c r="Z76" s="50">
        <f t="shared" si="41"/>
        <v>22.665000000000006</v>
      </c>
      <c r="AA76" s="50">
        <f t="shared" si="42"/>
        <v>475.96500000000009</v>
      </c>
      <c r="AC76" s="50">
        <f t="shared" si="43"/>
        <v>773</v>
      </c>
      <c r="AD76" s="50">
        <f t="shared" si="44"/>
        <v>15331.079999999998</v>
      </c>
      <c r="AF76" s="50">
        <f t="shared" si="45"/>
        <v>75.5</v>
      </c>
      <c r="AG76" s="50">
        <f t="shared" si="46"/>
        <v>2242.5199999999995</v>
      </c>
      <c r="AI76" s="50">
        <f t="shared" si="47"/>
        <v>848.5</v>
      </c>
      <c r="AJ76" s="57">
        <f t="shared" si="48"/>
        <v>17573.599999999999</v>
      </c>
      <c r="AL76" s="50">
        <f t="shared" si="49"/>
        <v>878.68</v>
      </c>
      <c r="AM76" s="50">
        <f t="shared" si="50"/>
        <v>18452.28</v>
      </c>
    </row>
    <row r="77" spans="1:39">
      <c r="A77" s="52" t="s">
        <v>45</v>
      </c>
      <c r="B77" s="52">
        <v>224</v>
      </c>
      <c r="C77" s="67" t="s">
        <v>46</v>
      </c>
      <c r="D77" s="50">
        <f t="shared" si="34"/>
        <v>18.201110553604281</v>
      </c>
      <c r="E77" s="50">
        <v>597.9</v>
      </c>
      <c r="F77" s="50">
        <v>10882.444</v>
      </c>
      <c r="H77" s="50">
        <v>30.299999999999997</v>
      </c>
      <c r="I77" s="50">
        <v>827.19000000000062</v>
      </c>
      <c r="J77" s="89"/>
      <c r="K77" s="50">
        <f t="shared" si="35"/>
        <v>628.19999999999993</v>
      </c>
      <c r="L77" s="57">
        <f t="shared" si="36"/>
        <v>11709.634</v>
      </c>
      <c r="M77" s="57"/>
      <c r="N77" s="57">
        <f t="shared" si="37"/>
        <v>585.48170000000005</v>
      </c>
      <c r="O77" s="57">
        <f t="shared" si="38"/>
        <v>12295.1157</v>
      </c>
      <c r="Q77" s="50">
        <v>0</v>
      </c>
      <c r="R77" s="50">
        <v>0</v>
      </c>
      <c r="T77" s="50">
        <v>0</v>
      </c>
      <c r="U77" s="50">
        <v>0</v>
      </c>
      <c r="V77" s="89"/>
      <c r="W77" s="50">
        <f t="shared" si="39"/>
        <v>0</v>
      </c>
      <c r="X77" s="50">
        <f t="shared" si="40"/>
        <v>0</v>
      </c>
      <c r="Z77" s="50">
        <f t="shared" si="41"/>
        <v>0</v>
      </c>
      <c r="AA77" s="50">
        <f t="shared" si="42"/>
        <v>0</v>
      </c>
      <c r="AC77" s="50">
        <f t="shared" si="43"/>
        <v>597.9</v>
      </c>
      <c r="AD77" s="50">
        <f t="shared" si="44"/>
        <v>10882.444</v>
      </c>
      <c r="AF77" s="50">
        <f t="shared" si="45"/>
        <v>30.299999999999997</v>
      </c>
      <c r="AG77" s="50">
        <f t="shared" si="46"/>
        <v>827.19000000000062</v>
      </c>
      <c r="AI77" s="50">
        <f t="shared" si="47"/>
        <v>628.19999999999993</v>
      </c>
      <c r="AJ77" s="57">
        <f t="shared" si="48"/>
        <v>11709.634</v>
      </c>
      <c r="AL77" s="50">
        <f t="shared" si="49"/>
        <v>585.48170000000005</v>
      </c>
      <c r="AM77" s="50">
        <f t="shared" si="50"/>
        <v>12295.1157</v>
      </c>
    </row>
    <row r="78" spans="1:39">
      <c r="A78" s="52" t="s">
        <v>30</v>
      </c>
      <c r="B78" s="52">
        <v>225</v>
      </c>
      <c r="C78" s="69" t="s">
        <v>127</v>
      </c>
      <c r="D78" s="50">
        <f t="shared" si="34"/>
        <v>33.303222170594488</v>
      </c>
      <c r="E78" s="50">
        <v>327.70504</v>
      </c>
      <c r="F78" s="50">
        <v>10920.072039599978</v>
      </c>
      <c r="H78" s="50">
        <v>0</v>
      </c>
      <c r="I78" s="50">
        <v>0</v>
      </c>
      <c r="J78" s="89"/>
      <c r="K78" s="50">
        <f t="shared" si="35"/>
        <v>327.70504</v>
      </c>
      <c r="L78" s="57">
        <f t="shared" si="36"/>
        <v>10920.072039599978</v>
      </c>
      <c r="M78" s="57"/>
      <c r="N78" s="57">
        <f t="shared" si="37"/>
        <v>546.00360197999896</v>
      </c>
      <c r="O78" s="57">
        <f t="shared" si="38"/>
        <v>11466.075641579977</v>
      </c>
      <c r="Q78" s="50">
        <v>257.68295999999998</v>
      </c>
      <c r="R78" s="50">
        <v>8575.2345803999851</v>
      </c>
      <c r="T78" s="50">
        <v>0</v>
      </c>
      <c r="U78" s="50">
        <v>0</v>
      </c>
      <c r="V78" s="89"/>
      <c r="W78" s="50">
        <f t="shared" si="39"/>
        <v>257.68295999999998</v>
      </c>
      <c r="X78" s="50">
        <f t="shared" si="40"/>
        <v>8575.2345803999851</v>
      </c>
      <c r="Z78" s="50">
        <f t="shared" si="41"/>
        <v>428.76172901999928</v>
      </c>
      <c r="AA78" s="50">
        <f t="shared" si="42"/>
        <v>9003.9963094199848</v>
      </c>
      <c r="AC78" s="50">
        <f t="shared" si="43"/>
        <v>585.38799999999992</v>
      </c>
      <c r="AD78" s="50">
        <f t="shared" si="44"/>
        <v>19495.306619999963</v>
      </c>
      <c r="AF78" s="50">
        <f t="shared" si="45"/>
        <v>0</v>
      </c>
      <c r="AG78" s="50">
        <f t="shared" si="46"/>
        <v>0</v>
      </c>
      <c r="AI78" s="50">
        <f t="shared" si="47"/>
        <v>585.38799999999992</v>
      </c>
      <c r="AJ78" s="57">
        <f t="shared" si="48"/>
        <v>19495.306619999963</v>
      </c>
      <c r="AL78" s="50">
        <f t="shared" si="49"/>
        <v>974.76533099999824</v>
      </c>
      <c r="AM78" s="50">
        <f t="shared" si="50"/>
        <v>20470.071950999962</v>
      </c>
    </row>
    <row r="79" spans="1:39">
      <c r="A79" s="52" t="s">
        <v>63</v>
      </c>
      <c r="B79" s="52">
        <v>226</v>
      </c>
      <c r="C79" s="69" t="s">
        <v>126</v>
      </c>
      <c r="D79" s="50">
        <f t="shared" si="34"/>
        <v>18.70300826446281</v>
      </c>
      <c r="E79" s="50">
        <v>900.5</v>
      </c>
      <c r="F79" s="50">
        <v>16842.189999999999</v>
      </c>
      <c r="H79" s="50">
        <v>90</v>
      </c>
      <c r="I79" s="50">
        <v>2524.0200000000004</v>
      </c>
      <c r="J79" s="50"/>
      <c r="K79" s="50">
        <f t="shared" si="35"/>
        <v>990.5</v>
      </c>
      <c r="L79" s="57">
        <f t="shared" si="36"/>
        <v>19366.21</v>
      </c>
      <c r="M79" s="57"/>
      <c r="N79" s="57">
        <f t="shared" si="37"/>
        <v>968.31050000000005</v>
      </c>
      <c r="O79" s="57">
        <f t="shared" si="38"/>
        <v>20334.520499999999</v>
      </c>
      <c r="Q79" s="50">
        <v>7</v>
      </c>
      <c r="R79" s="50">
        <v>130.79</v>
      </c>
      <c r="U79" s="50"/>
      <c r="V79" s="50"/>
      <c r="W79" s="50">
        <f t="shared" si="39"/>
        <v>7</v>
      </c>
      <c r="X79" s="50">
        <f t="shared" si="40"/>
        <v>130.79</v>
      </c>
      <c r="Z79" s="50">
        <f t="shared" si="41"/>
        <v>6.5395000000000003</v>
      </c>
      <c r="AA79" s="50">
        <f t="shared" si="42"/>
        <v>137.3295</v>
      </c>
      <c r="AC79" s="50">
        <f t="shared" si="43"/>
        <v>907.5</v>
      </c>
      <c r="AD79" s="50">
        <f t="shared" si="44"/>
        <v>16972.98</v>
      </c>
      <c r="AF79" s="50">
        <f t="shared" si="45"/>
        <v>90</v>
      </c>
      <c r="AG79" s="50">
        <f t="shared" si="46"/>
        <v>2524.0200000000004</v>
      </c>
      <c r="AI79" s="50">
        <f t="shared" si="47"/>
        <v>997.5</v>
      </c>
      <c r="AJ79" s="57">
        <f t="shared" si="48"/>
        <v>19497</v>
      </c>
      <c r="AL79" s="50">
        <f t="shared" si="49"/>
        <v>974.85</v>
      </c>
      <c r="AM79" s="50">
        <f t="shared" si="50"/>
        <v>20471.849999999999</v>
      </c>
    </row>
    <row r="80" spans="1:39">
      <c r="A80" s="52" t="s">
        <v>63</v>
      </c>
      <c r="B80" s="52">
        <v>227</v>
      </c>
      <c r="C80" s="69" t="s">
        <v>97</v>
      </c>
      <c r="D80" s="50">
        <f t="shared" si="34"/>
        <v>18.687447137699831</v>
      </c>
      <c r="E80" s="50">
        <v>968</v>
      </c>
      <c r="F80" s="50">
        <v>18089.449999999986</v>
      </c>
      <c r="H80" s="50">
        <v>113.5</v>
      </c>
      <c r="I80" s="50">
        <v>3181.4600000000019</v>
      </c>
      <c r="J80" s="50"/>
      <c r="K80" s="50">
        <f t="shared" si="35"/>
        <v>1081.5</v>
      </c>
      <c r="L80" s="57">
        <f t="shared" si="36"/>
        <v>21270.909999999989</v>
      </c>
      <c r="M80" s="57"/>
      <c r="N80" s="57">
        <f t="shared" si="37"/>
        <v>1063.5454999999995</v>
      </c>
      <c r="O80" s="57">
        <f t="shared" si="38"/>
        <v>22334.455499999989</v>
      </c>
      <c r="Q80" s="50">
        <v>1.5</v>
      </c>
      <c r="R80" s="50">
        <v>28.03</v>
      </c>
      <c r="U80" s="50"/>
      <c r="V80" s="50"/>
      <c r="W80" s="50">
        <f t="shared" si="39"/>
        <v>1.5</v>
      </c>
      <c r="X80" s="50">
        <f t="shared" si="40"/>
        <v>28.03</v>
      </c>
      <c r="Z80" s="50">
        <f t="shared" si="41"/>
        <v>1.4015000000000002</v>
      </c>
      <c r="AA80" s="50">
        <f t="shared" si="42"/>
        <v>29.4315</v>
      </c>
      <c r="AC80" s="50">
        <f t="shared" si="43"/>
        <v>969.5</v>
      </c>
      <c r="AD80" s="50">
        <f t="shared" si="44"/>
        <v>18117.479999999985</v>
      </c>
      <c r="AF80" s="50">
        <f t="shared" si="45"/>
        <v>113.5</v>
      </c>
      <c r="AG80" s="50">
        <f t="shared" si="46"/>
        <v>3181.4600000000019</v>
      </c>
      <c r="AI80" s="50">
        <f t="shared" si="47"/>
        <v>1083</v>
      </c>
      <c r="AJ80" s="57">
        <f t="shared" si="48"/>
        <v>21298.939999999988</v>
      </c>
      <c r="AL80" s="50">
        <f t="shared" si="49"/>
        <v>1064.9469999999994</v>
      </c>
      <c r="AM80" s="50">
        <f t="shared" si="50"/>
        <v>22363.886999999988</v>
      </c>
    </row>
    <row r="81" spans="1:39">
      <c r="A81" s="52" t="s">
        <v>30</v>
      </c>
      <c r="B81" s="52">
        <v>228</v>
      </c>
      <c r="C81" s="69" t="s">
        <v>125</v>
      </c>
      <c r="D81" s="50">
        <f t="shared" si="34"/>
        <v>30.972478357747736</v>
      </c>
      <c r="E81" s="50">
        <v>389.51741000000004</v>
      </c>
      <c r="F81" s="50">
        <v>12064.318189799982</v>
      </c>
      <c r="H81" s="50">
        <v>0</v>
      </c>
      <c r="I81" s="50">
        <v>0</v>
      </c>
      <c r="J81" s="50"/>
      <c r="K81" s="50">
        <f t="shared" si="35"/>
        <v>389.51741000000004</v>
      </c>
      <c r="L81" s="57">
        <f t="shared" si="36"/>
        <v>12064.318189799982</v>
      </c>
      <c r="M81" s="57"/>
      <c r="N81" s="57">
        <f t="shared" si="37"/>
        <v>603.21590948999915</v>
      </c>
      <c r="O81" s="57">
        <f t="shared" si="38"/>
        <v>12667.534099289982</v>
      </c>
      <c r="Q81" s="50">
        <v>265.04709000000003</v>
      </c>
      <c r="R81" s="50">
        <v>8209.1666201999869</v>
      </c>
      <c r="T81" s="50">
        <v>0</v>
      </c>
      <c r="U81" s="50">
        <v>0</v>
      </c>
      <c r="V81" s="50"/>
      <c r="W81" s="50">
        <f t="shared" si="39"/>
        <v>265.04709000000003</v>
      </c>
      <c r="X81" s="50">
        <f t="shared" si="40"/>
        <v>8209.1666201999869</v>
      </c>
      <c r="Z81" s="50">
        <f t="shared" si="41"/>
        <v>410.45833100999937</v>
      </c>
      <c r="AA81" s="50">
        <f t="shared" si="42"/>
        <v>8619.6249512099857</v>
      </c>
      <c r="AC81" s="50">
        <f t="shared" si="43"/>
        <v>654.56450000000007</v>
      </c>
      <c r="AD81" s="50">
        <f t="shared" si="44"/>
        <v>20273.484809999969</v>
      </c>
      <c r="AF81" s="50">
        <f t="shared" si="45"/>
        <v>0</v>
      </c>
      <c r="AG81" s="50">
        <f t="shared" si="46"/>
        <v>0</v>
      </c>
      <c r="AI81" s="50">
        <f t="shared" si="47"/>
        <v>654.56450000000007</v>
      </c>
      <c r="AJ81" s="57">
        <f t="shared" si="48"/>
        <v>20273.484809999969</v>
      </c>
      <c r="AL81" s="50">
        <f t="shared" si="49"/>
        <v>1013.6742404999985</v>
      </c>
      <c r="AM81" s="50">
        <f t="shared" si="50"/>
        <v>21287.159050499966</v>
      </c>
    </row>
    <row r="82" spans="1:39">
      <c r="A82" s="52" t="s">
        <v>37</v>
      </c>
      <c r="B82" s="52">
        <v>229</v>
      </c>
      <c r="C82" s="67" t="s">
        <v>78</v>
      </c>
      <c r="D82" s="50">
        <f t="shared" si="34"/>
        <v>20.64832249674901</v>
      </c>
      <c r="E82" s="101">
        <v>305.5</v>
      </c>
      <c r="F82" s="101">
        <v>6308.0000000000018</v>
      </c>
      <c r="G82" s="101"/>
      <c r="H82" s="101">
        <v>89</v>
      </c>
      <c r="I82" s="101">
        <v>2756.4499999999994</v>
      </c>
      <c r="J82" s="101"/>
      <c r="K82" s="50">
        <f t="shared" si="35"/>
        <v>394.5</v>
      </c>
      <c r="L82" s="57">
        <f t="shared" si="36"/>
        <v>9064.4500000000007</v>
      </c>
      <c r="M82" s="57"/>
      <c r="N82" s="57">
        <f t="shared" si="37"/>
        <v>453.22250000000008</v>
      </c>
      <c r="O82" s="57">
        <f t="shared" si="38"/>
        <v>9517.6725000000006</v>
      </c>
      <c r="Q82" s="101">
        <v>463.5</v>
      </c>
      <c r="R82" s="101">
        <v>9570.5599999999868</v>
      </c>
      <c r="S82" s="101"/>
      <c r="T82" s="101">
        <v>13</v>
      </c>
      <c r="U82" s="101">
        <v>402.65000000000003</v>
      </c>
      <c r="W82" s="50">
        <f t="shared" si="39"/>
        <v>476.5</v>
      </c>
      <c r="X82" s="50">
        <f t="shared" si="40"/>
        <v>9973.2099999999864</v>
      </c>
      <c r="Z82" s="50">
        <f t="shared" si="41"/>
        <v>498.66049999999933</v>
      </c>
      <c r="AA82" s="50">
        <f t="shared" si="42"/>
        <v>10471.870499999986</v>
      </c>
      <c r="AC82" s="50">
        <f t="shared" si="43"/>
        <v>769</v>
      </c>
      <c r="AD82" s="50">
        <f t="shared" si="44"/>
        <v>15878.559999999989</v>
      </c>
      <c r="AF82" s="50">
        <f t="shared" si="45"/>
        <v>102</v>
      </c>
      <c r="AG82" s="50">
        <f t="shared" si="46"/>
        <v>3159.0999999999995</v>
      </c>
      <c r="AI82" s="50">
        <f t="shared" si="47"/>
        <v>871</v>
      </c>
      <c r="AJ82" s="57">
        <f t="shared" si="48"/>
        <v>19037.659999999989</v>
      </c>
      <c r="AK82" s="101"/>
      <c r="AL82" s="50">
        <f t="shared" si="49"/>
        <v>951.88299999999947</v>
      </c>
      <c r="AM82" s="50">
        <f t="shared" si="50"/>
        <v>19989.542999999987</v>
      </c>
    </row>
    <row r="83" spans="1:39">
      <c r="A83" s="52" t="s">
        <v>27</v>
      </c>
      <c r="B83" s="52">
        <v>230</v>
      </c>
      <c r="C83" s="67" t="s">
        <v>165</v>
      </c>
      <c r="D83" s="50">
        <f t="shared" si="34"/>
        <v>41.826940928270012</v>
      </c>
      <c r="E83" s="101">
        <v>19</v>
      </c>
      <c r="F83" s="101">
        <v>794.73</v>
      </c>
      <c r="G83" s="101"/>
      <c r="H83" s="101"/>
      <c r="I83" s="101"/>
      <c r="J83" s="101"/>
      <c r="K83" s="50">
        <f t="shared" si="35"/>
        <v>19</v>
      </c>
      <c r="L83" s="57">
        <f t="shared" si="36"/>
        <v>794.73</v>
      </c>
      <c r="M83" s="57"/>
      <c r="N83" s="57">
        <f t="shared" si="37"/>
        <v>39.736500000000007</v>
      </c>
      <c r="O83" s="57">
        <f t="shared" si="38"/>
        <v>834.4665</v>
      </c>
      <c r="Q83" s="101">
        <v>455</v>
      </c>
      <c r="R83" s="101">
        <v>19031.239999999987</v>
      </c>
      <c r="S83" s="101"/>
      <c r="T83" s="101"/>
      <c r="U83" s="101"/>
      <c r="W83" s="50">
        <f t="shared" si="39"/>
        <v>455</v>
      </c>
      <c r="X83" s="50">
        <f t="shared" si="40"/>
        <v>19031.239999999987</v>
      </c>
      <c r="Z83" s="50">
        <f t="shared" si="41"/>
        <v>951.56199999999944</v>
      </c>
      <c r="AA83" s="50">
        <f t="shared" si="42"/>
        <v>19982.801999999985</v>
      </c>
      <c r="AC83" s="50">
        <f t="shared" si="43"/>
        <v>474</v>
      </c>
      <c r="AD83" s="50">
        <f t="shared" si="44"/>
        <v>19825.969999999987</v>
      </c>
      <c r="AF83" s="50">
        <f t="shared" si="45"/>
        <v>0</v>
      </c>
      <c r="AG83" s="50">
        <f t="shared" si="46"/>
        <v>0</v>
      </c>
      <c r="AI83" s="50">
        <f t="shared" si="47"/>
        <v>474</v>
      </c>
      <c r="AJ83" s="57">
        <f t="shared" si="48"/>
        <v>19825.969999999987</v>
      </c>
      <c r="AK83" s="101"/>
      <c r="AL83" s="50">
        <f t="shared" si="49"/>
        <v>991.29849999999942</v>
      </c>
      <c r="AM83" s="50">
        <f t="shared" si="50"/>
        <v>20817.268499999987</v>
      </c>
    </row>
    <row r="84" spans="1:39">
      <c r="A84" s="52" t="s">
        <v>63</v>
      </c>
      <c r="B84" s="52">
        <v>231</v>
      </c>
      <c r="C84" s="68" t="s">
        <v>93</v>
      </c>
      <c r="D84" s="50">
        <f t="shared" si="34"/>
        <v>18.690039277297753</v>
      </c>
      <c r="E84" s="101">
        <v>635</v>
      </c>
      <c r="F84" s="101">
        <v>11868.17000000002</v>
      </c>
      <c r="G84" s="101"/>
      <c r="H84" s="101">
        <v>38.5</v>
      </c>
      <c r="I84" s="101">
        <v>1079.4799999999998</v>
      </c>
      <c r="J84" s="101"/>
      <c r="K84" s="50">
        <f t="shared" si="35"/>
        <v>673.5</v>
      </c>
      <c r="L84" s="57">
        <f t="shared" si="36"/>
        <v>12947.65000000002</v>
      </c>
      <c r="M84" s="57"/>
      <c r="N84" s="57">
        <f t="shared" si="37"/>
        <v>647.38250000000107</v>
      </c>
      <c r="O84" s="57">
        <f t="shared" si="38"/>
        <v>13595.032500000021</v>
      </c>
      <c r="Q84" s="101">
        <v>1.5</v>
      </c>
      <c r="R84" s="101">
        <v>28.04</v>
      </c>
      <c r="S84" s="101"/>
      <c r="T84" s="101"/>
      <c r="U84" s="101"/>
      <c r="W84" s="50">
        <f t="shared" si="39"/>
        <v>1.5</v>
      </c>
      <c r="X84" s="50">
        <f t="shared" si="40"/>
        <v>28.04</v>
      </c>
      <c r="Z84" s="50">
        <f t="shared" si="41"/>
        <v>1.4020000000000001</v>
      </c>
      <c r="AA84" s="50">
        <f t="shared" si="42"/>
        <v>29.442</v>
      </c>
      <c r="AC84" s="50">
        <f t="shared" si="43"/>
        <v>636.5</v>
      </c>
      <c r="AD84" s="50">
        <f t="shared" si="44"/>
        <v>11896.210000000021</v>
      </c>
      <c r="AF84" s="50">
        <f t="shared" si="45"/>
        <v>38.5</v>
      </c>
      <c r="AG84" s="50">
        <f t="shared" si="46"/>
        <v>1079.4799999999998</v>
      </c>
      <c r="AI84" s="50">
        <f t="shared" si="47"/>
        <v>675</v>
      </c>
      <c r="AJ84" s="57">
        <f t="shared" si="48"/>
        <v>12975.690000000021</v>
      </c>
      <c r="AK84" s="101"/>
      <c r="AL84" s="50">
        <f t="shared" si="49"/>
        <v>648.78450000000112</v>
      </c>
      <c r="AM84" s="50">
        <f t="shared" si="50"/>
        <v>13624.474500000022</v>
      </c>
    </row>
    <row r="85" spans="1:39">
      <c r="A85" s="52" t="s">
        <v>61</v>
      </c>
      <c r="B85" s="52">
        <v>232</v>
      </c>
      <c r="C85" s="68" t="s">
        <v>87</v>
      </c>
      <c r="D85" s="50">
        <f t="shared" si="34"/>
        <v>25.481010289990657</v>
      </c>
      <c r="E85" s="101">
        <v>82</v>
      </c>
      <c r="F85" s="101">
        <v>2089.44</v>
      </c>
      <c r="G85" s="101"/>
      <c r="H85" s="101"/>
      <c r="I85" s="101"/>
      <c r="J85" s="101"/>
      <c r="K85" s="50">
        <f t="shared" si="35"/>
        <v>82</v>
      </c>
      <c r="L85" s="57">
        <f t="shared" si="36"/>
        <v>2089.44</v>
      </c>
      <c r="M85" s="57"/>
      <c r="N85" s="57">
        <f t="shared" si="37"/>
        <v>104.47200000000001</v>
      </c>
      <c r="O85" s="57">
        <f t="shared" si="38"/>
        <v>2193.9120000000003</v>
      </c>
      <c r="Q85" s="101">
        <v>452.5</v>
      </c>
      <c r="R85" s="101">
        <v>11530.160000000005</v>
      </c>
      <c r="S85" s="101"/>
      <c r="T85" s="101"/>
      <c r="U85" s="101"/>
      <c r="W85" s="50">
        <f t="shared" si="39"/>
        <v>452.5</v>
      </c>
      <c r="X85" s="50">
        <f t="shared" si="40"/>
        <v>11530.160000000005</v>
      </c>
      <c r="Z85" s="50">
        <f t="shared" si="41"/>
        <v>576.50800000000027</v>
      </c>
      <c r="AA85" s="50">
        <f t="shared" si="42"/>
        <v>12106.668000000005</v>
      </c>
      <c r="AC85" s="50">
        <f t="shared" si="43"/>
        <v>534.5</v>
      </c>
      <c r="AD85" s="50">
        <f t="shared" si="44"/>
        <v>13619.600000000006</v>
      </c>
      <c r="AF85" s="50">
        <f t="shared" si="45"/>
        <v>0</v>
      </c>
      <c r="AG85" s="50">
        <f t="shared" si="46"/>
        <v>0</v>
      </c>
      <c r="AI85" s="50">
        <f t="shared" si="47"/>
        <v>534.5</v>
      </c>
      <c r="AJ85" s="57">
        <f t="shared" si="48"/>
        <v>13619.600000000006</v>
      </c>
      <c r="AK85" s="101"/>
      <c r="AL85" s="50">
        <f t="shared" si="49"/>
        <v>680.98000000000036</v>
      </c>
      <c r="AM85" s="50">
        <f t="shared" si="50"/>
        <v>14300.580000000005</v>
      </c>
    </row>
    <row r="86" spans="1:39">
      <c r="A86" s="52" t="s">
        <v>37</v>
      </c>
      <c r="B86" s="52">
        <v>233</v>
      </c>
      <c r="C86" s="67" t="s">
        <v>91</v>
      </c>
      <c r="D86" s="50">
        <f t="shared" si="34"/>
        <v>25</v>
      </c>
      <c r="E86" s="101">
        <v>207</v>
      </c>
      <c r="F86" s="101">
        <v>5175</v>
      </c>
      <c r="G86" s="101"/>
      <c r="H86" s="101">
        <v>19.5</v>
      </c>
      <c r="I86" s="101">
        <v>731.25</v>
      </c>
      <c r="J86" s="101"/>
      <c r="K86" s="50">
        <f t="shared" si="35"/>
        <v>226.5</v>
      </c>
      <c r="L86" s="57">
        <f t="shared" si="36"/>
        <v>5906.25</v>
      </c>
      <c r="M86" s="57"/>
      <c r="N86" s="57">
        <f t="shared" si="37"/>
        <v>295.3125</v>
      </c>
      <c r="O86" s="57">
        <f t="shared" si="38"/>
        <v>6201.5625</v>
      </c>
      <c r="Q86" s="101">
        <v>29.5</v>
      </c>
      <c r="R86" s="101">
        <v>737.5</v>
      </c>
      <c r="S86" s="101"/>
      <c r="T86" s="101"/>
      <c r="U86" s="101"/>
      <c r="W86" s="50">
        <f t="shared" si="39"/>
        <v>29.5</v>
      </c>
      <c r="X86" s="50">
        <f t="shared" si="40"/>
        <v>737.5</v>
      </c>
      <c r="Z86" s="50">
        <f t="shared" si="41"/>
        <v>36.875</v>
      </c>
      <c r="AA86" s="50">
        <f t="shared" si="42"/>
        <v>774.375</v>
      </c>
      <c r="AC86" s="50">
        <f t="shared" si="43"/>
        <v>236.5</v>
      </c>
      <c r="AD86" s="50">
        <f t="shared" si="44"/>
        <v>5912.5</v>
      </c>
      <c r="AF86" s="50">
        <f t="shared" si="45"/>
        <v>19.5</v>
      </c>
      <c r="AG86" s="50">
        <f t="shared" si="46"/>
        <v>731.25</v>
      </c>
      <c r="AI86" s="50">
        <f t="shared" si="47"/>
        <v>256</v>
      </c>
      <c r="AJ86" s="57">
        <f t="shared" si="48"/>
        <v>6643.75</v>
      </c>
      <c r="AK86" s="101"/>
      <c r="AL86" s="50">
        <f t="shared" si="49"/>
        <v>332.1875</v>
      </c>
      <c r="AM86" s="50">
        <f t="shared" si="50"/>
        <v>6975.9375</v>
      </c>
    </row>
    <row r="87" spans="1:39">
      <c r="A87" s="52" t="s">
        <v>30</v>
      </c>
      <c r="B87" s="52">
        <v>234</v>
      </c>
      <c r="C87" s="68" t="s">
        <v>82</v>
      </c>
      <c r="D87" s="50">
        <f t="shared" si="34"/>
        <v>26.442500000000035</v>
      </c>
      <c r="E87" s="101">
        <v>200.40288000000001</v>
      </c>
      <c r="F87" s="101">
        <v>5299.1531544000072</v>
      </c>
      <c r="G87" s="101"/>
      <c r="H87" s="101">
        <v>0</v>
      </c>
      <c r="I87" s="101">
        <v>0</v>
      </c>
      <c r="J87" s="101"/>
      <c r="K87" s="50">
        <f t="shared" si="35"/>
        <v>200.40288000000001</v>
      </c>
      <c r="L87" s="57">
        <f t="shared" si="36"/>
        <v>5299.1531544000072</v>
      </c>
      <c r="M87" s="57"/>
      <c r="N87" s="57">
        <f t="shared" si="37"/>
        <v>264.95765772000038</v>
      </c>
      <c r="O87" s="57">
        <f t="shared" si="38"/>
        <v>5564.1108121200077</v>
      </c>
      <c r="Q87" s="101">
        <v>133.53312</v>
      </c>
      <c r="R87" s="101">
        <v>3530.949525600005</v>
      </c>
      <c r="S87" s="101"/>
      <c r="T87" s="101">
        <v>0</v>
      </c>
      <c r="U87" s="101">
        <v>0</v>
      </c>
      <c r="W87" s="50">
        <f t="shared" si="39"/>
        <v>133.53312</v>
      </c>
      <c r="X87" s="50">
        <f t="shared" si="40"/>
        <v>3530.949525600005</v>
      </c>
      <c r="Z87" s="50">
        <f t="shared" si="41"/>
        <v>176.54747628000027</v>
      </c>
      <c r="AA87" s="50">
        <f t="shared" si="42"/>
        <v>3707.4970018800054</v>
      </c>
      <c r="AC87" s="50">
        <f t="shared" si="43"/>
        <v>333.93600000000004</v>
      </c>
      <c r="AD87" s="50">
        <f t="shared" si="44"/>
        <v>8830.1026800000127</v>
      </c>
      <c r="AF87" s="50">
        <f t="shared" si="45"/>
        <v>0</v>
      </c>
      <c r="AG87" s="50">
        <f t="shared" si="46"/>
        <v>0</v>
      </c>
      <c r="AI87" s="50">
        <f t="shared" si="47"/>
        <v>333.93600000000004</v>
      </c>
      <c r="AJ87" s="57">
        <f t="shared" si="48"/>
        <v>8830.1026800000127</v>
      </c>
      <c r="AK87" s="101"/>
      <c r="AL87" s="50">
        <f t="shared" si="49"/>
        <v>441.50513400000068</v>
      </c>
      <c r="AM87" s="50">
        <f t="shared" si="50"/>
        <v>9271.6078140000136</v>
      </c>
    </row>
    <row r="88" spans="1:39">
      <c r="A88" s="52" t="s">
        <v>147</v>
      </c>
      <c r="B88" s="52">
        <v>235</v>
      </c>
      <c r="C88" s="67" t="s">
        <v>146</v>
      </c>
      <c r="D88" s="50">
        <f t="shared" si="34"/>
        <v>43.268792156833754</v>
      </c>
      <c r="E88" s="101">
        <v>270.65600000000001</v>
      </c>
      <c r="F88" s="101">
        <v>11710.958209999997</v>
      </c>
      <c r="G88" s="101"/>
      <c r="H88" s="101">
        <v>0</v>
      </c>
      <c r="I88" s="101">
        <v>0</v>
      </c>
      <c r="J88" s="101"/>
      <c r="K88" s="50">
        <f t="shared" si="35"/>
        <v>270.65600000000001</v>
      </c>
      <c r="L88" s="57">
        <f t="shared" si="36"/>
        <v>11710.958209999997</v>
      </c>
      <c r="M88" s="57"/>
      <c r="N88" s="57">
        <f t="shared" si="37"/>
        <v>585.54791049999983</v>
      </c>
      <c r="O88" s="57">
        <f t="shared" si="38"/>
        <v>12296.506120499997</v>
      </c>
      <c r="Q88" s="101">
        <v>0</v>
      </c>
      <c r="R88" s="101">
        <v>0</v>
      </c>
      <c r="S88" s="101"/>
      <c r="T88" s="101">
        <v>0</v>
      </c>
      <c r="U88" s="101">
        <v>0</v>
      </c>
      <c r="W88" s="50">
        <f t="shared" si="39"/>
        <v>0</v>
      </c>
      <c r="X88" s="50">
        <f t="shared" si="40"/>
        <v>0</v>
      </c>
      <c r="Z88" s="50">
        <f t="shared" si="41"/>
        <v>0</v>
      </c>
      <c r="AA88" s="50">
        <f t="shared" si="42"/>
        <v>0</v>
      </c>
      <c r="AC88" s="50">
        <f t="shared" si="43"/>
        <v>270.65600000000001</v>
      </c>
      <c r="AD88" s="50">
        <f t="shared" si="44"/>
        <v>11710.958209999997</v>
      </c>
      <c r="AF88" s="50">
        <f t="shared" si="45"/>
        <v>0</v>
      </c>
      <c r="AG88" s="50">
        <f t="shared" si="46"/>
        <v>0</v>
      </c>
      <c r="AI88" s="50">
        <f t="shared" si="47"/>
        <v>270.65600000000001</v>
      </c>
      <c r="AJ88" s="57">
        <f t="shared" si="48"/>
        <v>11710.958209999997</v>
      </c>
      <c r="AK88" s="101"/>
      <c r="AL88" s="50">
        <f t="shared" si="49"/>
        <v>585.54791049999983</v>
      </c>
      <c r="AM88" s="50">
        <f t="shared" si="50"/>
        <v>12296.506120499997</v>
      </c>
    </row>
    <row r="89" spans="1:39">
      <c r="A89" s="52" t="s">
        <v>37</v>
      </c>
      <c r="B89" s="52">
        <v>236</v>
      </c>
      <c r="C89" s="68" t="s">
        <v>78</v>
      </c>
      <c r="D89" s="50">
        <f t="shared" si="34"/>
        <v>21.5</v>
      </c>
      <c r="E89" s="101">
        <v>270</v>
      </c>
      <c r="F89" s="101">
        <v>5805</v>
      </c>
      <c r="G89" s="101"/>
      <c r="H89" s="101">
        <v>37.5</v>
      </c>
      <c r="I89" s="101">
        <v>1209.42</v>
      </c>
      <c r="J89" s="101"/>
      <c r="K89" s="50">
        <f t="shared" si="35"/>
        <v>307.5</v>
      </c>
      <c r="L89" s="57">
        <f t="shared" si="36"/>
        <v>7014.42</v>
      </c>
      <c r="M89" s="57"/>
      <c r="N89" s="57">
        <f t="shared" si="37"/>
        <v>350.721</v>
      </c>
      <c r="O89" s="57">
        <f t="shared" si="38"/>
        <v>7365.1409999999996</v>
      </c>
      <c r="Q89" s="101">
        <v>51</v>
      </c>
      <c r="R89" s="101">
        <v>1096.5</v>
      </c>
      <c r="S89" s="101"/>
      <c r="T89" s="101">
        <v>2</v>
      </c>
      <c r="U89" s="101">
        <v>64.509999999999991</v>
      </c>
      <c r="W89" s="50">
        <f t="shared" si="39"/>
        <v>53</v>
      </c>
      <c r="X89" s="50">
        <f t="shared" si="40"/>
        <v>1161.01</v>
      </c>
      <c r="Z89" s="50">
        <f t="shared" si="41"/>
        <v>58.0505</v>
      </c>
      <c r="AA89" s="50">
        <f t="shared" si="42"/>
        <v>1219.0605</v>
      </c>
      <c r="AC89" s="50">
        <f t="shared" si="43"/>
        <v>321</v>
      </c>
      <c r="AD89" s="50">
        <f t="shared" si="44"/>
        <v>6901.5</v>
      </c>
      <c r="AF89" s="50">
        <f t="shared" si="45"/>
        <v>39.5</v>
      </c>
      <c r="AG89" s="50">
        <f t="shared" si="46"/>
        <v>1273.93</v>
      </c>
      <c r="AI89" s="50">
        <f t="shared" si="47"/>
        <v>360.5</v>
      </c>
      <c r="AJ89" s="57">
        <f t="shared" si="48"/>
        <v>8175.43</v>
      </c>
      <c r="AK89" s="101"/>
      <c r="AL89" s="50">
        <f t="shared" si="49"/>
        <v>408.77150000000006</v>
      </c>
      <c r="AM89" s="50">
        <f t="shared" si="50"/>
        <v>8584.201500000001</v>
      </c>
    </row>
    <row r="90" spans="1:39">
      <c r="A90" s="52" t="s">
        <v>27</v>
      </c>
      <c r="B90" s="52">
        <v>237</v>
      </c>
      <c r="C90" s="67" t="s">
        <v>145</v>
      </c>
      <c r="D90" s="50">
        <f t="shared" si="34"/>
        <v>15</v>
      </c>
      <c r="E90" s="101">
        <v>22</v>
      </c>
      <c r="F90" s="101">
        <v>330</v>
      </c>
      <c r="G90" s="101"/>
      <c r="H90" s="101"/>
      <c r="I90" s="101"/>
      <c r="J90" s="101"/>
      <c r="K90" s="50">
        <f t="shared" si="35"/>
        <v>22</v>
      </c>
      <c r="L90" s="57">
        <f t="shared" si="36"/>
        <v>330</v>
      </c>
      <c r="M90" s="57"/>
      <c r="N90" s="57">
        <f t="shared" si="37"/>
        <v>16.5</v>
      </c>
      <c r="O90" s="57">
        <f t="shared" si="38"/>
        <v>346.5</v>
      </c>
      <c r="Q90" s="101">
        <v>192</v>
      </c>
      <c r="R90" s="101">
        <v>2880</v>
      </c>
      <c r="S90" s="101"/>
      <c r="T90" s="101"/>
      <c r="U90" s="101"/>
      <c r="W90" s="50">
        <f t="shared" si="39"/>
        <v>192</v>
      </c>
      <c r="X90" s="50">
        <f t="shared" si="40"/>
        <v>2880</v>
      </c>
      <c r="Z90" s="50">
        <f t="shared" si="41"/>
        <v>144</v>
      </c>
      <c r="AA90" s="50">
        <f t="shared" si="42"/>
        <v>3024</v>
      </c>
      <c r="AC90" s="50">
        <f t="shared" si="43"/>
        <v>214</v>
      </c>
      <c r="AD90" s="50">
        <f t="shared" si="44"/>
        <v>3210</v>
      </c>
      <c r="AF90" s="50">
        <f t="shared" si="45"/>
        <v>0</v>
      </c>
      <c r="AG90" s="50">
        <f t="shared" si="46"/>
        <v>0</v>
      </c>
      <c r="AI90" s="50">
        <f t="shared" si="47"/>
        <v>214</v>
      </c>
      <c r="AJ90" s="57">
        <f t="shared" si="48"/>
        <v>3210</v>
      </c>
      <c r="AK90" s="101"/>
      <c r="AL90" s="50">
        <f t="shared" si="49"/>
        <v>160.5</v>
      </c>
      <c r="AM90" s="50">
        <f t="shared" si="50"/>
        <v>3370.5</v>
      </c>
    </row>
    <row r="91" spans="1:39">
      <c r="A91" s="52" t="s">
        <v>39</v>
      </c>
      <c r="B91" s="52">
        <v>238</v>
      </c>
      <c r="C91" s="67" t="s">
        <v>55</v>
      </c>
      <c r="D91" s="50">
        <f t="shared" si="34"/>
        <v>32.700000000000003</v>
      </c>
      <c r="E91" s="64">
        <v>44.613599999999998</v>
      </c>
      <c r="F91" s="64">
        <v>1458.8647199999998</v>
      </c>
      <c r="G91" s="64"/>
      <c r="H91" s="64">
        <v>0</v>
      </c>
      <c r="I91" s="64">
        <v>0</v>
      </c>
      <c r="J91" s="64"/>
      <c r="K91" s="64">
        <f t="shared" si="35"/>
        <v>44.613599999999998</v>
      </c>
      <c r="L91" s="63">
        <f t="shared" si="36"/>
        <v>1458.8647199999998</v>
      </c>
      <c r="M91" s="63"/>
      <c r="N91" s="63">
        <f t="shared" si="37"/>
        <v>72.943235999999999</v>
      </c>
      <c r="O91" s="63">
        <f t="shared" si="38"/>
        <v>1531.8079559999999</v>
      </c>
      <c r="Q91" s="64">
        <v>32.306399999999996</v>
      </c>
      <c r="R91" s="64">
        <v>1056.4192799999998</v>
      </c>
      <c r="S91" s="64"/>
      <c r="T91" s="64">
        <v>0</v>
      </c>
      <c r="U91" s="64">
        <v>0</v>
      </c>
      <c r="V91" s="66"/>
      <c r="W91" s="64">
        <f t="shared" si="39"/>
        <v>32.306399999999996</v>
      </c>
      <c r="X91" s="64">
        <f t="shared" si="40"/>
        <v>1056.4192799999998</v>
      </c>
      <c r="Y91" s="64"/>
      <c r="Z91" s="64">
        <f t="shared" si="41"/>
        <v>52.820963999999996</v>
      </c>
      <c r="AA91" s="64">
        <f t="shared" si="42"/>
        <v>1109.2402439999998</v>
      </c>
      <c r="AC91" s="64">
        <f t="shared" si="43"/>
        <v>76.919999999999987</v>
      </c>
      <c r="AD91" s="64">
        <f t="shared" si="44"/>
        <v>2515.2839999999997</v>
      </c>
      <c r="AE91" s="64"/>
      <c r="AF91" s="64">
        <f t="shared" si="45"/>
        <v>0</v>
      </c>
      <c r="AG91" s="64">
        <f t="shared" si="46"/>
        <v>0</v>
      </c>
      <c r="AH91" s="64"/>
      <c r="AI91" s="64">
        <f t="shared" si="47"/>
        <v>76.919999999999987</v>
      </c>
      <c r="AJ91" s="63">
        <f t="shared" si="48"/>
        <v>2515.2839999999997</v>
      </c>
      <c r="AK91" s="64"/>
      <c r="AL91" s="64">
        <f t="shared" si="49"/>
        <v>125.76419999999999</v>
      </c>
      <c r="AM91" s="64">
        <f t="shared" si="50"/>
        <v>2641.0481999999997</v>
      </c>
    </row>
    <row r="92" spans="1:39" ht="13" thickBot="1">
      <c r="C92" s="62" t="s">
        <v>3</v>
      </c>
      <c r="E92" s="59">
        <f>SUM(E10:E91)</f>
        <v>31213.590819999998</v>
      </c>
      <c r="F92" s="60">
        <f>SUM(F1:F91)</f>
        <v>906144.87526459992</v>
      </c>
      <c r="G92" s="60"/>
      <c r="H92" s="59">
        <f>SUM(H1:H91)</f>
        <v>3446.0637199999996</v>
      </c>
      <c r="I92" s="60">
        <f>SUM(I1:I91)</f>
        <v>144312.20319740009</v>
      </c>
      <c r="J92" s="61"/>
      <c r="K92" s="59">
        <f>SUM(K1:K91)</f>
        <v>34659.654540000003</v>
      </c>
      <c r="L92" s="58">
        <f>SUM(L1:L91)</f>
        <v>1050457.0784619995</v>
      </c>
      <c r="M92" s="58"/>
      <c r="N92" s="58">
        <f>SUM(N10:N91)</f>
        <v>52522.853923100003</v>
      </c>
      <c r="O92" s="58">
        <f>SUM(O10:O91)</f>
        <v>1102979.9323851003</v>
      </c>
      <c r="Q92" s="59">
        <f>SUM(Q1:Q91)</f>
        <v>16198.379680000002</v>
      </c>
      <c r="R92" s="60">
        <f>SUM(R1:R91)</f>
        <v>615018.80682539998</v>
      </c>
      <c r="S92" s="60"/>
      <c r="T92" s="59">
        <f>SUM(T1:T91)</f>
        <v>491.95778000000001</v>
      </c>
      <c r="U92" s="60">
        <f>SUM(U1:U91)</f>
        <v>24751.243562599997</v>
      </c>
      <c r="W92" s="59">
        <f>SUM(W1:W91)</f>
        <v>16690.337459999999</v>
      </c>
      <c r="X92" s="58">
        <f>SUM(X1:X91)</f>
        <v>639770.05038800009</v>
      </c>
      <c r="Y92" s="58"/>
      <c r="Z92" s="58">
        <f>SUM(Z1:Z91)</f>
        <v>31988.502519399975</v>
      </c>
      <c r="AA92" s="58">
        <f>SUM(AA1:AA91)</f>
        <v>671758.55290739983</v>
      </c>
      <c r="AC92" s="59">
        <f>SUM(AC1:AC91)</f>
        <v>47411.970500000003</v>
      </c>
      <c r="AD92" s="60">
        <f>SUM(AD1:AD91)</f>
        <v>1521163.6820899993</v>
      </c>
      <c r="AE92" s="61"/>
      <c r="AF92" s="59">
        <f>SUM(AF1:AF91)</f>
        <v>3938.0215000000003</v>
      </c>
      <c r="AG92" s="60">
        <f>SUM(AG1:AG91)</f>
        <v>169063.44676000002</v>
      </c>
      <c r="AI92" s="59">
        <f>SUM(AI1:AI91)</f>
        <v>51349.991999999998</v>
      </c>
      <c r="AJ92" s="58">
        <f>SUM(AJ1:AJ91)</f>
        <v>1690227.12885</v>
      </c>
      <c r="AK92" s="58"/>
      <c r="AL92" s="58">
        <f>SUM(AL1:AL91)</f>
        <v>84511.356442499979</v>
      </c>
      <c r="AM92" s="58">
        <f>SUM(AM1:AM91)</f>
        <v>1774738.4852925004</v>
      </c>
    </row>
    <row r="93" spans="1:39" ht="13" thickTop="1"/>
    <row r="94" spans="1:39">
      <c r="C94" s="87" t="s">
        <v>112</v>
      </c>
      <c r="L94" s="50">
        <v>-19406.09</v>
      </c>
      <c r="N94" s="57">
        <f>+L94*0.05</f>
        <v>-970.30450000000008</v>
      </c>
      <c r="O94" s="57">
        <f>+L94+N94</f>
        <v>-20376.394499999999</v>
      </c>
      <c r="X94" s="50">
        <v>3782.76</v>
      </c>
      <c r="Z94" s="57">
        <f>+X94*0.05</f>
        <v>189.13800000000003</v>
      </c>
      <c r="AA94" s="57">
        <f>+X94+Z94</f>
        <v>3971.8980000000001</v>
      </c>
      <c r="AJ94" s="50">
        <f>+L94+X94</f>
        <v>-15623.33</v>
      </c>
      <c r="AL94" s="50">
        <f>+N94+Z94</f>
        <v>-781.16650000000004</v>
      </c>
      <c r="AM94" s="90">
        <f>SUM(AJ94:AL94)</f>
        <v>-16404.496500000001</v>
      </c>
    </row>
    <row r="95" spans="1:39">
      <c r="C95" s="87" t="s">
        <v>141</v>
      </c>
      <c r="L95" s="50">
        <f>-1957.39-62.34+74.21</f>
        <v>-1945.52</v>
      </c>
      <c r="N95" s="57">
        <f>+L95*0.05</f>
        <v>-97.27600000000001</v>
      </c>
      <c r="O95" s="57">
        <f>+L95+N95</f>
        <v>-2042.796</v>
      </c>
      <c r="X95" s="50">
        <f>-762.13+49.01</f>
        <v>-713.12</v>
      </c>
      <c r="Z95" s="57">
        <f>+X95*0.05</f>
        <v>-35.655999999999999</v>
      </c>
      <c r="AA95" s="57">
        <f>+X95+Z95</f>
        <v>-748.77599999999995</v>
      </c>
      <c r="AJ95" s="50">
        <f>+L95+X95</f>
        <v>-2658.64</v>
      </c>
      <c r="AL95" s="50">
        <f>+N95+Z95</f>
        <v>-132.93200000000002</v>
      </c>
      <c r="AM95" s="90">
        <f>SUM(AJ95:AL95)</f>
        <v>-2791.5720000000001</v>
      </c>
    </row>
    <row r="96" spans="1:39" ht="13.5" thickBot="1">
      <c r="C96" s="56" t="s">
        <v>109</v>
      </c>
      <c r="L96" s="54">
        <f>SUM(L92:L95)</f>
        <v>1029105.4684619996</v>
      </c>
      <c r="M96" s="100"/>
      <c r="N96" s="54">
        <f>SUM(N92:N95)</f>
        <v>51455.273423100007</v>
      </c>
      <c r="O96" s="55">
        <f>SUM(O92:O95)</f>
        <v>1080560.7418851003</v>
      </c>
      <c r="X96" s="54">
        <f>SUM(X92:X95)</f>
        <v>642839.6903880001</v>
      </c>
      <c r="Y96" s="100"/>
      <c r="Z96" s="54">
        <f>SUM(Z92:Z95)</f>
        <v>32141.984519399975</v>
      </c>
      <c r="AA96" s="55">
        <f>SUM(AA92:AA95)</f>
        <v>674981.67490739992</v>
      </c>
      <c r="AJ96" s="54">
        <f>SUM(AJ92:AJ95)</f>
        <v>1671945.15885</v>
      </c>
      <c r="AK96" s="54"/>
      <c r="AL96" s="54">
        <f>SUM(AL92:AL95)</f>
        <v>83597.257942499971</v>
      </c>
      <c r="AM96" s="54">
        <f>SUM(AM92:AM95)</f>
        <v>1755542.4167925005</v>
      </c>
    </row>
    <row r="97" spans="9:15" ht="13" thickTop="1"/>
    <row r="99" spans="9:15">
      <c r="I99" s="86"/>
      <c r="L99" s="99"/>
      <c r="M99" s="99"/>
      <c r="N99" s="99"/>
      <c r="O99" s="99"/>
    </row>
  </sheetData>
  <mergeCells count="15">
    <mergeCell ref="AL7:AM7"/>
    <mergeCell ref="AC6:AM6"/>
    <mergeCell ref="AF7:AG7"/>
    <mergeCell ref="AI7:AJ7"/>
    <mergeCell ref="E7:F7"/>
    <mergeCell ref="H7:I7"/>
    <mergeCell ref="K7:L7"/>
    <mergeCell ref="Q7:R7"/>
    <mergeCell ref="T7:U7"/>
    <mergeCell ref="W7:X7"/>
    <mergeCell ref="AC7:AD7"/>
    <mergeCell ref="N7:O7"/>
    <mergeCell ref="Z7:AA7"/>
    <mergeCell ref="E6:O6"/>
    <mergeCell ref="Q6:AA6"/>
  </mergeCells>
  <pageMargins left="0" right="0" top="0" bottom="0" header="0.3" footer="0.3"/>
  <pageSetup scale="3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89AE7-00C7-4F73-85A5-DB16AC354BD1}">
  <sheetPr>
    <pageSetUpPr fitToPage="1"/>
  </sheetPr>
  <dimension ref="A1:BL173"/>
  <sheetViews>
    <sheetView workbookViewId="0">
      <pane ySplit="7" topLeftCell="A86" activePane="bottomLeft" state="frozen"/>
      <selection pane="bottomLeft" activeCell="A8" sqref="A8"/>
    </sheetView>
  </sheetViews>
  <sheetFormatPr defaultColWidth="9.1796875" defaultRowHeight="12.5"/>
  <cols>
    <col min="1" max="1" width="5.1796875" style="52" customWidth="1"/>
    <col min="2" max="2" width="6.81640625" style="52" bestFit="1" customWidth="1"/>
    <col min="3" max="3" width="51" style="49" bestFit="1" customWidth="1"/>
    <col min="4" max="4" width="16.1796875" style="52" customWidth="1"/>
    <col min="5" max="5" width="9.453125" style="49" customWidth="1"/>
    <col min="6" max="6" width="10.453125" style="49" bestFit="1" customWidth="1"/>
    <col min="7" max="7" width="14" style="49" customWidth="1"/>
    <col min="8" max="8" width="4.54296875" style="49" customWidth="1"/>
    <col min="9" max="9" width="9.453125" style="49" bestFit="1" customWidth="1"/>
    <col min="10" max="10" width="12.453125" style="49" bestFit="1" customWidth="1"/>
    <col min="11" max="11" width="2.1796875" style="49" customWidth="1"/>
    <col min="12" max="12" width="10.453125" style="49" bestFit="1" customWidth="1"/>
    <col min="13" max="13" width="16.1796875" style="49" customWidth="1"/>
    <col min="14" max="14" width="3.453125" style="49" customWidth="1"/>
    <col min="15" max="15" width="12.453125" style="49" bestFit="1" customWidth="1"/>
    <col min="16" max="16" width="14.1796875" style="49" bestFit="1" customWidth="1"/>
    <col min="17" max="17" width="11.54296875" style="49" customWidth="1"/>
    <col min="18" max="40" width="14" style="49" customWidth="1"/>
    <col min="41" max="41" width="3" style="49" customWidth="1"/>
    <col min="42" max="42" width="10.453125" style="50" bestFit="1" customWidth="1"/>
    <col min="43" max="43" width="14.1796875" style="49" bestFit="1" customWidth="1"/>
    <col min="44" max="44" width="2.453125" style="49" customWidth="1"/>
    <col min="45" max="45" width="9.453125" style="50" bestFit="1" customWidth="1"/>
    <col min="46" max="46" width="11.453125" style="49" bestFit="1" customWidth="1"/>
    <col min="47" max="47" width="2" style="49" customWidth="1"/>
    <col min="48" max="48" width="10.453125" style="50" bestFit="1" customWidth="1"/>
    <col min="49" max="49" width="14.1796875" style="50" bestFit="1" customWidth="1"/>
    <col min="50" max="50" width="1.453125" style="50" customWidth="1"/>
    <col min="51" max="51" width="11.453125" style="50" bestFit="1" customWidth="1"/>
    <col min="52" max="52" width="14.1796875" style="50" bestFit="1" customWidth="1"/>
    <col min="53" max="53" width="2.453125" style="49" customWidth="1"/>
    <col min="54" max="54" width="9" style="50" bestFit="1" customWidth="1"/>
    <col min="55" max="55" width="12" style="50" bestFit="1" customWidth="1"/>
    <col min="56" max="56" width="1" style="50" customWidth="1"/>
    <col min="57" max="57" width="8.1796875" style="50" bestFit="1" customWidth="1"/>
    <col min="58" max="58" width="10.54296875" style="50" bestFit="1" customWidth="1"/>
    <col min="59" max="59" width="1.54296875" style="50" customWidth="1"/>
    <col min="60" max="60" width="9" style="50" bestFit="1" customWidth="1"/>
    <col min="61" max="61" width="12" style="50" bestFit="1" customWidth="1"/>
    <col min="62" max="62" width="1.453125" style="50" customWidth="1"/>
    <col min="63" max="63" width="10.54296875" style="50" bestFit="1" customWidth="1"/>
    <col min="64" max="64" width="12" style="50" bestFit="1" customWidth="1"/>
    <col min="65" max="16384" width="9.1796875" style="49"/>
  </cols>
  <sheetData>
    <row r="1" spans="1:64">
      <c r="A1" s="68" t="s">
        <v>0</v>
      </c>
    </row>
    <row r="2" spans="1:64" ht="13">
      <c r="A2" s="81" t="s">
        <v>122</v>
      </c>
    </row>
    <row r="3" spans="1:64">
      <c r="A3" s="80" t="s">
        <v>198</v>
      </c>
      <c r="O3" s="90"/>
    </row>
    <row r="4" spans="1:64" ht="13" thickBot="1">
      <c r="A4" s="62"/>
      <c r="C4" s="52"/>
      <c r="E4" s="52"/>
      <c r="F4" s="152" t="s">
        <v>197</v>
      </c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P4" s="152" t="s">
        <v>119</v>
      </c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B4" s="152" t="s">
        <v>118</v>
      </c>
      <c r="BC4" s="152"/>
      <c r="BD4" s="152"/>
      <c r="BE4" s="152"/>
      <c r="BF4" s="152"/>
      <c r="BG4" s="152"/>
      <c r="BH4" s="152"/>
      <c r="BI4" s="152"/>
      <c r="BJ4" s="152"/>
      <c r="BK4" s="152"/>
      <c r="BL4" s="152"/>
    </row>
    <row r="5" spans="1:64" ht="13">
      <c r="C5" s="79"/>
      <c r="D5" s="79"/>
      <c r="E5" s="52">
        <v>2024</v>
      </c>
      <c r="F5" s="151" t="s">
        <v>117</v>
      </c>
      <c r="G5" s="151"/>
      <c r="H5" s="52"/>
      <c r="I5" s="151" t="s">
        <v>116</v>
      </c>
      <c r="J5" s="151"/>
      <c r="K5" s="52"/>
      <c r="L5" s="151" t="s">
        <v>115</v>
      </c>
      <c r="M5" s="151"/>
      <c r="N5" s="78"/>
      <c r="O5" s="151" t="s">
        <v>114</v>
      </c>
      <c r="P5" s="151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P5" s="155" t="s">
        <v>117</v>
      </c>
      <c r="AQ5" s="155"/>
      <c r="AR5" s="52"/>
      <c r="AS5" s="155" t="s">
        <v>116</v>
      </c>
      <c r="AT5" s="155"/>
      <c r="AU5" s="52"/>
      <c r="AV5" s="155" t="s">
        <v>115</v>
      </c>
      <c r="AW5" s="155"/>
      <c r="AX5" s="71"/>
      <c r="AY5" s="154" t="s">
        <v>114</v>
      </c>
      <c r="AZ5" s="154"/>
      <c r="BB5" s="154" t="s">
        <v>117</v>
      </c>
      <c r="BC5" s="154"/>
      <c r="BD5" s="71"/>
      <c r="BE5" s="154" t="s">
        <v>116</v>
      </c>
      <c r="BF5" s="154"/>
      <c r="BG5" s="71"/>
      <c r="BH5" s="155" t="s">
        <v>115</v>
      </c>
      <c r="BI5" s="155"/>
      <c r="BJ5" s="71"/>
      <c r="BK5" s="154" t="s">
        <v>114</v>
      </c>
      <c r="BL5" s="154"/>
    </row>
    <row r="6" spans="1:64" ht="13">
      <c r="C6" s="52"/>
      <c r="E6" s="52" t="s">
        <v>10</v>
      </c>
      <c r="F6" s="71" t="s">
        <v>11</v>
      </c>
      <c r="G6" s="78"/>
      <c r="H6" s="78"/>
      <c r="I6" s="71" t="s">
        <v>11</v>
      </c>
      <c r="J6" s="52"/>
      <c r="K6" s="52"/>
      <c r="L6" s="71" t="s">
        <v>11</v>
      </c>
      <c r="M6" s="71"/>
      <c r="N6" s="78"/>
      <c r="O6" s="77" t="s">
        <v>13</v>
      </c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P6" s="71" t="s">
        <v>11</v>
      </c>
      <c r="AQ6" s="52"/>
      <c r="AR6" s="52"/>
      <c r="AS6" s="71" t="s">
        <v>11</v>
      </c>
      <c r="AT6" s="52"/>
      <c r="AU6" s="52"/>
      <c r="AV6" s="71" t="s">
        <v>11</v>
      </c>
      <c r="AW6" s="71"/>
      <c r="AX6" s="71"/>
      <c r="AY6" s="71" t="s">
        <v>13</v>
      </c>
      <c r="AZ6" s="71"/>
      <c r="BB6" s="71" t="s">
        <v>11</v>
      </c>
      <c r="BC6" s="71"/>
      <c r="BD6" s="71"/>
      <c r="BE6" s="71" t="s">
        <v>11</v>
      </c>
      <c r="BF6" s="71"/>
      <c r="BG6" s="71"/>
      <c r="BH6" s="71" t="s">
        <v>11</v>
      </c>
      <c r="BI6" s="71"/>
      <c r="BJ6" s="71"/>
      <c r="BK6" s="71" t="s">
        <v>13</v>
      </c>
      <c r="BL6" s="71"/>
    </row>
    <row r="7" spans="1:64" ht="13">
      <c r="A7" s="76" t="s">
        <v>15</v>
      </c>
      <c r="B7" s="76" t="s">
        <v>16</v>
      </c>
      <c r="C7" s="75" t="s">
        <v>17</v>
      </c>
      <c r="D7" s="72" t="s">
        <v>187</v>
      </c>
      <c r="E7" s="72" t="s">
        <v>20</v>
      </c>
      <c r="F7" s="70" t="s">
        <v>21</v>
      </c>
      <c r="G7" s="72" t="s">
        <v>12</v>
      </c>
      <c r="H7" s="74"/>
      <c r="I7" s="70" t="s">
        <v>21</v>
      </c>
      <c r="J7" s="72" t="s">
        <v>12</v>
      </c>
      <c r="K7" s="72"/>
      <c r="L7" s="70" t="s">
        <v>21</v>
      </c>
      <c r="M7" s="70" t="s">
        <v>12</v>
      </c>
      <c r="N7" s="74"/>
      <c r="O7" s="73" t="s">
        <v>22</v>
      </c>
      <c r="P7" s="70" t="s">
        <v>24</v>
      </c>
      <c r="Q7" s="52"/>
      <c r="R7" s="52"/>
      <c r="S7" s="146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P7" s="70" t="s">
        <v>21</v>
      </c>
      <c r="AQ7" s="72" t="s">
        <v>12</v>
      </c>
      <c r="AR7" s="52"/>
      <c r="AS7" s="70" t="s">
        <v>21</v>
      </c>
      <c r="AT7" s="72" t="s">
        <v>12</v>
      </c>
      <c r="AU7" s="52"/>
      <c r="AV7" s="70" t="s">
        <v>21</v>
      </c>
      <c r="AW7" s="70" t="s">
        <v>12</v>
      </c>
      <c r="AX7" s="71"/>
      <c r="AY7" s="70" t="s">
        <v>22</v>
      </c>
      <c r="AZ7" s="70" t="s">
        <v>24</v>
      </c>
      <c r="BB7" s="70" t="s">
        <v>21</v>
      </c>
      <c r="BC7" s="70" t="s">
        <v>12</v>
      </c>
      <c r="BD7" s="71"/>
      <c r="BE7" s="70" t="s">
        <v>21</v>
      </c>
      <c r="BF7" s="70" t="s">
        <v>12</v>
      </c>
      <c r="BG7" s="71"/>
      <c r="BH7" s="70" t="s">
        <v>21</v>
      </c>
      <c r="BI7" s="70" t="s">
        <v>12</v>
      </c>
      <c r="BJ7" s="71"/>
      <c r="BK7" s="70" t="s">
        <v>22</v>
      </c>
      <c r="BL7" s="70" t="s">
        <v>24</v>
      </c>
    </row>
    <row r="8" spans="1:64">
      <c r="A8" s="52" t="s">
        <v>52</v>
      </c>
      <c r="B8" s="52">
        <v>17</v>
      </c>
      <c r="C8" s="62" t="s">
        <v>28</v>
      </c>
      <c r="D8" s="52" t="s">
        <v>185</v>
      </c>
      <c r="E8" s="57">
        <v>52.657941509615412</v>
      </c>
      <c r="F8" s="57">
        <v>52</v>
      </c>
      <c r="G8" s="57">
        <f t="shared" ref="G8:G18" si="0">+F8*E8</f>
        <v>2738.2129585000016</v>
      </c>
      <c r="I8" s="57">
        <v>0</v>
      </c>
      <c r="J8" s="57">
        <f t="shared" ref="J8:J39" si="1">+I8*E8*1.5</f>
        <v>0</v>
      </c>
      <c r="L8" s="57">
        <f t="shared" ref="L8:L39" si="2">+F8+I8</f>
        <v>52</v>
      </c>
      <c r="M8" s="57">
        <f t="shared" ref="M8:M39" si="3">+G8+J8</f>
        <v>2738.2129585000016</v>
      </c>
      <c r="O8" s="57">
        <f t="shared" ref="O8:O39" si="4">+M8*0.05</f>
        <v>136.91064792500009</v>
      </c>
      <c r="P8" s="141">
        <f t="shared" ref="P8:P39" si="5">+M8+O8</f>
        <v>2875.1236064250015</v>
      </c>
      <c r="Q8" s="52"/>
      <c r="R8" s="52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P8" s="57">
        <v>1600</v>
      </c>
      <c r="AQ8" s="57">
        <v>80096.139999999679</v>
      </c>
      <c r="AS8" s="57"/>
      <c r="AT8" s="57"/>
      <c r="AV8" s="57">
        <f t="shared" ref="AV8:AV39" si="6">+AP8+AS8</f>
        <v>1600</v>
      </c>
      <c r="AW8" s="57">
        <f t="shared" ref="AW8:AW39" si="7">+AQ8+AT8</f>
        <v>80096.139999999679</v>
      </c>
      <c r="AX8" s="57"/>
      <c r="AY8" s="57">
        <f t="shared" ref="AY8:AY39" si="8">+AW8*0.05</f>
        <v>4004.8069999999843</v>
      </c>
      <c r="AZ8" s="57">
        <f t="shared" ref="AZ8:AZ39" si="9">+AW8+AY8</f>
        <v>84100.946999999665</v>
      </c>
      <c r="BB8" s="57" t="e">
        <f>+#REF!+AP8</f>
        <v>#REF!</v>
      </c>
      <c r="BC8" s="57" t="e">
        <f>+#REF!+AQ8</f>
        <v>#REF!</v>
      </c>
      <c r="BD8" s="57"/>
      <c r="BE8" s="57" t="e">
        <f>+#REF!+AS8</f>
        <v>#REF!</v>
      </c>
      <c r="BF8" s="57" t="e">
        <f>+#REF!+AT8</f>
        <v>#REF!</v>
      </c>
      <c r="BG8" s="57"/>
      <c r="BH8" s="57" t="e">
        <f t="shared" ref="BH8:BH39" si="10">+BB8+BE8</f>
        <v>#REF!</v>
      </c>
      <c r="BI8" s="57" t="e">
        <f t="shared" ref="BI8:BI39" si="11">+BC8+BF8</f>
        <v>#REF!</v>
      </c>
      <c r="BJ8" s="57"/>
      <c r="BK8" s="57" t="e">
        <f t="shared" ref="BK8:BK39" si="12">+BI8*0.05</f>
        <v>#REF!</v>
      </c>
      <c r="BL8" s="57" t="e">
        <f t="shared" ref="BL8:BL39" si="13">+BI8+BK8</f>
        <v>#REF!</v>
      </c>
    </row>
    <row r="9" spans="1:64">
      <c r="A9" s="52" t="s">
        <v>52</v>
      </c>
      <c r="B9" s="52">
        <v>28</v>
      </c>
      <c r="C9" s="62" t="s">
        <v>35</v>
      </c>
      <c r="D9" s="140" t="s">
        <v>195</v>
      </c>
      <c r="E9" s="57">
        <v>100.02473449168144</v>
      </c>
      <c r="F9" s="57">
        <v>108.6495</v>
      </c>
      <c r="G9" s="57">
        <f t="shared" si="0"/>
        <v>10867.637390153943</v>
      </c>
      <c r="I9" s="57">
        <v>0</v>
      </c>
      <c r="J9" s="57">
        <f t="shared" si="1"/>
        <v>0</v>
      </c>
      <c r="L9" s="57">
        <f t="shared" si="2"/>
        <v>108.6495</v>
      </c>
      <c r="M9" s="57">
        <f t="shared" si="3"/>
        <v>10867.637390153943</v>
      </c>
      <c r="O9" s="57">
        <f t="shared" si="4"/>
        <v>543.38186950769716</v>
      </c>
      <c r="P9" s="141">
        <f t="shared" si="5"/>
        <v>11411.01925966164</v>
      </c>
      <c r="Q9" s="122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P9" s="57">
        <v>401.51549999999997</v>
      </c>
      <c r="AQ9" s="57">
        <v>38161.341546000003</v>
      </c>
      <c r="AS9" s="57"/>
      <c r="AT9" s="57"/>
      <c r="AV9" s="57">
        <f t="shared" si="6"/>
        <v>401.51549999999997</v>
      </c>
      <c r="AW9" s="57">
        <f t="shared" si="7"/>
        <v>38161.341546000003</v>
      </c>
      <c r="AX9" s="57"/>
      <c r="AY9" s="57">
        <f t="shared" si="8"/>
        <v>1908.0670773000002</v>
      </c>
      <c r="AZ9" s="57">
        <f t="shared" si="9"/>
        <v>40069.408623300005</v>
      </c>
      <c r="BB9" s="57" t="e">
        <f>+#REF!+AP9</f>
        <v>#REF!</v>
      </c>
      <c r="BC9" s="57" t="e">
        <f>+#REF!+AQ9</f>
        <v>#REF!</v>
      </c>
      <c r="BD9" s="57"/>
      <c r="BE9" s="57" t="e">
        <f>+#REF!+AS9</f>
        <v>#REF!</v>
      </c>
      <c r="BF9" s="57" t="e">
        <f>+#REF!+AT9</f>
        <v>#REF!</v>
      </c>
      <c r="BG9" s="57"/>
      <c r="BH9" s="57" t="e">
        <f t="shared" si="10"/>
        <v>#REF!</v>
      </c>
      <c r="BI9" s="57" t="e">
        <f t="shared" si="11"/>
        <v>#REF!</v>
      </c>
      <c r="BJ9" s="57"/>
      <c r="BK9" s="57" t="e">
        <f t="shared" si="12"/>
        <v>#REF!</v>
      </c>
      <c r="BL9" s="57" t="e">
        <f t="shared" si="13"/>
        <v>#REF!</v>
      </c>
    </row>
    <row r="10" spans="1:64">
      <c r="A10" s="52" t="s">
        <v>52</v>
      </c>
      <c r="B10" s="52">
        <v>30</v>
      </c>
      <c r="C10" s="62" t="s">
        <v>36</v>
      </c>
      <c r="D10" s="140" t="s">
        <v>195</v>
      </c>
      <c r="E10" s="57">
        <v>31.760230357142881</v>
      </c>
      <c r="F10" s="57">
        <v>35</v>
      </c>
      <c r="G10" s="57">
        <f t="shared" si="0"/>
        <v>1111.6080625000009</v>
      </c>
      <c r="I10" s="57">
        <v>0</v>
      </c>
      <c r="J10" s="57">
        <f t="shared" si="1"/>
        <v>0</v>
      </c>
      <c r="L10" s="57">
        <f t="shared" si="2"/>
        <v>35</v>
      </c>
      <c r="M10" s="57">
        <f t="shared" si="3"/>
        <v>1111.6080625000009</v>
      </c>
      <c r="O10" s="57">
        <f t="shared" si="4"/>
        <v>55.580403125000046</v>
      </c>
      <c r="P10" s="141">
        <f t="shared" si="5"/>
        <v>1167.1884656250008</v>
      </c>
      <c r="Q10" s="122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P10" s="57">
        <v>1905.5</v>
      </c>
      <c r="AQ10" s="57">
        <v>57639.949999999786</v>
      </c>
      <c r="AS10" s="57"/>
      <c r="AT10" s="57"/>
      <c r="AV10" s="57">
        <f t="shared" si="6"/>
        <v>1905.5</v>
      </c>
      <c r="AW10" s="57">
        <f t="shared" si="7"/>
        <v>57639.949999999786</v>
      </c>
      <c r="AX10" s="57"/>
      <c r="AY10" s="57">
        <f t="shared" si="8"/>
        <v>2881.9974999999895</v>
      </c>
      <c r="AZ10" s="57">
        <f t="shared" si="9"/>
        <v>60521.947499999776</v>
      </c>
      <c r="BB10" s="57" t="e">
        <f>+#REF!+AP10</f>
        <v>#REF!</v>
      </c>
      <c r="BC10" s="57" t="e">
        <f>+#REF!+AQ10</f>
        <v>#REF!</v>
      </c>
      <c r="BD10" s="57"/>
      <c r="BE10" s="57" t="e">
        <f>+#REF!+AS10</f>
        <v>#REF!</v>
      </c>
      <c r="BF10" s="57" t="e">
        <f>+#REF!+AT10</f>
        <v>#REF!</v>
      </c>
      <c r="BG10" s="57"/>
      <c r="BH10" s="57" t="e">
        <f t="shared" si="10"/>
        <v>#REF!</v>
      </c>
      <c r="BI10" s="57" t="e">
        <f t="shared" si="11"/>
        <v>#REF!</v>
      </c>
      <c r="BJ10" s="57"/>
      <c r="BK10" s="57" t="e">
        <f t="shared" si="12"/>
        <v>#REF!</v>
      </c>
      <c r="BL10" s="57" t="e">
        <f t="shared" si="13"/>
        <v>#REF!</v>
      </c>
    </row>
    <row r="11" spans="1:64">
      <c r="A11" s="52" t="s">
        <v>37</v>
      </c>
      <c r="B11" s="52">
        <v>32</v>
      </c>
      <c r="C11" s="62" t="s">
        <v>38</v>
      </c>
      <c r="D11" s="140" t="s">
        <v>193</v>
      </c>
      <c r="E11" s="57">
        <v>38.570165299999999</v>
      </c>
      <c r="F11" s="57">
        <v>573</v>
      </c>
      <c r="G11" s="57">
        <f t="shared" si="0"/>
        <v>22100.7047169</v>
      </c>
      <c r="I11" s="57">
        <v>205</v>
      </c>
      <c r="J11" s="57">
        <f t="shared" si="1"/>
        <v>11860.32582975</v>
      </c>
      <c r="L11" s="57">
        <f t="shared" si="2"/>
        <v>778</v>
      </c>
      <c r="M11" s="57">
        <f t="shared" si="3"/>
        <v>33961.030546649999</v>
      </c>
      <c r="O11" s="57">
        <f t="shared" si="4"/>
        <v>1698.0515273325</v>
      </c>
      <c r="P11" s="141">
        <f t="shared" si="5"/>
        <v>35659.082073982499</v>
      </c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P11" s="57">
        <v>830</v>
      </c>
      <c r="AQ11" s="57">
        <v>30500.479999999978</v>
      </c>
      <c r="AS11" s="57">
        <v>21.5</v>
      </c>
      <c r="AT11" s="57">
        <v>1186.3499999999997</v>
      </c>
      <c r="AV11" s="57">
        <f t="shared" si="6"/>
        <v>851.5</v>
      </c>
      <c r="AW11" s="57">
        <f t="shared" si="7"/>
        <v>31686.829999999976</v>
      </c>
      <c r="AX11" s="57"/>
      <c r="AY11" s="57">
        <f t="shared" si="8"/>
        <v>1584.3414999999989</v>
      </c>
      <c r="AZ11" s="57">
        <f t="shared" si="9"/>
        <v>33271.171499999975</v>
      </c>
      <c r="BB11" s="57" t="e">
        <f>+#REF!+AP11</f>
        <v>#REF!</v>
      </c>
      <c r="BC11" s="57" t="e">
        <f>+#REF!+AQ11</f>
        <v>#REF!</v>
      </c>
      <c r="BD11" s="57"/>
      <c r="BE11" s="57" t="e">
        <f>+#REF!+AS11</f>
        <v>#REF!</v>
      </c>
      <c r="BF11" s="57" t="e">
        <f>+#REF!+AT11</f>
        <v>#REF!</v>
      </c>
      <c r="BG11" s="57"/>
      <c r="BH11" s="57" t="e">
        <f t="shared" si="10"/>
        <v>#REF!</v>
      </c>
      <c r="BI11" s="57" t="e">
        <f t="shared" si="11"/>
        <v>#REF!</v>
      </c>
      <c r="BJ11" s="57"/>
      <c r="BK11" s="57" t="e">
        <f t="shared" si="12"/>
        <v>#REF!</v>
      </c>
      <c r="BL11" s="57" t="e">
        <f t="shared" si="13"/>
        <v>#REF!</v>
      </c>
    </row>
    <row r="12" spans="1:64">
      <c r="A12" s="52" t="s">
        <v>39</v>
      </c>
      <c r="B12" s="52">
        <v>34</v>
      </c>
      <c r="C12" s="62" t="s">
        <v>40</v>
      </c>
      <c r="D12" s="140" t="s">
        <v>193</v>
      </c>
      <c r="E12" s="57">
        <v>40.009062152374</v>
      </c>
      <c r="F12" s="57">
        <v>640.16719999999998</v>
      </c>
      <c r="G12" s="57">
        <f t="shared" si="0"/>
        <v>25612.489292711238</v>
      </c>
      <c r="I12" s="57">
        <v>23.2683</v>
      </c>
      <c r="J12" s="57">
        <f t="shared" si="1"/>
        <v>1396.4142913201258</v>
      </c>
      <c r="L12" s="57">
        <f t="shared" si="2"/>
        <v>663.43549999999993</v>
      </c>
      <c r="M12" s="57">
        <f t="shared" si="3"/>
        <v>27008.903584031363</v>
      </c>
      <c r="O12" s="57">
        <f t="shared" si="4"/>
        <v>1350.4451792015682</v>
      </c>
      <c r="P12" s="141">
        <f t="shared" si="5"/>
        <v>28359.348763232931</v>
      </c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P12" s="57">
        <v>435.94480000000004</v>
      </c>
      <c r="AQ12" s="57">
        <v>16568.355175999997</v>
      </c>
      <c r="AS12" s="57">
        <v>15.512200000000002</v>
      </c>
      <c r="AT12" s="57">
        <v>877.46489999999994</v>
      </c>
      <c r="AV12" s="57">
        <f t="shared" si="6"/>
        <v>451.45700000000005</v>
      </c>
      <c r="AW12" s="57">
        <f t="shared" si="7"/>
        <v>17445.820075999996</v>
      </c>
      <c r="AX12" s="57"/>
      <c r="AY12" s="57">
        <f t="shared" si="8"/>
        <v>872.29100379999988</v>
      </c>
      <c r="AZ12" s="57">
        <f t="shared" si="9"/>
        <v>18318.111079799997</v>
      </c>
      <c r="BB12" s="57" t="e">
        <f>+#REF!+AP12</f>
        <v>#REF!</v>
      </c>
      <c r="BC12" s="57" t="e">
        <f>+#REF!+AQ12</f>
        <v>#REF!</v>
      </c>
      <c r="BD12" s="57"/>
      <c r="BE12" s="57" t="e">
        <f>+#REF!+AS12</f>
        <v>#REF!</v>
      </c>
      <c r="BF12" s="57" t="e">
        <f>+#REF!+AT12</f>
        <v>#REF!</v>
      </c>
      <c r="BG12" s="57"/>
      <c r="BH12" s="57" t="e">
        <f t="shared" si="10"/>
        <v>#REF!</v>
      </c>
      <c r="BI12" s="57" t="e">
        <f t="shared" si="11"/>
        <v>#REF!</v>
      </c>
      <c r="BJ12" s="57"/>
      <c r="BK12" s="57" t="e">
        <f t="shared" si="12"/>
        <v>#REF!</v>
      </c>
      <c r="BL12" s="57" t="e">
        <f t="shared" si="13"/>
        <v>#REF!</v>
      </c>
    </row>
    <row r="13" spans="1:64">
      <c r="A13" s="52" t="s">
        <v>30</v>
      </c>
      <c r="B13" s="52">
        <v>35</v>
      </c>
      <c r="C13" s="62" t="s">
        <v>42</v>
      </c>
      <c r="D13" s="140" t="s">
        <v>193</v>
      </c>
      <c r="E13" s="57">
        <v>37.460779353365766</v>
      </c>
      <c r="F13" s="57">
        <v>750.62950000000001</v>
      </c>
      <c r="G13" s="57">
        <f t="shared" si="0"/>
        <v>28119.166075627269</v>
      </c>
      <c r="I13" s="57">
        <v>0</v>
      </c>
      <c r="J13" s="57">
        <f t="shared" si="1"/>
        <v>0</v>
      </c>
      <c r="L13" s="57">
        <f t="shared" si="2"/>
        <v>750.62950000000001</v>
      </c>
      <c r="M13" s="57">
        <f t="shared" si="3"/>
        <v>28119.166075627269</v>
      </c>
      <c r="O13" s="57">
        <f t="shared" si="4"/>
        <v>1405.9583037813636</v>
      </c>
      <c r="P13" s="141">
        <f t="shared" si="5"/>
        <v>29525.124379408633</v>
      </c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P13" s="57">
        <v>408.75300000000004</v>
      </c>
      <c r="AQ13" s="57">
        <v>14544.684724000002</v>
      </c>
      <c r="AS13" s="57">
        <v>0</v>
      </c>
      <c r="AT13" s="57">
        <v>0</v>
      </c>
      <c r="AV13" s="57">
        <f t="shared" si="6"/>
        <v>408.75300000000004</v>
      </c>
      <c r="AW13" s="57">
        <f t="shared" si="7"/>
        <v>14544.684724000002</v>
      </c>
      <c r="AX13" s="57"/>
      <c r="AY13" s="57">
        <f t="shared" si="8"/>
        <v>727.23423620000017</v>
      </c>
      <c r="AZ13" s="57">
        <f t="shared" si="9"/>
        <v>15271.918960200002</v>
      </c>
      <c r="BB13" s="57" t="e">
        <f>+#REF!+AP13</f>
        <v>#REF!</v>
      </c>
      <c r="BC13" s="57" t="e">
        <f>+#REF!+AQ13</f>
        <v>#REF!</v>
      </c>
      <c r="BD13" s="57"/>
      <c r="BE13" s="57" t="e">
        <f>+#REF!+AS13</f>
        <v>#REF!</v>
      </c>
      <c r="BF13" s="57" t="e">
        <f>+#REF!+AT13</f>
        <v>#REF!</v>
      </c>
      <c r="BG13" s="57"/>
      <c r="BH13" s="57" t="e">
        <f t="shared" si="10"/>
        <v>#REF!</v>
      </c>
      <c r="BI13" s="57" t="e">
        <f t="shared" si="11"/>
        <v>#REF!</v>
      </c>
      <c r="BJ13" s="57"/>
      <c r="BK13" s="57" t="e">
        <f t="shared" si="12"/>
        <v>#REF!</v>
      </c>
      <c r="BL13" s="57" t="e">
        <f t="shared" si="13"/>
        <v>#REF!</v>
      </c>
    </row>
    <row r="14" spans="1:64">
      <c r="A14" s="52" t="s">
        <v>30</v>
      </c>
      <c r="B14" s="52">
        <v>41</v>
      </c>
      <c r="C14" s="62" t="s">
        <v>43</v>
      </c>
      <c r="D14" s="140" t="s">
        <v>193</v>
      </c>
      <c r="E14" s="57">
        <v>29.867726527612753</v>
      </c>
      <c r="F14" s="57">
        <v>788.9393</v>
      </c>
      <c r="G14" s="57">
        <f t="shared" si="0"/>
        <v>23563.823259286237</v>
      </c>
      <c r="I14" s="57">
        <v>161.33969999999999</v>
      </c>
      <c r="J14" s="57">
        <f t="shared" si="1"/>
        <v>7228.2750564706239</v>
      </c>
      <c r="L14" s="57">
        <f t="shared" si="2"/>
        <v>950.279</v>
      </c>
      <c r="M14" s="57">
        <f t="shared" si="3"/>
        <v>30792.098315756863</v>
      </c>
      <c r="O14" s="57">
        <f t="shared" si="4"/>
        <v>1539.6049157878433</v>
      </c>
      <c r="P14" s="141">
        <f t="shared" si="5"/>
        <v>32331.703231544707</v>
      </c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P14" s="57">
        <v>401.12620000000004</v>
      </c>
      <c r="AQ14" s="57">
        <v>11373.220175999999</v>
      </c>
      <c r="AS14" s="57">
        <v>107.5598</v>
      </c>
      <c r="AT14" s="57">
        <v>4575.991312000001</v>
      </c>
      <c r="AV14" s="57">
        <f t="shared" si="6"/>
        <v>508.68600000000004</v>
      </c>
      <c r="AW14" s="57">
        <f t="shared" si="7"/>
        <v>15949.211488000001</v>
      </c>
      <c r="AX14" s="57"/>
      <c r="AY14" s="57">
        <f t="shared" si="8"/>
        <v>797.46057440000004</v>
      </c>
      <c r="AZ14" s="57">
        <f t="shared" si="9"/>
        <v>16746.672062400001</v>
      </c>
      <c r="BB14" s="57" t="e">
        <f>+#REF!+AP14</f>
        <v>#REF!</v>
      </c>
      <c r="BC14" s="57" t="e">
        <f>+#REF!+AQ14</f>
        <v>#REF!</v>
      </c>
      <c r="BD14" s="57"/>
      <c r="BE14" s="57" t="e">
        <f>+#REF!+AS14</f>
        <v>#REF!</v>
      </c>
      <c r="BF14" s="57" t="e">
        <f>+#REF!+AT14</f>
        <v>#REF!</v>
      </c>
      <c r="BG14" s="57"/>
      <c r="BH14" s="57" t="e">
        <f t="shared" si="10"/>
        <v>#REF!</v>
      </c>
      <c r="BI14" s="57" t="e">
        <f t="shared" si="11"/>
        <v>#REF!</v>
      </c>
      <c r="BJ14" s="57"/>
      <c r="BK14" s="57" t="e">
        <f t="shared" si="12"/>
        <v>#REF!</v>
      </c>
      <c r="BL14" s="57" t="e">
        <f t="shared" si="13"/>
        <v>#REF!</v>
      </c>
    </row>
    <row r="15" spans="1:64">
      <c r="A15" s="52" t="s">
        <v>30</v>
      </c>
      <c r="B15" s="52">
        <v>42</v>
      </c>
      <c r="C15" s="62" t="s">
        <v>44</v>
      </c>
      <c r="D15" s="140" t="s">
        <v>193</v>
      </c>
      <c r="E15" s="57">
        <v>79.066842038628096</v>
      </c>
      <c r="F15" s="57">
        <v>686.8959000000001</v>
      </c>
      <c r="G15" s="57">
        <f t="shared" si="0"/>
        <v>54310.689622281287</v>
      </c>
      <c r="I15" s="57">
        <v>0</v>
      </c>
      <c r="J15" s="57">
        <f t="shared" si="1"/>
        <v>0</v>
      </c>
      <c r="L15" s="57">
        <f t="shared" si="2"/>
        <v>686.8959000000001</v>
      </c>
      <c r="M15" s="57">
        <f t="shared" si="3"/>
        <v>54310.689622281287</v>
      </c>
      <c r="O15" s="57">
        <f t="shared" si="4"/>
        <v>2715.5344811140644</v>
      </c>
      <c r="P15" s="141">
        <f t="shared" si="5"/>
        <v>57026.224103395354</v>
      </c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P15" s="57">
        <v>495.43060000000008</v>
      </c>
      <c r="AQ15" s="57">
        <v>37220.255472000004</v>
      </c>
      <c r="AS15" s="57">
        <v>0</v>
      </c>
      <c r="AT15" s="57">
        <v>0</v>
      </c>
      <c r="AV15" s="57">
        <f t="shared" si="6"/>
        <v>495.43060000000008</v>
      </c>
      <c r="AW15" s="57">
        <f t="shared" si="7"/>
        <v>37220.255472000004</v>
      </c>
      <c r="AX15" s="57"/>
      <c r="AY15" s="57">
        <f t="shared" si="8"/>
        <v>1861.0127736000004</v>
      </c>
      <c r="AZ15" s="57">
        <f t="shared" si="9"/>
        <v>39081.268245600004</v>
      </c>
      <c r="BB15" s="57" t="e">
        <f>+#REF!+AP15</f>
        <v>#REF!</v>
      </c>
      <c r="BC15" s="57" t="e">
        <f>+#REF!+AQ15</f>
        <v>#REF!</v>
      </c>
      <c r="BD15" s="57"/>
      <c r="BE15" s="57" t="e">
        <f>+#REF!+AS15</f>
        <v>#REF!</v>
      </c>
      <c r="BF15" s="57" t="e">
        <f>+#REF!+AT15</f>
        <v>#REF!</v>
      </c>
      <c r="BG15" s="57"/>
      <c r="BH15" s="57" t="e">
        <f t="shared" si="10"/>
        <v>#REF!</v>
      </c>
      <c r="BI15" s="57" t="e">
        <f t="shared" si="11"/>
        <v>#REF!</v>
      </c>
      <c r="BJ15" s="57"/>
      <c r="BK15" s="57" t="e">
        <f t="shared" si="12"/>
        <v>#REF!</v>
      </c>
      <c r="BL15" s="57" t="e">
        <f t="shared" si="13"/>
        <v>#REF!</v>
      </c>
    </row>
    <row r="16" spans="1:64">
      <c r="A16" s="52" t="s">
        <v>45</v>
      </c>
      <c r="B16" s="52">
        <v>49</v>
      </c>
      <c r="C16" s="62" t="s">
        <v>46</v>
      </c>
      <c r="D16" s="140" t="s">
        <v>193</v>
      </c>
      <c r="E16" s="57">
        <v>21.351549484377429</v>
      </c>
      <c r="F16" s="50">
        <v>789.5</v>
      </c>
      <c r="G16" s="57">
        <f t="shared" si="0"/>
        <v>16857.048317915982</v>
      </c>
      <c r="I16" s="50">
        <v>71.639999999999986</v>
      </c>
      <c r="J16" s="57">
        <f t="shared" si="1"/>
        <v>2294.437507591198</v>
      </c>
      <c r="L16" s="50">
        <f t="shared" si="2"/>
        <v>861.14</v>
      </c>
      <c r="M16" s="50">
        <f t="shared" si="3"/>
        <v>19151.485825507181</v>
      </c>
      <c r="O16" s="50">
        <f t="shared" si="4"/>
        <v>957.57429127535909</v>
      </c>
      <c r="P16" s="50">
        <f t="shared" si="5"/>
        <v>20109.060116782541</v>
      </c>
      <c r="Q16" s="50"/>
      <c r="R16" s="57"/>
      <c r="S16" s="57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P16" s="50">
        <v>335.5</v>
      </c>
      <c r="AQ16" s="50">
        <v>6806.971999999977</v>
      </c>
      <c r="AS16" s="50">
        <v>48.76</v>
      </c>
      <c r="AT16" s="50">
        <v>1484.1955999999986</v>
      </c>
      <c r="AV16" s="50">
        <f t="shared" si="6"/>
        <v>384.26</v>
      </c>
      <c r="AW16" s="50">
        <f t="shared" si="7"/>
        <v>8291.1675999999752</v>
      </c>
      <c r="AY16" s="50">
        <f t="shared" si="8"/>
        <v>414.55837999999881</v>
      </c>
      <c r="AZ16" s="50">
        <f t="shared" si="9"/>
        <v>8705.7259799999738</v>
      </c>
      <c r="BB16" s="50" t="e">
        <f>+#REF!+AP16</f>
        <v>#REF!</v>
      </c>
      <c r="BC16" s="50" t="e">
        <f>+#REF!+AQ16</f>
        <v>#REF!</v>
      </c>
      <c r="BE16" s="50" t="e">
        <f>+#REF!+AS16</f>
        <v>#REF!</v>
      </c>
      <c r="BF16" s="50" t="e">
        <f>+#REF!+AT16</f>
        <v>#REF!</v>
      </c>
      <c r="BH16" s="50" t="e">
        <f t="shared" si="10"/>
        <v>#REF!</v>
      </c>
      <c r="BI16" s="57" t="e">
        <f t="shared" si="11"/>
        <v>#REF!</v>
      </c>
      <c r="BK16" s="57" t="e">
        <f t="shared" si="12"/>
        <v>#REF!</v>
      </c>
      <c r="BL16" s="57" t="e">
        <f t="shared" si="13"/>
        <v>#REF!</v>
      </c>
    </row>
    <row r="17" spans="1:64">
      <c r="A17" s="52" t="s">
        <v>30</v>
      </c>
      <c r="B17" s="52">
        <v>56</v>
      </c>
      <c r="C17" s="62" t="s">
        <v>163</v>
      </c>
      <c r="D17" s="140" t="s">
        <v>193</v>
      </c>
      <c r="E17" s="57">
        <v>33.165494777568284</v>
      </c>
      <c r="F17" s="50">
        <v>659.55179999999996</v>
      </c>
      <c r="G17" s="57">
        <f t="shared" si="0"/>
        <v>21874.361778435759</v>
      </c>
      <c r="I17" s="50">
        <v>28.2681</v>
      </c>
      <c r="J17" s="57">
        <f t="shared" si="1"/>
        <v>1406.2882843826669</v>
      </c>
      <c r="L17" s="50">
        <f t="shared" si="2"/>
        <v>687.81989999999996</v>
      </c>
      <c r="M17" s="50">
        <f t="shared" si="3"/>
        <v>23280.650062818426</v>
      </c>
      <c r="O17" s="50">
        <f t="shared" si="4"/>
        <v>1164.0325031409213</v>
      </c>
      <c r="P17" s="50">
        <f t="shared" si="5"/>
        <v>24444.682565959349</v>
      </c>
      <c r="Q17" s="50"/>
      <c r="R17" s="57"/>
      <c r="S17" s="57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P17" s="50">
        <v>455.70119999999997</v>
      </c>
      <c r="AQ17" s="50">
        <v>14354.382624000002</v>
      </c>
      <c r="AS17" s="50">
        <v>18.845400000000001</v>
      </c>
      <c r="AT17" s="50">
        <v>892.37456000000009</v>
      </c>
      <c r="AV17" s="50">
        <f t="shared" si="6"/>
        <v>474.54659999999996</v>
      </c>
      <c r="AW17" s="50">
        <f t="shared" si="7"/>
        <v>15246.757184000002</v>
      </c>
      <c r="AY17" s="50">
        <f t="shared" si="8"/>
        <v>762.33785920000014</v>
      </c>
      <c r="AZ17" s="50">
        <f t="shared" si="9"/>
        <v>16009.095043200003</v>
      </c>
      <c r="BB17" s="50" t="e">
        <f>+#REF!+AP17</f>
        <v>#REF!</v>
      </c>
      <c r="BC17" s="50" t="e">
        <f>+#REF!+AQ17</f>
        <v>#REF!</v>
      </c>
      <c r="BE17" s="50" t="e">
        <f>+#REF!+AS17</f>
        <v>#REF!</v>
      </c>
      <c r="BF17" s="50" t="e">
        <f>+#REF!+AT17</f>
        <v>#REF!</v>
      </c>
      <c r="BH17" s="50" t="e">
        <f t="shared" si="10"/>
        <v>#REF!</v>
      </c>
      <c r="BI17" s="57" t="e">
        <f t="shared" si="11"/>
        <v>#REF!</v>
      </c>
      <c r="BK17" s="57" t="e">
        <f t="shared" si="12"/>
        <v>#REF!</v>
      </c>
      <c r="BL17" s="57" t="e">
        <f t="shared" si="13"/>
        <v>#REF!</v>
      </c>
    </row>
    <row r="18" spans="1:64">
      <c r="A18" s="52" t="s">
        <v>45</v>
      </c>
      <c r="B18" s="52">
        <v>60</v>
      </c>
      <c r="C18" s="62" t="s">
        <v>51</v>
      </c>
      <c r="D18" s="140" t="s">
        <v>193</v>
      </c>
      <c r="E18" s="57">
        <v>23.105386165033138</v>
      </c>
      <c r="F18" s="50">
        <v>637.05999999999995</v>
      </c>
      <c r="G18" s="57">
        <f t="shared" si="0"/>
        <v>14719.517310296011</v>
      </c>
      <c r="I18" s="50">
        <v>32.76</v>
      </c>
      <c r="J18" s="57">
        <f t="shared" si="1"/>
        <v>1135.3986761497283</v>
      </c>
      <c r="L18" s="50">
        <f t="shared" si="2"/>
        <v>669.81999999999994</v>
      </c>
      <c r="M18" s="50">
        <f t="shared" si="3"/>
        <v>15854.91598644574</v>
      </c>
      <c r="O18" s="50">
        <f t="shared" si="4"/>
        <v>792.74579932228698</v>
      </c>
      <c r="P18" s="50">
        <f t="shared" si="5"/>
        <v>16647.661785768025</v>
      </c>
      <c r="Q18" s="50"/>
      <c r="R18" s="57"/>
      <c r="S18" s="57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P18" s="50">
        <v>416.03999999999996</v>
      </c>
      <c r="AQ18" s="50">
        <v>9132.1904000000068</v>
      </c>
      <c r="AS18" s="50">
        <v>22.840000000000003</v>
      </c>
      <c r="AT18" s="50">
        <v>753.4500000000005</v>
      </c>
      <c r="AV18" s="50">
        <f t="shared" si="6"/>
        <v>438.88</v>
      </c>
      <c r="AW18" s="50">
        <f t="shared" si="7"/>
        <v>9885.6404000000075</v>
      </c>
      <c r="AY18" s="50">
        <f t="shared" si="8"/>
        <v>494.28202000000039</v>
      </c>
      <c r="AZ18" s="50">
        <f t="shared" si="9"/>
        <v>10379.922420000008</v>
      </c>
      <c r="BB18" s="50" t="e">
        <f>+#REF!+AP18</f>
        <v>#REF!</v>
      </c>
      <c r="BC18" s="50" t="e">
        <f>+#REF!+AQ18</f>
        <v>#REF!</v>
      </c>
      <c r="BE18" s="50" t="e">
        <f>+#REF!+AS18</f>
        <v>#REF!</v>
      </c>
      <c r="BF18" s="50" t="e">
        <f>+#REF!+AT18</f>
        <v>#REF!</v>
      </c>
      <c r="BH18" s="50" t="e">
        <f t="shared" si="10"/>
        <v>#REF!</v>
      </c>
      <c r="BI18" s="57" t="e">
        <f t="shared" si="11"/>
        <v>#REF!</v>
      </c>
      <c r="BK18" s="57" t="e">
        <f t="shared" si="12"/>
        <v>#REF!</v>
      </c>
      <c r="BL18" s="57" t="e">
        <f t="shared" si="13"/>
        <v>#REF!</v>
      </c>
    </row>
    <row r="19" spans="1:64">
      <c r="A19" s="52" t="s">
        <v>27</v>
      </c>
      <c r="B19" s="52">
        <v>68</v>
      </c>
      <c r="C19" s="62" t="s">
        <v>162</v>
      </c>
      <c r="D19" s="140" t="s">
        <v>193</v>
      </c>
      <c r="E19" s="57">
        <v>38.097242000000008</v>
      </c>
      <c r="F19" s="50">
        <v>126.5</v>
      </c>
      <c r="G19" s="57">
        <v>10842.831113</v>
      </c>
      <c r="I19" s="50">
        <v>0</v>
      </c>
      <c r="J19" s="57">
        <f t="shared" si="1"/>
        <v>0</v>
      </c>
      <c r="L19" s="50">
        <f t="shared" si="2"/>
        <v>126.5</v>
      </c>
      <c r="M19" s="50">
        <f t="shared" si="3"/>
        <v>10842.831113</v>
      </c>
      <c r="O19" s="50">
        <f t="shared" si="4"/>
        <v>542.14155564999999</v>
      </c>
      <c r="P19" s="50">
        <f t="shared" si="5"/>
        <v>11384.97266865</v>
      </c>
      <c r="Q19" s="50"/>
      <c r="R19" s="57"/>
      <c r="S19" s="57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P19" s="50">
        <v>1327.5</v>
      </c>
      <c r="AQ19" s="50">
        <v>48937.439999999937</v>
      </c>
      <c r="AS19" s="50">
        <v>153.5</v>
      </c>
      <c r="AT19" s="50">
        <v>8421.9400000000132</v>
      </c>
      <c r="AV19" s="50">
        <f t="shared" si="6"/>
        <v>1481</v>
      </c>
      <c r="AW19" s="50">
        <f t="shared" si="7"/>
        <v>57359.379999999946</v>
      </c>
      <c r="AY19" s="50">
        <f t="shared" si="8"/>
        <v>2867.9689999999973</v>
      </c>
      <c r="AZ19" s="50">
        <f t="shared" si="9"/>
        <v>60227.348999999944</v>
      </c>
      <c r="BB19" s="57" t="e">
        <f>+#REF!+AP19</f>
        <v>#REF!</v>
      </c>
      <c r="BC19" s="50" t="e">
        <f>+#REF!+AQ19</f>
        <v>#REF!</v>
      </c>
      <c r="BE19" s="50" t="e">
        <f>+#REF!+AS19</f>
        <v>#REF!</v>
      </c>
      <c r="BF19" s="50" t="e">
        <f>+#REF!+AT19</f>
        <v>#REF!</v>
      </c>
      <c r="BH19" s="50" t="e">
        <f t="shared" si="10"/>
        <v>#REF!</v>
      </c>
      <c r="BI19" s="57" t="e">
        <f t="shared" si="11"/>
        <v>#REF!</v>
      </c>
      <c r="BK19" s="57" t="e">
        <f t="shared" si="12"/>
        <v>#REF!</v>
      </c>
      <c r="BL19" s="57" t="e">
        <f t="shared" si="13"/>
        <v>#REF!</v>
      </c>
    </row>
    <row r="20" spans="1:64">
      <c r="A20" s="52" t="s">
        <v>39</v>
      </c>
      <c r="B20" s="52">
        <v>70</v>
      </c>
      <c r="C20" s="62" t="s">
        <v>55</v>
      </c>
      <c r="D20" s="140" t="s">
        <v>193</v>
      </c>
      <c r="E20" s="57">
        <v>34.821754006745444</v>
      </c>
      <c r="F20" s="50">
        <v>695.89569999999992</v>
      </c>
      <c r="G20" s="57">
        <f t="shared" ref="G20:G51" si="14">+F20*E20</f>
        <v>24232.308879751923</v>
      </c>
      <c r="I20" s="50">
        <v>37.883099999999999</v>
      </c>
      <c r="J20" s="57">
        <f t="shared" si="1"/>
        <v>1978.7339838194075</v>
      </c>
      <c r="L20" s="50">
        <f t="shared" si="2"/>
        <v>733.77879999999993</v>
      </c>
      <c r="M20" s="50">
        <f t="shared" si="3"/>
        <v>26211.042863571332</v>
      </c>
      <c r="O20" s="50">
        <f t="shared" si="4"/>
        <v>1310.5521431785667</v>
      </c>
      <c r="P20" s="50">
        <f t="shared" si="5"/>
        <v>27521.5950067499</v>
      </c>
      <c r="Q20" s="50"/>
      <c r="R20" s="57"/>
      <c r="S20" s="57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P20" s="50">
        <v>476.2638</v>
      </c>
      <c r="AQ20" s="50">
        <v>15759.930208000002</v>
      </c>
      <c r="AS20" s="50">
        <v>25.255400000000002</v>
      </c>
      <c r="AT20" s="50">
        <v>1255.2113280000003</v>
      </c>
      <c r="AV20" s="50">
        <f t="shared" si="6"/>
        <v>501.51920000000001</v>
      </c>
      <c r="AW20" s="50">
        <f t="shared" si="7"/>
        <v>17015.141536000003</v>
      </c>
      <c r="AY20" s="50">
        <f t="shared" si="8"/>
        <v>850.75707680000016</v>
      </c>
      <c r="AZ20" s="50">
        <f t="shared" si="9"/>
        <v>17865.898612800003</v>
      </c>
      <c r="BB20" s="50" t="e">
        <f>+#REF!+AP20</f>
        <v>#REF!</v>
      </c>
      <c r="BC20" s="50" t="e">
        <f>+#REF!+AQ20</f>
        <v>#REF!</v>
      </c>
      <c r="BE20" s="50" t="e">
        <f>+#REF!+AS20</f>
        <v>#REF!</v>
      </c>
      <c r="BF20" s="50" t="e">
        <f>+#REF!+AT20</f>
        <v>#REF!</v>
      </c>
      <c r="BH20" s="50" t="e">
        <f t="shared" si="10"/>
        <v>#REF!</v>
      </c>
      <c r="BI20" s="57" t="e">
        <f t="shared" si="11"/>
        <v>#REF!</v>
      </c>
      <c r="BK20" s="57" t="e">
        <f t="shared" si="12"/>
        <v>#REF!</v>
      </c>
      <c r="BL20" s="57" t="e">
        <f t="shared" si="13"/>
        <v>#REF!</v>
      </c>
    </row>
    <row r="21" spans="1:64">
      <c r="A21" s="52" t="s">
        <v>37</v>
      </c>
      <c r="B21" s="52">
        <v>80</v>
      </c>
      <c r="C21" s="62" t="s">
        <v>57</v>
      </c>
      <c r="D21" s="140" t="s">
        <v>193</v>
      </c>
      <c r="E21" s="57">
        <v>39.377467811764703</v>
      </c>
      <c r="F21" s="50">
        <v>68</v>
      </c>
      <c r="G21" s="57">
        <f t="shared" si="14"/>
        <v>2677.6678112</v>
      </c>
      <c r="I21" s="50">
        <v>200.5</v>
      </c>
      <c r="J21" s="57">
        <f t="shared" si="1"/>
        <v>11842.773444388235</v>
      </c>
      <c r="L21" s="50">
        <f t="shared" si="2"/>
        <v>268.5</v>
      </c>
      <c r="M21" s="50">
        <f t="shared" si="3"/>
        <v>14520.441255588234</v>
      </c>
      <c r="O21" s="50">
        <f t="shared" si="4"/>
        <v>726.02206277941173</v>
      </c>
      <c r="P21" s="50">
        <f t="shared" si="5"/>
        <v>15246.463318367645</v>
      </c>
      <c r="Q21" s="50"/>
      <c r="R21" s="57"/>
      <c r="S21" s="57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P21" s="50">
        <v>60</v>
      </c>
      <c r="AQ21" s="50">
        <v>2112.7199999999998</v>
      </c>
      <c r="AS21" s="50">
        <v>2</v>
      </c>
      <c r="AT21" s="50">
        <v>105.34</v>
      </c>
      <c r="AV21" s="50">
        <f t="shared" si="6"/>
        <v>62</v>
      </c>
      <c r="AW21" s="50">
        <f t="shared" si="7"/>
        <v>2218.06</v>
      </c>
      <c r="AY21" s="50">
        <f t="shared" si="8"/>
        <v>110.90300000000001</v>
      </c>
      <c r="AZ21" s="50">
        <f t="shared" si="9"/>
        <v>2328.9629999999997</v>
      </c>
      <c r="BB21" s="50" t="e">
        <f>+#REF!+AP21</f>
        <v>#REF!</v>
      </c>
      <c r="BC21" s="50" t="e">
        <f>+#REF!+AQ21</f>
        <v>#REF!</v>
      </c>
      <c r="BE21" s="50" t="e">
        <f>+#REF!+AS21</f>
        <v>#REF!</v>
      </c>
      <c r="BF21" s="50" t="e">
        <f>+#REF!+AT21</f>
        <v>#REF!</v>
      </c>
      <c r="BH21" s="50" t="e">
        <f t="shared" si="10"/>
        <v>#REF!</v>
      </c>
      <c r="BI21" s="57" t="e">
        <f t="shared" si="11"/>
        <v>#REF!</v>
      </c>
      <c r="BK21" s="57" t="e">
        <f t="shared" si="12"/>
        <v>#REF!</v>
      </c>
      <c r="BL21" s="57" t="e">
        <f t="shared" si="13"/>
        <v>#REF!</v>
      </c>
    </row>
    <row r="22" spans="1:64">
      <c r="A22" s="52" t="s">
        <v>27</v>
      </c>
      <c r="B22" s="52">
        <v>83</v>
      </c>
      <c r="C22" s="62" t="s">
        <v>161</v>
      </c>
      <c r="D22" s="140" t="s">
        <v>193</v>
      </c>
      <c r="E22" s="57">
        <v>30.242053760000015</v>
      </c>
      <c r="F22" s="50">
        <v>47.5</v>
      </c>
      <c r="G22" s="57">
        <f t="shared" si="14"/>
        <v>1436.4975536000006</v>
      </c>
      <c r="I22" s="50"/>
      <c r="J22" s="57">
        <f t="shared" si="1"/>
        <v>0</v>
      </c>
      <c r="L22" s="50">
        <f t="shared" si="2"/>
        <v>47.5</v>
      </c>
      <c r="M22" s="50">
        <f t="shared" si="3"/>
        <v>1436.4975536000006</v>
      </c>
      <c r="O22" s="50">
        <f t="shared" si="4"/>
        <v>71.824877680000029</v>
      </c>
      <c r="P22" s="50">
        <f t="shared" si="5"/>
        <v>1508.3224312800007</v>
      </c>
      <c r="Q22" s="50"/>
      <c r="R22" s="57"/>
      <c r="S22" s="57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P22" s="50">
        <v>851.5</v>
      </c>
      <c r="AQ22" s="50">
        <v>24543.700000000179</v>
      </c>
      <c r="AS22" s="50">
        <v>4.5</v>
      </c>
      <c r="AT22" s="50">
        <v>191.82</v>
      </c>
      <c r="AV22" s="50">
        <f t="shared" si="6"/>
        <v>856</v>
      </c>
      <c r="AW22" s="50">
        <f t="shared" si="7"/>
        <v>24735.520000000179</v>
      </c>
      <c r="AY22" s="50">
        <f t="shared" si="8"/>
        <v>1236.7760000000089</v>
      </c>
      <c r="AZ22" s="50">
        <f t="shared" si="9"/>
        <v>25972.296000000188</v>
      </c>
      <c r="BB22" s="50" t="e">
        <f>+#REF!+AP22</f>
        <v>#REF!</v>
      </c>
      <c r="BC22" s="50" t="e">
        <f>+#REF!+AQ22</f>
        <v>#REF!</v>
      </c>
      <c r="BE22" s="50" t="e">
        <f>+#REF!+AS22</f>
        <v>#REF!</v>
      </c>
      <c r="BF22" s="50" t="e">
        <f>+#REF!+AT22</f>
        <v>#REF!</v>
      </c>
      <c r="BH22" s="50" t="e">
        <f t="shared" si="10"/>
        <v>#REF!</v>
      </c>
      <c r="BI22" s="57" t="e">
        <f t="shared" si="11"/>
        <v>#REF!</v>
      </c>
      <c r="BK22" s="57" t="e">
        <f t="shared" si="12"/>
        <v>#REF!</v>
      </c>
      <c r="BL22" s="57" t="e">
        <f t="shared" si="13"/>
        <v>#REF!</v>
      </c>
    </row>
    <row r="23" spans="1:64">
      <c r="A23" s="52" t="s">
        <v>37</v>
      </c>
      <c r="B23" s="52">
        <v>91</v>
      </c>
      <c r="C23" s="62" t="s">
        <v>53</v>
      </c>
      <c r="D23" s="140" t="s">
        <v>193</v>
      </c>
      <c r="E23" s="57">
        <v>32.497082910832873</v>
      </c>
      <c r="F23" s="50">
        <v>1675.5</v>
      </c>
      <c r="G23" s="57">
        <f t="shared" si="14"/>
        <v>54448.862417100478</v>
      </c>
      <c r="I23" s="50">
        <v>145</v>
      </c>
      <c r="J23" s="57">
        <f t="shared" si="1"/>
        <v>7068.1155331061491</v>
      </c>
      <c r="L23" s="50">
        <f t="shared" si="2"/>
        <v>1820.5</v>
      </c>
      <c r="M23" s="50">
        <f t="shared" si="3"/>
        <v>61516.977950206623</v>
      </c>
      <c r="O23" s="50">
        <f t="shared" si="4"/>
        <v>3075.8488975103314</v>
      </c>
      <c r="P23" s="50">
        <f t="shared" si="5"/>
        <v>64592.826847716955</v>
      </c>
      <c r="Q23" s="50"/>
      <c r="R23" s="57"/>
      <c r="S23" s="57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P23" s="50">
        <v>40</v>
      </c>
      <c r="AQ23" s="50">
        <v>1232.0099999999995</v>
      </c>
      <c r="AS23" s="50">
        <v>14</v>
      </c>
      <c r="AT23" s="50">
        <v>645.32999999999993</v>
      </c>
      <c r="AV23" s="50">
        <f t="shared" si="6"/>
        <v>54</v>
      </c>
      <c r="AW23" s="50">
        <f t="shared" si="7"/>
        <v>1877.3399999999995</v>
      </c>
      <c r="AY23" s="50">
        <f t="shared" si="8"/>
        <v>93.866999999999976</v>
      </c>
      <c r="AZ23" s="50">
        <f t="shared" si="9"/>
        <v>1971.2069999999994</v>
      </c>
      <c r="BB23" s="50" t="e">
        <f>+#REF!+AP23</f>
        <v>#REF!</v>
      </c>
      <c r="BC23" s="50" t="e">
        <f>+#REF!+AQ23</f>
        <v>#REF!</v>
      </c>
      <c r="BE23" s="50" t="e">
        <f>+#REF!+AS23</f>
        <v>#REF!</v>
      </c>
      <c r="BF23" s="50" t="e">
        <f>+#REF!+AT23</f>
        <v>#REF!</v>
      </c>
      <c r="BH23" s="50" t="e">
        <f t="shared" si="10"/>
        <v>#REF!</v>
      </c>
      <c r="BI23" s="57" t="e">
        <f t="shared" si="11"/>
        <v>#REF!</v>
      </c>
      <c r="BK23" s="57" t="e">
        <f t="shared" si="12"/>
        <v>#REF!</v>
      </c>
      <c r="BL23" s="57" t="e">
        <f t="shared" si="13"/>
        <v>#REF!</v>
      </c>
    </row>
    <row r="24" spans="1:64">
      <c r="A24" s="52" t="s">
        <v>30</v>
      </c>
      <c r="B24" s="52">
        <v>94</v>
      </c>
      <c r="C24" s="62" t="s">
        <v>134</v>
      </c>
      <c r="D24" s="140" t="s">
        <v>193</v>
      </c>
      <c r="E24" s="57">
        <v>69.577386228394502</v>
      </c>
      <c r="F24" s="50">
        <v>590.51499999999999</v>
      </c>
      <c r="G24" s="57">
        <f t="shared" si="14"/>
        <v>41086.490228660376</v>
      </c>
      <c r="I24" s="50">
        <v>0</v>
      </c>
      <c r="J24" s="57">
        <f t="shared" si="1"/>
        <v>0</v>
      </c>
      <c r="L24" s="50">
        <f t="shared" si="2"/>
        <v>590.51499999999999</v>
      </c>
      <c r="M24" s="50">
        <f t="shared" si="3"/>
        <v>41086.490228660376</v>
      </c>
      <c r="O24" s="50">
        <f t="shared" si="4"/>
        <v>2054.3245114330189</v>
      </c>
      <c r="P24" s="50">
        <f t="shared" si="5"/>
        <v>43140.814740093396</v>
      </c>
      <c r="Q24" s="50"/>
      <c r="R24" s="57"/>
      <c r="S24" s="57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P24" s="50">
        <v>727.51</v>
      </c>
      <c r="AQ24" s="50">
        <v>47966.84581199997</v>
      </c>
      <c r="AS24" s="50">
        <v>0</v>
      </c>
      <c r="AT24" s="50">
        <v>0</v>
      </c>
      <c r="AV24" s="50">
        <f t="shared" si="6"/>
        <v>727.51</v>
      </c>
      <c r="AW24" s="50">
        <f t="shared" si="7"/>
        <v>47966.84581199997</v>
      </c>
      <c r="AY24" s="50">
        <f t="shared" si="8"/>
        <v>2398.3422905999987</v>
      </c>
      <c r="AZ24" s="50">
        <f t="shared" si="9"/>
        <v>50365.188102599968</v>
      </c>
      <c r="BB24" s="50" t="e">
        <f>+#REF!+AP24</f>
        <v>#REF!</v>
      </c>
      <c r="BC24" s="50" t="e">
        <f>+#REF!+AQ24</f>
        <v>#REF!</v>
      </c>
      <c r="BE24" s="50" t="e">
        <f>+#REF!+AS24</f>
        <v>#REF!</v>
      </c>
      <c r="BF24" s="50" t="e">
        <f>+#REF!+AT24</f>
        <v>#REF!</v>
      </c>
      <c r="BH24" s="50" t="e">
        <f t="shared" si="10"/>
        <v>#REF!</v>
      </c>
      <c r="BI24" s="57" t="e">
        <f t="shared" si="11"/>
        <v>#REF!</v>
      </c>
      <c r="BK24" s="57" t="e">
        <f t="shared" si="12"/>
        <v>#REF!</v>
      </c>
      <c r="BL24" s="57" t="e">
        <f t="shared" si="13"/>
        <v>#REF!</v>
      </c>
    </row>
    <row r="25" spans="1:64">
      <c r="A25" s="52" t="s">
        <v>59</v>
      </c>
      <c r="B25" s="52">
        <v>95</v>
      </c>
      <c r="C25" s="62" t="s">
        <v>60</v>
      </c>
      <c r="D25" s="140" t="s">
        <v>193</v>
      </c>
      <c r="E25" s="57">
        <v>37.571036999999997</v>
      </c>
      <c r="F25" s="50"/>
      <c r="G25" s="57">
        <f t="shared" si="14"/>
        <v>0</v>
      </c>
      <c r="I25" s="50">
        <v>5</v>
      </c>
      <c r="J25" s="57">
        <f t="shared" si="1"/>
        <v>281.78277749999995</v>
      </c>
      <c r="L25" s="50">
        <f t="shared" si="2"/>
        <v>5</v>
      </c>
      <c r="M25" s="50">
        <f t="shared" si="3"/>
        <v>281.78277749999995</v>
      </c>
      <c r="O25" s="50">
        <f t="shared" si="4"/>
        <v>14.089138874999998</v>
      </c>
      <c r="P25" s="50">
        <f t="shared" si="5"/>
        <v>295.87191637499996</v>
      </c>
      <c r="Q25" s="50"/>
      <c r="R25" s="57"/>
      <c r="S25" s="57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P25" s="50">
        <v>25.5</v>
      </c>
      <c r="AQ25" s="50">
        <v>921.32999999999993</v>
      </c>
      <c r="AT25" s="50"/>
      <c r="AV25" s="50">
        <f t="shared" si="6"/>
        <v>25.5</v>
      </c>
      <c r="AW25" s="50">
        <f t="shared" si="7"/>
        <v>921.32999999999993</v>
      </c>
      <c r="AY25" s="50">
        <f t="shared" si="8"/>
        <v>46.066499999999998</v>
      </c>
      <c r="AZ25" s="50">
        <f t="shared" si="9"/>
        <v>967.39649999999995</v>
      </c>
      <c r="BB25" s="50" t="e">
        <f>+#REF!+AP25</f>
        <v>#REF!</v>
      </c>
      <c r="BC25" s="50" t="e">
        <f>+#REF!+AQ25</f>
        <v>#REF!</v>
      </c>
      <c r="BE25" s="50" t="e">
        <f>+#REF!+AS25</f>
        <v>#REF!</v>
      </c>
      <c r="BF25" s="50" t="e">
        <f>+#REF!+AT25</f>
        <v>#REF!</v>
      </c>
      <c r="BH25" s="50" t="e">
        <f t="shared" si="10"/>
        <v>#REF!</v>
      </c>
      <c r="BI25" s="57" t="e">
        <f t="shared" si="11"/>
        <v>#REF!</v>
      </c>
      <c r="BK25" s="57" t="e">
        <f t="shared" si="12"/>
        <v>#REF!</v>
      </c>
      <c r="BL25" s="57" t="e">
        <f t="shared" si="13"/>
        <v>#REF!</v>
      </c>
    </row>
    <row r="26" spans="1:64">
      <c r="A26" s="52" t="s">
        <v>61</v>
      </c>
      <c r="B26" s="52">
        <v>102</v>
      </c>
      <c r="C26" s="62" t="s">
        <v>196</v>
      </c>
      <c r="D26" s="140" t="s">
        <v>193</v>
      </c>
      <c r="E26" s="57">
        <v>64.374962963636364</v>
      </c>
      <c r="F26" s="50">
        <v>60.5</v>
      </c>
      <c r="G26" s="57">
        <f t="shared" si="14"/>
        <v>3894.6852592999999</v>
      </c>
      <c r="I26" s="50"/>
      <c r="J26" s="57">
        <f t="shared" si="1"/>
        <v>0</v>
      </c>
      <c r="L26" s="50">
        <f t="shared" si="2"/>
        <v>60.5</v>
      </c>
      <c r="M26" s="50">
        <f t="shared" si="3"/>
        <v>3894.6852592999999</v>
      </c>
      <c r="O26" s="50">
        <f t="shared" si="4"/>
        <v>194.734262965</v>
      </c>
      <c r="P26" s="50">
        <f t="shared" si="5"/>
        <v>4089.4195222650001</v>
      </c>
      <c r="Q26" s="50"/>
      <c r="R26" s="57"/>
      <c r="S26" s="57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P26" s="50">
        <v>1665.5</v>
      </c>
      <c r="AQ26" s="50">
        <v>102161.19999999972</v>
      </c>
      <c r="AT26" s="50"/>
      <c r="AV26" s="50">
        <f t="shared" si="6"/>
        <v>1665.5</v>
      </c>
      <c r="AW26" s="50">
        <f t="shared" si="7"/>
        <v>102161.19999999972</v>
      </c>
      <c r="AY26" s="50">
        <f t="shared" si="8"/>
        <v>5108.0599999999868</v>
      </c>
      <c r="AZ26" s="50">
        <f t="shared" si="9"/>
        <v>107269.2599999997</v>
      </c>
      <c r="BB26" s="50" t="e">
        <f>+#REF!+AP26</f>
        <v>#REF!</v>
      </c>
      <c r="BC26" s="50" t="e">
        <f>+#REF!+AQ26</f>
        <v>#REF!</v>
      </c>
      <c r="BE26" s="50" t="e">
        <f>+#REF!+AS26</f>
        <v>#REF!</v>
      </c>
      <c r="BF26" s="50" t="e">
        <f>+#REF!+AT26</f>
        <v>#REF!</v>
      </c>
      <c r="BH26" s="50" t="e">
        <f t="shared" si="10"/>
        <v>#REF!</v>
      </c>
      <c r="BI26" s="57" t="e">
        <f t="shared" si="11"/>
        <v>#REF!</v>
      </c>
      <c r="BK26" s="57" t="e">
        <f t="shared" si="12"/>
        <v>#REF!</v>
      </c>
      <c r="BL26" s="57" t="e">
        <f t="shared" si="13"/>
        <v>#REF!</v>
      </c>
    </row>
    <row r="27" spans="1:64">
      <c r="A27" s="52" t="s">
        <v>37</v>
      </c>
      <c r="B27" s="52">
        <v>109</v>
      </c>
      <c r="C27" s="62" t="s">
        <v>158</v>
      </c>
      <c r="D27" s="140" t="s">
        <v>193</v>
      </c>
      <c r="E27" s="57">
        <v>43.784495770347647</v>
      </c>
      <c r="F27" s="50">
        <v>1467</v>
      </c>
      <c r="G27" s="57">
        <f t="shared" si="14"/>
        <v>64231.855295099995</v>
      </c>
      <c r="I27" s="50">
        <v>270</v>
      </c>
      <c r="J27" s="57">
        <f t="shared" si="1"/>
        <v>17732.720786990794</v>
      </c>
      <c r="L27" s="50">
        <f t="shared" si="2"/>
        <v>1737</v>
      </c>
      <c r="M27" s="50">
        <f t="shared" si="3"/>
        <v>81964.576082090789</v>
      </c>
      <c r="O27" s="50">
        <f t="shared" si="4"/>
        <v>4098.2288041045394</v>
      </c>
      <c r="P27" s="50">
        <f t="shared" si="5"/>
        <v>86062.804886195328</v>
      </c>
      <c r="Q27" s="50"/>
      <c r="R27" s="57"/>
      <c r="S27" s="57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P27" s="50">
        <v>139</v>
      </c>
      <c r="AQ27" s="50">
        <v>5652.03</v>
      </c>
      <c r="AS27" s="50">
        <v>15.5</v>
      </c>
      <c r="AT27" s="50">
        <v>947.36999999999989</v>
      </c>
      <c r="AV27" s="50">
        <f t="shared" si="6"/>
        <v>154.5</v>
      </c>
      <c r="AW27" s="50">
        <f t="shared" si="7"/>
        <v>6599.4</v>
      </c>
      <c r="AY27" s="50">
        <f t="shared" si="8"/>
        <v>329.97</v>
      </c>
      <c r="AZ27" s="50">
        <f t="shared" si="9"/>
        <v>6929.37</v>
      </c>
      <c r="BB27" s="50" t="e">
        <f>+#REF!+AP27</f>
        <v>#REF!</v>
      </c>
      <c r="BC27" s="50" t="e">
        <f>+#REF!+AQ27</f>
        <v>#REF!</v>
      </c>
      <c r="BE27" s="50" t="e">
        <f>+#REF!+AS27</f>
        <v>#REF!</v>
      </c>
      <c r="BF27" s="50" t="e">
        <f>+#REF!+AT27</f>
        <v>#REF!</v>
      </c>
      <c r="BH27" s="50" t="e">
        <f t="shared" si="10"/>
        <v>#REF!</v>
      </c>
      <c r="BI27" s="57" t="e">
        <f t="shared" si="11"/>
        <v>#REF!</v>
      </c>
      <c r="BK27" s="57" t="e">
        <f t="shared" si="12"/>
        <v>#REF!</v>
      </c>
      <c r="BL27" s="57" t="e">
        <f t="shared" si="13"/>
        <v>#REF!</v>
      </c>
    </row>
    <row r="28" spans="1:64">
      <c r="A28" s="52" t="s">
        <v>63</v>
      </c>
      <c r="B28" s="52">
        <v>113</v>
      </c>
      <c r="C28" s="62" t="s">
        <v>157</v>
      </c>
      <c r="D28" s="140" t="s">
        <v>193</v>
      </c>
      <c r="E28" s="57">
        <v>31.013776530428295</v>
      </c>
      <c r="F28" s="50">
        <v>677</v>
      </c>
      <c r="G28" s="57">
        <f t="shared" si="14"/>
        <v>20996.326711099955</v>
      </c>
      <c r="I28" s="50">
        <v>44.5</v>
      </c>
      <c r="J28" s="57">
        <f t="shared" si="1"/>
        <v>2070.1695834060888</v>
      </c>
      <c r="L28" s="50">
        <f t="shared" si="2"/>
        <v>721.5</v>
      </c>
      <c r="M28" s="50">
        <f t="shared" si="3"/>
        <v>23066.496294506043</v>
      </c>
      <c r="O28" s="50">
        <f t="shared" si="4"/>
        <v>1153.3248147253023</v>
      </c>
      <c r="P28" s="50">
        <f t="shared" si="5"/>
        <v>24219.821109231347</v>
      </c>
      <c r="Q28" s="50"/>
      <c r="R28" s="57"/>
      <c r="S28" s="57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P28" s="50">
        <v>919.5</v>
      </c>
      <c r="AQ28" s="50">
        <v>29003.439999999933</v>
      </c>
      <c r="AS28" s="50">
        <v>5</v>
      </c>
      <c r="AT28" s="50">
        <v>210.10000000000002</v>
      </c>
      <c r="AV28" s="50">
        <f t="shared" si="6"/>
        <v>924.5</v>
      </c>
      <c r="AW28" s="50">
        <f t="shared" si="7"/>
        <v>29213.539999999932</v>
      </c>
      <c r="AY28" s="50">
        <f t="shared" si="8"/>
        <v>1460.6769999999967</v>
      </c>
      <c r="AZ28" s="50">
        <f t="shared" si="9"/>
        <v>30674.216999999928</v>
      </c>
      <c r="BB28" s="50" t="e">
        <f>+#REF!+AP28</f>
        <v>#REF!</v>
      </c>
      <c r="BC28" s="50" t="e">
        <f>+#REF!+AQ28</f>
        <v>#REF!</v>
      </c>
      <c r="BE28" s="50" t="e">
        <f>+#REF!+AS28</f>
        <v>#REF!</v>
      </c>
      <c r="BF28" s="50" t="e">
        <f>+#REF!+AT28</f>
        <v>#REF!</v>
      </c>
      <c r="BH28" s="50" t="e">
        <f t="shared" si="10"/>
        <v>#REF!</v>
      </c>
      <c r="BI28" s="57" t="e">
        <f t="shared" si="11"/>
        <v>#REF!</v>
      </c>
      <c r="BK28" s="57" t="e">
        <f t="shared" si="12"/>
        <v>#REF!</v>
      </c>
      <c r="BL28" s="57" t="e">
        <f t="shared" si="13"/>
        <v>#REF!</v>
      </c>
    </row>
    <row r="29" spans="1:64">
      <c r="A29" s="52" t="s">
        <v>37</v>
      </c>
      <c r="B29" s="52">
        <v>115</v>
      </c>
      <c r="C29" s="62" t="s">
        <v>38</v>
      </c>
      <c r="D29" s="140" t="s">
        <v>193</v>
      </c>
      <c r="E29" s="57">
        <v>38.17252550899471</v>
      </c>
      <c r="F29" s="50">
        <v>472.5</v>
      </c>
      <c r="G29" s="57">
        <f t="shared" si="14"/>
        <v>18036.518303000001</v>
      </c>
      <c r="I29" s="50">
        <v>199.5</v>
      </c>
      <c r="J29" s="57">
        <f t="shared" si="1"/>
        <v>11423.128258566667</v>
      </c>
      <c r="L29" s="50">
        <f t="shared" si="2"/>
        <v>672</v>
      </c>
      <c r="M29" s="50">
        <f t="shared" si="3"/>
        <v>29459.646561566668</v>
      </c>
      <c r="O29" s="50">
        <f t="shared" si="4"/>
        <v>1472.9823280783335</v>
      </c>
      <c r="P29" s="50">
        <f t="shared" si="5"/>
        <v>30932.628889645002</v>
      </c>
      <c r="Q29" s="50"/>
      <c r="R29" s="57"/>
      <c r="S29" s="57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P29" s="50">
        <v>937</v>
      </c>
      <c r="AQ29" s="50">
        <v>33881.149999999987</v>
      </c>
      <c r="AS29" s="50">
        <v>47.5</v>
      </c>
      <c r="AT29" s="50">
        <v>2563.9299999999989</v>
      </c>
      <c r="AV29" s="50">
        <f t="shared" si="6"/>
        <v>984.5</v>
      </c>
      <c r="AW29" s="50">
        <f t="shared" si="7"/>
        <v>36445.079999999987</v>
      </c>
      <c r="AY29" s="50">
        <f t="shared" si="8"/>
        <v>1822.2539999999995</v>
      </c>
      <c r="AZ29" s="50">
        <f t="shared" si="9"/>
        <v>38267.333999999988</v>
      </c>
      <c r="BB29" s="50" t="e">
        <f>+#REF!+AP29</f>
        <v>#REF!</v>
      </c>
      <c r="BC29" s="50" t="e">
        <f>+#REF!+AQ29</f>
        <v>#REF!</v>
      </c>
      <c r="BE29" s="50" t="e">
        <f>+#REF!+AS29</f>
        <v>#REF!</v>
      </c>
      <c r="BF29" s="50" t="e">
        <f>+#REF!+AT29</f>
        <v>#REF!</v>
      </c>
      <c r="BH29" s="50" t="e">
        <f t="shared" si="10"/>
        <v>#REF!</v>
      </c>
      <c r="BI29" s="57" t="e">
        <f t="shared" si="11"/>
        <v>#REF!</v>
      </c>
      <c r="BK29" s="57" t="e">
        <f t="shared" si="12"/>
        <v>#REF!</v>
      </c>
      <c r="BL29" s="57" t="e">
        <f t="shared" si="13"/>
        <v>#REF!</v>
      </c>
    </row>
    <row r="30" spans="1:64">
      <c r="A30" s="52" t="s">
        <v>63</v>
      </c>
      <c r="B30" s="52">
        <v>116</v>
      </c>
      <c r="C30" s="62" t="s">
        <v>65</v>
      </c>
      <c r="D30" s="140" t="s">
        <v>193</v>
      </c>
      <c r="E30" s="57">
        <v>38.652385713144724</v>
      </c>
      <c r="F30" s="50">
        <v>1540.5</v>
      </c>
      <c r="G30" s="57">
        <f t="shared" si="14"/>
        <v>59544.000191099447</v>
      </c>
      <c r="I30" s="50">
        <v>167.5</v>
      </c>
      <c r="J30" s="57">
        <f t="shared" si="1"/>
        <v>9711.4119104276124</v>
      </c>
      <c r="L30" s="50">
        <f t="shared" si="2"/>
        <v>1708</v>
      </c>
      <c r="M30" s="50">
        <f t="shared" si="3"/>
        <v>69255.412101527065</v>
      </c>
      <c r="O30" s="50">
        <f t="shared" si="4"/>
        <v>3462.7706050763536</v>
      </c>
      <c r="P30" s="50">
        <f t="shared" si="5"/>
        <v>72718.182706603417</v>
      </c>
      <c r="Q30" s="50"/>
      <c r="R30" s="57"/>
      <c r="S30" s="57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P30" s="50">
        <v>226.5</v>
      </c>
      <c r="AQ30" s="50">
        <v>8314.6500000000069</v>
      </c>
      <c r="AS30" s="50">
        <v>2</v>
      </c>
      <c r="AT30" s="50">
        <v>110.13</v>
      </c>
      <c r="AV30" s="50">
        <f t="shared" si="6"/>
        <v>228.5</v>
      </c>
      <c r="AW30" s="50">
        <f t="shared" si="7"/>
        <v>8424.7800000000061</v>
      </c>
      <c r="AY30" s="50">
        <f t="shared" si="8"/>
        <v>421.23900000000032</v>
      </c>
      <c r="AZ30" s="50">
        <f t="shared" si="9"/>
        <v>8846.0190000000057</v>
      </c>
      <c r="BB30" s="50" t="e">
        <f>+#REF!+AP30</f>
        <v>#REF!</v>
      </c>
      <c r="BC30" s="50" t="e">
        <f>+#REF!+AQ30</f>
        <v>#REF!</v>
      </c>
      <c r="BE30" s="50" t="e">
        <f>+#REF!+AS30</f>
        <v>#REF!</v>
      </c>
      <c r="BF30" s="50" t="e">
        <f>+#REF!+AT30</f>
        <v>#REF!</v>
      </c>
      <c r="BH30" s="50" t="e">
        <f t="shared" si="10"/>
        <v>#REF!</v>
      </c>
      <c r="BI30" s="57" t="e">
        <f t="shared" si="11"/>
        <v>#REF!</v>
      </c>
      <c r="BK30" s="57" t="e">
        <f t="shared" si="12"/>
        <v>#REF!</v>
      </c>
      <c r="BL30" s="57" t="e">
        <f t="shared" si="13"/>
        <v>#REF!</v>
      </c>
    </row>
    <row r="31" spans="1:64">
      <c r="A31" s="52" t="s">
        <v>37</v>
      </c>
      <c r="B31" s="52">
        <v>121</v>
      </c>
      <c r="C31" s="62" t="s">
        <v>53</v>
      </c>
      <c r="D31" s="140" t="s">
        <v>193</v>
      </c>
      <c r="E31" s="57">
        <v>31.43249598033788</v>
      </c>
      <c r="F31" s="50">
        <v>1627.5</v>
      </c>
      <c r="G31" s="57">
        <f t="shared" si="14"/>
        <v>51156.387207999898</v>
      </c>
      <c r="I31" s="50">
        <v>396</v>
      </c>
      <c r="J31" s="57">
        <f t="shared" si="1"/>
        <v>18670.9026123207</v>
      </c>
      <c r="L31" s="50">
        <f t="shared" si="2"/>
        <v>2023.5</v>
      </c>
      <c r="M31" s="50">
        <f t="shared" si="3"/>
        <v>69827.289820320599</v>
      </c>
      <c r="O31" s="50">
        <f t="shared" si="4"/>
        <v>3491.3644910160301</v>
      </c>
      <c r="P31" s="50">
        <f t="shared" si="5"/>
        <v>73318.654311336635</v>
      </c>
      <c r="Q31" s="50"/>
      <c r="R31" s="57"/>
      <c r="S31" s="57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P31" s="50">
        <v>65.5</v>
      </c>
      <c r="AQ31" s="50">
        <v>1947.49</v>
      </c>
      <c r="AS31" s="50">
        <v>10</v>
      </c>
      <c r="AT31" s="50">
        <v>447.08</v>
      </c>
      <c r="AV31" s="50">
        <f t="shared" si="6"/>
        <v>75.5</v>
      </c>
      <c r="AW31" s="50">
        <f t="shared" si="7"/>
        <v>2394.5700000000002</v>
      </c>
      <c r="AY31" s="50">
        <f t="shared" si="8"/>
        <v>119.72850000000001</v>
      </c>
      <c r="AZ31" s="50">
        <f t="shared" si="9"/>
        <v>2514.2985000000003</v>
      </c>
      <c r="BB31" s="50" t="e">
        <f>+#REF!+AP31</f>
        <v>#REF!</v>
      </c>
      <c r="BC31" s="50" t="e">
        <f>+#REF!+AQ31</f>
        <v>#REF!</v>
      </c>
      <c r="BE31" s="50" t="e">
        <f>+#REF!+AS31</f>
        <v>#REF!</v>
      </c>
      <c r="BF31" s="50" t="e">
        <f>+#REF!+AT31</f>
        <v>#REF!</v>
      </c>
      <c r="BH31" s="50" t="e">
        <f t="shared" si="10"/>
        <v>#REF!</v>
      </c>
      <c r="BI31" s="57" t="e">
        <f t="shared" si="11"/>
        <v>#REF!</v>
      </c>
      <c r="BK31" s="57" t="e">
        <f t="shared" si="12"/>
        <v>#REF!</v>
      </c>
      <c r="BL31" s="57" t="e">
        <f t="shared" si="13"/>
        <v>#REF!</v>
      </c>
    </row>
    <row r="32" spans="1:64">
      <c r="A32" s="52" t="s">
        <v>39</v>
      </c>
      <c r="B32" s="52">
        <v>131</v>
      </c>
      <c r="C32" s="62" t="s">
        <v>66</v>
      </c>
      <c r="D32" s="140" t="s">
        <v>193</v>
      </c>
      <c r="E32" s="57">
        <v>39.7459573541813</v>
      </c>
      <c r="F32" s="50">
        <v>707.01030000000003</v>
      </c>
      <c r="G32" s="57">
        <f t="shared" si="14"/>
        <v>28100.801232766928</v>
      </c>
      <c r="I32" s="50">
        <v>35.383200000000002</v>
      </c>
      <c r="J32" s="57">
        <f t="shared" si="1"/>
        <v>2109.5087373817018</v>
      </c>
      <c r="L32" s="50">
        <f t="shared" si="2"/>
        <v>742.39350000000002</v>
      </c>
      <c r="M32" s="50">
        <f t="shared" si="3"/>
        <v>30210.309970148628</v>
      </c>
      <c r="O32" s="50">
        <f t="shared" si="4"/>
        <v>1510.5154985074314</v>
      </c>
      <c r="P32" s="50">
        <f t="shared" si="5"/>
        <v>31720.825468656061</v>
      </c>
      <c r="Q32" s="50"/>
      <c r="R32" s="57"/>
      <c r="S32" s="57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P32" s="50">
        <v>469.34020000000004</v>
      </c>
      <c r="AQ32" s="50">
        <v>17725.501208000001</v>
      </c>
      <c r="AS32" s="50">
        <v>23.588800000000003</v>
      </c>
      <c r="AT32" s="50">
        <v>1341.2001960000002</v>
      </c>
      <c r="AV32" s="50">
        <f t="shared" si="6"/>
        <v>492.92900000000003</v>
      </c>
      <c r="AW32" s="50">
        <f t="shared" si="7"/>
        <v>19066.701404000003</v>
      </c>
      <c r="AY32" s="50">
        <f t="shared" si="8"/>
        <v>953.33507020000025</v>
      </c>
      <c r="AZ32" s="50">
        <f t="shared" si="9"/>
        <v>20020.036474200002</v>
      </c>
      <c r="BB32" s="50" t="e">
        <f>+#REF!+AP32</f>
        <v>#REF!</v>
      </c>
      <c r="BC32" s="50" t="e">
        <f>+#REF!+AQ32</f>
        <v>#REF!</v>
      </c>
      <c r="BE32" s="50" t="e">
        <f>+#REF!+AS32</f>
        <v>#REF!</v>
      </c>
      <c r="BF32" s="50" t="e">
        <f>+#REF!+AT32</f>
        <v>#REF!</v>
      </c>
      <c r="BH32" s="50" t="e">
        <f t="shared" si="10"/>
        <v>#REF!</v>
      </c>
      <c r="BI32" s="57" t="e">
        <f t="shared" si="11"/>
        <v>#REF!</v>
      </c>
      <c r="BK32" s="57" t="e">
        <f t="shared" si="12"/>
        <v>#REF!</v>
      </c>
      <c r="BL32" s="57" t="e">
        <f t="shared" si="13"/>
        <v>#REF!</v>
      </c>
    </row>
    <row r="33" spans="1:64">
      <c r="A33" s="52" t="s">
        <v>52</v>
      </c>
      <c r="B33" s="52">
        <v>140</v>
      </c>
      <c r="C33" s="62" t="s">
        <v>67</v>
      </c>
      <c r="D33" s="140" t="s">
        <v>195</v>
      </c>
      <c r="E33" s="57">
        <v>25.857927735317574</v>
      </c>
      <c r="F33" s="57">
        <v>486.02010000000001</v>
      </c>
      <c r="G33" s="57">
        <f t="shared" si="14"/>
        <v>12567.472623711821</v>
      </c>
      <c r="I33" s="57">
        <v>0</v>
      </c>
      <c r="J33" s="57">
        <f t="shared" si="1"/>
        <v>0</v>
      </c>
      <c r="L33" s="57">
        <f t="shared" si="2"/>
        <v>486.02010000000001</v>
      </c>
      <c r="M33" s="57">
        <f t="shared" si="3"/>
        <v>12567.472623711821</v>
      </c>
      <c r="O33" s="57">
        <f t="shared" si="4"/>
        <v>628.37363118559108</v>
      </c>
      <c r="P33" s="57">
        <f t="shared" si="5"/>
        <v>13195.846254897413</v>
      </c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P33" s="57">
        <v>313.51339999999999</v>
      </c>
      <c r="AQ33" s="57">
        <v>7703.0584680000011</v>
      </c>
      <c r="AS33" s="57">
        <v>0</v>
      </c>
      <c r="AT33" s="57">
        <v>0</v>
      </c>
      <c r="AV33" s="57">
        <f t="shared" si="6"/>
        <v>313.51339999999999</v>
      </c>
      <c r="AW33" s="57">
        <f t="shared" si="7"/>
        <v>7703.0584680000011</v>
      </c>
      <c r="AX33" s="57"/>
      <c r="AY33" s="57">
        <f t="shared" si="8"/>
        <v>385.15292340000008</v>
      </c>
      <c r="AZ33" s="57">
        <f t="shared" si="9"/>
        <v>8088.211391400001</v>
      </c>
      <c r="BB33" s="57" t="e">
        <f>+#REF!+AP33</f>
        <v>#REF!</v>
      </c>
      <c r="BC33" s="57" t="e">
        <f>+#REF!+AQ33</f>
        <v>#REF!</v>
      </c>
      <c r="BD33" s="57"/>
      <c r="BE33" s="57" t="e">
        <f>+#REF!+AS33</f>
        <v>#REF!</v>
      </c>
      <c r="BF33" s="57" t="e">
        <f>+#REF!+AT33</f>
        <v>#REF!</v>
      </c>
      <c r="BG33" s="57"/>
      <c r="BH33" s="57" t="e">
        <f t="shared" si="10"/>
        <v>#REF!</v>
      </c>
      <c r="BI33" s="57" t="e">
        <f t="shared" si="11"/>
        <v>#REF!</v>
      </c>
      <c r="BJ33" s="57"/>
      <c r="BK33" s="57" t="e">
        <f t="shared" si="12"/>
        <v>#REF!</v>
      </c>
      <c r="BL33" s="57" t="e">
        <f t="shared" si="13"/>
        <v>#REF!</v>
      </c>
    </row>
    <row r="34" spans="1:64">
      <c r="A34" s="52" t="s">
        <v>52</v>
      </c>
      <c r="B34" s="52">
        <v>146</v>
      </c>
      <c r="C34" s="62" t="s">
        <v>68</v>
      </c>
      <c r="D34" s="140" t="s">
        <v>195</v>
      </c>
      <c r="E34" s="57">
        <v>81.678417108333306</v>
      </c>
      <c r="F34" s="57">
        <v>48</v>
      </c>
      <c r="G34" s="57">
        <f t="shared" si="14"/>
        <v>3920.5640211999989</v>
      </c>
      <c r="I34" s="57"/>
      <c r="J34" s="57">
        <f t="shared" si="1"/>
        <v>0</v>
      </c>
      <c r="L34" s="57">
        <f t="shared" si="2"/>
        <v>48</v>
      </c>
      <c r="M34" s="57">
        <f t="shared" si="3"/>
        <v>3920.5640211999989</v>
      </c>
      <c r="O34" s="57">
        <f t="shared" si="4"/>
        <v>196.02820105999996</v>
      </c>
      <c r="P34" s="141">
        <f t="shared" si="5"/>
        <v>4116.5922222599993</v>
      </c>
      <c r="Q34" s="122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P34" s="57">
        <v>1002.5</v>
      </c>
      <c r="AQ34" s="57">
        <v>77792.049999999334</v>
      </c>
      <c r="AS34" s="57"/>
      <c r="AT34" s="57"/>
      <c r="AV34" s="57">
        <f t="shared" si="6"/>
        <v>1002.5</v>
      </c>
      <c r="AW34" s="57">
        <f t="shared" si="7"/>
        <v>77792.049999999334</v>
      </c>
      <c r="AX34" s="57"/>
      <c r="AY34" s="57">
        <f t="shared" si="8"/>
        <v>3889.6024999999668</v>
      </c>
      <c r="AZ34" s="57">
        <f t="shared" si="9"/>
        <v>81681.652499999298</v>
      </c>
      <c r="BB34" s="57" t="e">
        <f>+#REF!+AP34</f>
        <v>#REF!</v>
      </c>
      <c r="BC34" s="57" t="e">
        <f>+#REF!+AQ34</f>
        <v>#REF!</v>
      </c>
      <c r="BD34" s="57"/>
      <c r="BE34" s="57" t="e">
        <f>+#REF!+AS34</f>
        <v>#REF!</v>
      </c>
      <c r="BF34" s="57" t="e">
        <f>+#REF!+AT34</f>
        <v>#REF!</v>
      </c>
      <c r="BG34" s="57"/>
      <c r="BH34" s="57" t="e">
        <f t="shared" si="10"/>
        <v>#REF!</v>
      </c>
      <c r="BI34" s="57" t="e">
        <f t="shared" si="11"/>
        <v>#REF!</v>
      </c>
      <c r="BJ34" s="57"/>
      <c r="BK34" s="57" t="e">
        <f t="shared" si="12"/>
        <v>#REF!</v>
      </c>
      <c r="BL34" s="57" t="e">
        <f t="shared" si="13"/>
        <v>#REF!</v>
      </c>
    </row>
    <row r="35" spans="1:64">
      <c r="A35" s="52" t="s">
        <v>63</v>
      </c>
      <c r="B35" s="52">
        <v>147</v>
      </c>
      <c r="C35" s="62" t="s">
        <v>154</v>
      </c>
      <c r="D35" s="140" t="s">
        <v>193</v>
      </c>
      <c r="E35" s="57">
        <v>32.787565823126826</v>
      </c>
      <c r="F35" s="57">
        <v>1621.5</v>
      </c>
      <c r="G35" s="57">
        <f t="shared" si="14"/>
        <v>53165.037982200149</v>
      </c>
      <c r="I35" s="57">
        <v>145</v>
      </c>
      <c r="J35" s="57">
        <f t="shared" si="1"/>
        <v>7131.2955665300851</v>
      </c>
      <c r="L35" s="57">
        <f t="shared" si="2"/>
        <v>1766.5</v>
      </c>
      <c r="M35" s="57">
        <f t="shared" si="3"/>
        <v>60296.333548730232</v>
      </c>
      <c r="O35" s="57">
        <f t="shared" si="4"/>
        <v>3014.8166774365118</v>
      </c>
      <c r="P35" s="57">
        <f t="shared" si="5"/>
        <v>63311.150226166741</v>
      </c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P35" s="57">
        <v>100.5</v>
      </c>
      <c r="AQ35" s="57">
        <v>3136.4199999999996</v>
      </c>
      <c r="AS35" s="57">
        <v>27.5</v>
      </c>
      <c r="AT35" s="57">
        <v>1283.5300000000002</v>
      </c>
      <c r="AV35" s="57">
        <f t="shared" si="6"/>
        <v>128</v>
      </c>
      <c r="AW35" s="57">
        <f t="shared" si="7"/>
        <v>4419.95</v>
      </c>
      <c r="AX35" s="57"/>
      <c r="AY35" s="57">
        <f t="shared" si="8"/>
        <v>220.9975</v>
      </c>
      <c r="AZ35" s="57">
        <f t="shared" si="9"/>
        <v>4640.9475000000002</v>
      </c>
      <c r="BB35" s="57" t="e">
        <f>+#REF!+AP35</f>
        <v>#REF!</v>
      </c>
      <c r="BC35" s="57" t="e">
        <f>+#REF!+AQ35</f>
        <v>#REF!</v>
      </c>
      <c r="BD35" s="57"/>
      <c r="BE35" s="57" t="e">
        <f>+#REF!+AS35</f>
        <v>#REF!</v>
      </c>
      <c r="BF35" s="57" t="e">
        <f>+#REF!+AT35</f>
        <v>#REF!</v>
      </c>
      <c r="BG35" s="57"/>
      <c r="BH35" s="57" t="e">
        <f t="shared" si="10"/>
        <v>#REF!</v>
      </c>
      <c r="BI35" s="57" t="e">
        <f t="shared" si="11"/>
        <v>#REF!</v>
      </c>
      <c r="BJ35" s="57"/>
      <c r="BK35" s="57" t="e">
        <f t="shared" si="12"/>
        <v>#REF!</v>
      </c>
      <c r="BL35" s="57" t="e">
        <f t="shared" si="13"/>
        <v>#REF!</v>
      </c>
    </row>
    <row r="36" spans="1:64">
      <c r="A36" s="52" t="s">
        <v>37</v>
      </c>
      <c r="B36" s="52">
        <v>149</v>
      </c>
      <c r="C36" s="62" t="s">
        <v>38</v>
      </c>
      <c r="D36" s="140" t="s">
        <v>193</v>
      </c>
      <c r="E36" s="57">
        <v>30.271736784018561</v>
      </c>
      <c r="F36" s="50">
        <v>644.5</v>
      </c>
      <c r="G36" s="57">
        <f t="shared" si="14"/>
        <v>19510.134357299961</v>
      </c>
      <c r="I36" s="50">
        <v>243</v>
      </c>
      <c r="J36" s="57">
        <f t="shared" si="1"/>
        <v>11034.048057774766</v>
      </c>
      <c r="L36" s="50">
        <f t="shared" si="2"/>
        <v>887.5</v>
      </c>
      <c r="M36" s="50">
        <f t="shared" si="3"/>
        <v>30544.182415074727</v>
      </c>
      <c r="O36" s="50">
        <f t="shared" si="4"/>
        <v>1527.2091207537364</v>
      </c>
      <c r="P36" s="50">
        <f t="shared" si="5"/>
        <v>32071.391535828465</v>
      </c>
      <c r="Q36" s="50"/>
      <c r="R36" s="57"/>
      <c r="S36" s="57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P36" s="50">
        <v>828</v>
      </c>
      <c r="AQ36" s="50">
        <v>23783.719999999968</v>
      </c>
      <c r="AS36" s="50">
        <v>28.5</v>
      </c>
      <c r="AT36" s="50">
        <v>1227.1399999999999</v>
      </c>
      <c r="AV36" s="50">
        <f t="shared" si="6"/>
        <v>856.5</v>
      </c>
      <c r="AW36" s="50">
        <f t="shared" si="7"/>
        <v>25010.859999999968</v>
      </c>
      <c r="AY36" s="50">
        <f t="shared" si="8"/>
        <v>1250.5429999999985</v>
      </c>
      <c r="AZ36" s="50">
        <f t="shared" si="9"/>
        <v>26261.402999999966</v>
      </c>
      <c r="BB36" s="50" t="e">
        <f>+#REF!+AP36</f>
        <v>#REF!</v>
      </c>
      <c r="BC36" s="50" t="e">
        <f>+#REF!+AQ36</f>
        <v>#REF!</v>
      </c>
      <c r="BE36" s="50" t="e">
        <f>+#REF!+AS36</f>
        <v>#REF!</v>
      </c>
      <c r="BF36" s="50" t="e">
        <f>+#REF!+AT36</f>
        <v>#REF!</v>
      </c>
      <c r="BH36" s="50" t="e">
        <f t="shared" si="10"/>
        <v>#REF!</v>
      </c>
      <c r="BI36" s="57" t="e">
        <f t="shared" si="11"/>
        <v>#REF!</v>
      </c>
      <c r="BK36" s="57" t="e">
        <f t="shared" si="12"/>
        <v>#REF!</v>
      </c>
      <c r="BL36" s="57" t="e">
        <f t="shared" si="13"/>
        <v>#REF!</v>
      </c>
    </row>
    <row r="37" spans="1:64">
      <c r="A37" s="52" t="s">
        <v>63</v>
      </c>
      <c r="B37" s="52">
        <v>152</v>
      </c>
      <c r="C37" s="62" t="s">
        <v>56</v>
      </c>
      <c r="D37" s="140" t="s">
        <v>193</v>
      </c>
      <c r="E37" s="57">
        <v>35.338772673677219</v>
      </c>
      <c r="F37" s="50">
        <v>1521.5</v>
      </c>
      <c r="G37" s="57">
        <f t="shared" si="14"/>
        <v>53767.942622999886</v>
      </c>
      <c r="I37" s="50">
        <v>211.5</v>
      </c>
      <c r="J37" s="57">
        <f t="shared" si="1"/>
        <v>11211.225630724097</v>
      </c>
      <c r="L37" s="50">
        <f t="shared" si="2"/>
        <v>1733</v>
      </c>
      <c r="M37" s="50">
        <f t="shared" si="3"/>
        <v>64979.168253723983</v>
      </c>
      <c r="O37" s="50">
        <f t="shared" si="4"/>
        <v>3248.9584126861992</v>
      </c>
      <c r="P37" s="50">
        <f t="shared" si="5"/>
        <v>68228.126666410186</v>
      </c>
      <c r="Q37" s="50"/>
      <c r="R37" s="57"/>
      <c r="S37" s="57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P37" s="50">
        <v>168.5</v>
      </c>
      <c r="AQ37" s="50">
        <v>5648.69</v>
      </c>
      <c r="AS37" s="50">
        <v>1</v>
      </c>
      <c r="AT37" s="50">
        <v>50.1</v>
      </c>
      <c r="AV37" s="50">
        <f t="shared" si="6"/>
        <v>169.5</v>
      </c>
      <c r="AW37" s="50">
        <f t="shared" si="7"/>
        <v>5698.79</v>
      </c>
      <c r="AY37" s="50">
        <f t="shared" si="8"/>
        <v>284.93950000000001</v>
      </c>
      <c r="AZ37" s="50">
        <f t="shared" si="9"/>
        <v>5983.7295000000004</v>
      </c>
      <c r="BB37" s="50" t="e">
        <f>+#REF!+AP37</f>
        <v>#REF!</v>
      </c>
      <c r="BC37" s="50" t="e">
        <f>+#REF!+AQ37</f>
        <v>#REF!</v>
      </c>
      <c r="BE37" s="50" t="e">
        <f>+#REF!+AS37</f>
        <v>#REF!</v>
      </c>
      <c r="BF37" s="50" t="e">
        <f>+#REF!+AT37</f>
        <v>#REF!</v>
      </c>
      <c r="BH37" s="50" t="e">
        <f t="shared" si="10"/>
        <v>#REF!</v>
      </c>
      <c r="BI37" s="57" t="e">
        <f t="shared" si="11"/>
        <v>#REF!</v>
      </c>
      <c r="BK37" s="57" t="e">
        <f t="shared" si="12"/>
        <v>#REF!</v>
      </c>
      <c r="BL37" s="57" t="e">
        <f t="shared" si="13"/>
        <v>#REF!</v>
      </c>
    </row>
    <row r="38" spans="1:64">
      <c r="A38" s="52" t="s">
        <v>30</v>
      </c>
      <c r="B38" s="52">
        <v>154</v>
      </c>
      <c r="C38" s="62" t="s">
        <v>155</v>
      </c>
      <c r="D38" s="140" t="s">
        <v>193</v>
      </c>
      <c r="E38" s="57">
        <v>51.915262519583237</v>
      </c>
      <c r="F38" s="50">
        <v>652.58969999999999</v>
      </c>
      <c r="G38" s="57">
        <f t="shared" si="14"/>
        <v>33879.365593076065</v>
      </c>
      <c r="I38" s="50">
        <v>0</v>
      </c>
      <c r="J38" s="57">
        <f t="shared" si="1"/>
        <v>0</v>
      </c>
      <c r="L38" s="50">
        <f t="shared" si="2"/>
        <v>652.58969999999999</v>
      </c>
      <c r="M38" s="50">
        <f t="shared" si="3"/>
        <v>33879.365593076065</v>
      </c>
      <c r="O38" s="50">
        <f t="shared" si="4"/>
        <v>1693.9682796538034</v>
      </c>
      <c r="P38" s="50">
        <f t="shared" si="5"/>
        <v>35573.333872729869</v>
      </c>
      <c r="Q38" s="50"/>
      <c r="R38" s="57"/>
      <c r="S38" s="57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P38" s="50">
        <v>527.0598</v>
      </c>
      <c r="AQ38" s="50">
        <v>25974.765844000005</v>
      </c>
      <c r="AS38" s="50">
        <v>0</v>
      </c>
      <c r="AT38" s="50">
        <v>0</v>
      </c>
      <c r="AV38" s="50">
        <f t="shared" si="6"/>
        <v>527.0598</v>
      </c>
      <c r="AW38" s="50">
        <f t="shared" si="7"/>
        <v>25974.765844000005</v>
      </c>
      <c r="AY38" s="50">
        <f t="shared" si="8"/>
        <v>1298.7382922000004</v>
      </c>
      <c r="AZ38" s="50">
        <f t="shared" si="9"/>
        <v>27273.504136200005</v>
      </c>
      <c r="BB38" s="50" t="e">
        <f>+#REF!+AP38</f>
        <v>#REF!</v>
      </c>
      <c r="BC38" s="50" t="e">
        <f>+#REF!+AQ38</f>
        <v>#REF!</v>
      </c>
      <c r="BE38" s="50" t="e">
        <f>+#REF!+AS38</f>
        <v>#REF!</v>
      </c>
      <c r="BF38" s="50" t="e">
        <f>+#REF!+AT38</f>
        <v>#REF!</v>
      </c>
      <c r="BH38" s="50" t="e">
        <f t="shared" si="10"/>
        <v>#REF!</v>
      </c>
      <c r="BI38" s="57" t="e">
        <f t="shared" si="11"/>
        <v>#REF!</v>
      </c>
      <c r="BK38" s="57" t="e">
        <f t="shared" si="12"/>
        <v>#REF!</v>
      </c>
      <c r="BL38" s="57" t="e">
        <f t="shared" si="13"/>
        <v>#REF!</v>
      </c>
    </row>
    <row r="39" spans="1:64">
      <c r="A39" s="52" t="s">
        <v>27</v>
      </c>
      <c r="B39" s="52">
        <v>161</v>
      </c>
      <c r="C39" s="62" t="s">
        <v>58</v>
      </c>
      <c r="D39" s="140" t="s">
        <v>193</v>
      </c>
      <c r="E39" s="57">
        <v>29.544325786792442</v>
      </c>
      <c r="F39" s="50">
        <v>53</v>
      </c>
      <c r="G39" s="57">
        <f t="shared" si="14"/>
        <v>1565.8492666999994</v>
      </c>
      <c r="I39" s="50"/>
      <c r="J39" s="57">
        <f t="shared" si="1"/>
        <v>0</v>
      </c>
      <c r="L39" s="50">
        <f t="shared" si="2"/>
        <v>53</v>
      </c>
      <c r="M39" s="50">
        <f t="shared" si="3"/>
        <v>1565.8492666999994</v>
      </c>
      <c r="O39" s="50">
        <f t="shared" si="4"/>
        <v>78.292463334999979</v>
      </c>
      <c r="P39" s="50">
        <f t="shared" si="5"/>
        <v>1644.1417300349995</v>
      </c>
      <c r="Q39" s="50"/>
      <c r="R39" s="57"/>
      <c r="S39" s="57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P39" s="50">
        <v>1433</v>
      </c>
      <c r="AQ39" s="50">
        <v>40349.97</v>
      </c>
      <c r="AS39" s="50">
        <v>27</v>
      </c>
      <c r="AT39" s="50">
        <v>1143.4899999999998</v>
      </c>
      <c r="AV39" s="50">
        <f t="shared" si="6"/>
        <v>1460</v>
      </c>
      <c r="AW39" s="50">
        <f t="shared" si="7"/>
        <v>41493.46</v>
      </c>
      <c r="AY39" s="50">
        <f t="shared" si="8"/>
        <v>2074.6730000000002</v>
      </c>
      <c r="AZ39" s="50">
        <f t="shared" si="9"/>
        <v>43568.133000000002</v>
      </c>
      <c r="BB39" s="50" t="e">
        <f>+#REF!+AP39</f>
        <v>#REF!</v>
      </c>
      <c r="BC39" s="50" t="e">
        <f>+#REF!+AQ39</f>
        <v>#REF!</v>
      </c>
      <c r="BE39" s="50" t="e">
        <f>+#REF!+AS39</f>
        <v>#REF!</v>
      </c>
      <c r="BF39" s="50" t="e">
        <f>+#REF!+AT39</f>
        <v>#REF!</v>
      </c>
      <c r="BH39" s="50" t="e">
        <f t="shared" si="10"/>
        <v>#REF!</v>
      </c>
      <c r="BI39" s="57" t="e">
        <f t="shared" si="11"/>
        <v>#REF!</v>
      </c>
      <c r="BK39" s="57" t="e">
        <f t="shared" si="12"/>
        <v>#REF!</v>
      </c>
      <c r="BL39" s="57" t="e">
        <f t="shared" si="13"/>
        <v>#REF!</v>
      </c>
    </row>
    <row r="40" spans="1:64">
      <c r="A40" s="52" t="s">
        <v>73</v>
      </c>
      <c r="B40" s="52">
        <v>163</v>
      </c>
      <c r="C40" s="62" t="s">
        <v>74</v>
      </c>
      <c r="D40" s="140" t="s">
        <v>193</v>
      </c>
      <c r="E40" s="57">
        <v>22.778084972399139</v>
      </c>
      <c r="F40" s="50">
        <v>122.46</v>
      </c>
      <c r="G40" s="57">
        <f t="shared" si="14"/>
        <v>2789.4042857199984</v>
      </c>
      <c r="I40" s="50">
        <v>0.18</v>
      </c>
      <c r="J40" s="57">
        <f t="shared" ref="J40:J71" si="15">+I40*E40*1.5</f>
        <v>6.1500829425477672</v>
      </c>
      <c r="L40" s="50">
        <f t="shared" ref="L40:L71" si="16">+F40+I40</f>
        <v>122.64</v>
      </c>
      <c r="M40" s="50">
        <f t="shared" ref="M40:M71" si="17">+G40+J40</f>
        <v>2795.554368662546</v>
      </c>
      <c r="O40" s="50">
        <f t="shared" ref="O40:O71" si="18">+M40*0.05</f>
        <v>139.77771843312732</v>
      </c>
      <c r="P40" s="50">
        <f t="shared" ref="P40:P71" si="19">+M40+O40</f>
        <v>2935.3320870956732</v>
      </c>
      <c r="Q40" s="50"/>
      <c r="R40" s="57"/>
      <c r="S40" s="57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P40" s="50">
        <v>5.6400000000000006</v>
      </c>
      <c r="AQ40" s="50">
        <v>122.358</v>
      </c>
      <c r="AS40" s="50">
        <v>0.12</v>
      </c>
      <c r="AT40" s="50">
        <v>3.9191999999999996</v>
      </c>
      <c r="AV40" s="50">
        <f t="shared" ref="AV40:AV71" si="20">+AP40+AS40</f>
        <v>5.7600000000000007</v>
      </c>
      <c r="AW40" s="50">
        <f t="shared" ref="AW40:AW71" si="21">+AQ40+AT40</f>
        <v>126.27720000000001</v>
      </c>
      <c r="AY40" s="50">
        <f t="shared" ref="AY40:AY71" si="22">+AW40*0.05</f>
        <v>6.3138600000000009</v>
      </c>
      <c r="AZ40" s="50">
        <f t="shared" ref="AZ40:AZ71" si="23">+AW40+AY40</f>
        <v>132.59106</v>
      </c>
      <c r="BB40" s="50" t="e">
        <f>+#REF!+AP40</f>
        <v>#REF!</v>
      </c>
      <c r="BC40" s="50" t="e">
        <f>+#REF!+AQ40</f>
        <v>#REF!</v>
      </c>
      <c r="BE40" s="50" t="e">
        <f>+#REF!+AS40</f>
        <v>#REF!</v>
      </c>
      <c r="BF40" s="50" t="e">
        <f>+#REF!+AT40</f>
        <v>#REF!</v>
      </c>
      <c r="BH40" s="50" t="e">
        <f t="shared" ref="BH40:BH71" si="24">+BB40+BE40</f>
        <v>#REF!</v>
      </c>
      <c r="BI40" s="57" t="e">
        <f t="shared" ref="BI40:BI71" si="25">+BC40+BF40</f>
        <v>#REF!</v>
      </c>
      <c r="BK40" s="57" t="e">
        <f t="shared" ref="BK40:BK71" si="26">+BI40*0.05</f>
        <v>#REF!</v>
      </c>
      <c r="BL40" s="57" t="e">
        <f t="shared" ref="BL40:BL71" si="27">+BI40+BK40</f>
        <v>#REF!</v>
      </c>
    </row>
    <row r="41" spans="1:64">
      <c r="A41" s="52" t="s">
        <v>63</v>
      </c>
      <c r="B41" s="52">
        <v>164</v>
      </c>
      <c r="C41" s="62" t="s">
        <v>76</v>
      </c>
      <c r="D41" s="140" t="s">
        <v>193</v>
      </c>
      <c r="E41" s="57">
        <v>26.200480245211075</v>
      </c>
      <c r="F41" s="50">
        <v>1101.5</v>
      </c>
      <c r="G41" s="57">
        <f t="shared" si="14"/>
        <v>28859.828990099999</v>
      </c>
      <c r="I41" s="50">
        <v>165</v>
      </c>
      <c r="J41" s="57">
        <f t="shared" si="15"/>
        <v>6484.6188606897413</v>
      </c>
      <c r="L41" s="50">
        <f t="shared" si="16"/>
        <v>1266.5</v>
      </c>
      <c r="M41" s="50">
        <f t="shared" si="17"/>
        <v>35344.447850789744</v>
      </c>
      <c r="O41" s="50">
        <f t="shared" si="18"/>
        <v>1767.2223925394874</v>
      </c>
      <c r="P41" s="50">
        <f t="shared" si="19"/>
        <v>37111.67024332923</v>
      </c>
      <c r="Q41" s="50"/>
      <c r="R41" s="57"/>
      <c r="S41" s="57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P41" s="50">
        <v>165</v>
      </c>
      <c r="AQ41" s="50">
        <v>4102.49</v>
      </c>
      <c r="AS41" s="50">
        <v>12</v>
      </c>
      <c r="AT41" s="50">
        <v>441.02</v>
      </c>
      <c r="AV41" s="50">
        <f t="shared" si="20"/>
        <v>177</v>
      </c>
      <c r="AW41" s="50">
        <f t="shared" si="21"/>
        <v>4543.51</v>
      </c>
      <c r="AY41" s="50">
        <f t="shared" si="22"/>
        <v>227.17550000000003</v>
      </c>
      <c r="AZ41" s="50">
        <f t="shared" si="23"/>
        <v>4770.6855000000005</v>
      </c>
      <c r="BB41" s="50" t="e">
        <f>+#REF!+AP41</f>
        <v>#REF!</v>
      </c>
      <c r="BC41" s="50" t="e">
        <f>+#REF!+AQ41</f>
        <v>#REF!</v>
      </c>
      <c r="BE41" s="50" t="e">
        <f>+#REF!+AS41</f>
        <v>#REF!</v>
      </c>
      <c r="BF41" s="50" t="e">
        <f>+#REF!+AT41</f>
        <v>#REF!</v>
      </c>
      <c r="BH41" s="50" t="e">
        <f t="shared" si="24"/>
        <v>#REF!</v>
      </c>
      <c r="BI41" s="57" t="e">
        <f t="shared" si="25"/>
        <v>#REF!</v>
      </c>
      <c r="BK41" s="57" t="e">
        <f t="shared" si="26"/>
        <v>#REF!</v>
      </c>
      <c r="BL41" s="57" t="e">
        <f t="shared" si="27"/>
        <v>#REF!</v>
      </c>
    </row>
    <row r="42" spans="1:64">
      <c r="A42" s="52" t="s">
        <v>48</v>
      </c>
      <c r="B42" s="52">
        <v>166</v>
      </c>
      <c r="C42" s="62" t="s">
        <v>77</v>
      </c>
      <c r="D42" s="140" t="s">
        <v>193</v>
      </c>
      <c r="E42" s="57">
        <v>28.099347000000002</v>
      </c>
      <c r="F42" s="50">
        <v>5</v>
      </c>
      <c r="G42" s="57">
        <f t="shared" si="14"/>
        <v>140.496735</v>
      </c>
      <c r="I42" s="50"/>
      <c r="J42" s="57">
        <f t="shared" si="15"/>
        <v>0</v>
      </c>
      <c r="L42" s="50">
        <f t="shared" si="16"/>
        <v>5</v>
      </c>
      <c r="M42" s="50">
        <f t="shared" si="17"/>
        <v>140.496735</v>
      </c>
      <c r="O42" s="50">
        <f t="shared" si="18"/>
        <v>7.0248367500000004</v>
      </c>
      <c r="P42" s="50">
        <f t="shared" si="19"/>
        <v>147.52157174999999</v>
      </c>
      <c r="Q42" s="50"/>
      <c r="R42" s="57"/>
      <c r="S42" s="57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P42" s="50">
        <v>1.5</v>
      </c>
      <c r="AQ42" s="50">
        <v>40.049999999999997</v>
      </c>
      <c r="AT42" s="50"/>
      <c r="AV42" s="50">
        <f t="shared" si="20"/>
        <v>1.5</v>
      </c>
      <c r="AW42" s="50">
        <f t="shared" si="21"/>
        <v>40.049999999999997</v>
      </c>
      <c r="AY42" s="50">
        <f t="shared" si="22"/>
        <v>2.0024999999999999</v>
      </c>
      <c r="AZ42" s="50">
        <f t="shared" si="23"/>
        <v>42.052499999999995</v>
      </c>
      <c r="BB42" s="50" t="e">
        <f>+#REF!+AP42</f>
        <v>#REF!</v>
      </c>
      <c r="BC42" s="50" t="e">
        <f>+#REF!+AQ42</f>
        <v>#REF!</v>
      </c>
      <c r="BE42" s="50" t="e">
        <f>+#REF!+AS42</f>
        <v>#REF!</v>
      </c>
      <c r="BF42" s="50" t="e">
        <f>+#REF!+AT42</f>
        <v>#REF!</v>
      </c>
      <c r="BH42" s="50" t="e">
        <f t="shared" si="24"/>
        <v>#REF!</v>
      </c>
      <c r="BI42" s="57" t="e">
        <f t="shared" si="25"/>
        <v>#REF!</v>
      </c>
      <c r="BK42" s="57" t="e">
        <f t="shared" si="26"/>
        <v>#REF!</v>
      </c>
      <c r="BL42" s="57" t="e">
        <f t="shared" si="27"/>
        <v>#REF!</v>
      </c>
    </row>
    <row r="43" spans="1:64">
      <c r="A43" s="52" t="s">
        <v>63</v>
      </c>
      <c r="B43" s="52">
        <v>168</v>
      </c>
      <c r="C43" s="62" t="s">
        <v>154</v>
      </c>
      <c r="D43" s="140" t="s">
        <v>193</v>
      </c>
      <c r="E43" s="57">
        <v>27.933195019984595</v>
      </c>
      <c r="F43" s="50">
        <v>1291</v>
      </c>
      <c r="G43" s="57">
        <f t="shared" si="14"/>
        <v>36061.754770800115</v>
      </c>
      <c r="I43" s="50">
        <v>150.5</v>
      </c>
      <c r="J43" s="57">
        <f t="shared" si="15"/>
        <v>6305.9187757615227</v>
      </c>
      <c r="L43" s="50">
        <f t="shared" si="16"/>
        <v>1441.5</v>
      </c>
      <c r="M43" s="50">
        <f t="shared" si="17"/>
        <v>42367.673546561637</v>
      </c>
      <c r="O43" s="50">
        <f t="shared" si="18"/>
        <v>2118.3836773280818</v>
      </c>
      <c r="P43" s="50">
        <f t="shared" si="19"/>
        <v>44486.057223889715</v>
      </c>
      <c r="Q43" s="50"/>
      <c r="R43" s="57"/>
      <c r="S43" s="57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P43" s="50">
        <v>137.5</v>
      </c>
      <c r="AQ43" s="50">
        <v>3650.6600000000035</v>
      </c>
      <c r="AS43" s="50">
        <v>3</v>
      </c>
      <c r="AT43" s="50">
        <v>119.3</v>
      </c>
      <c r="AV43" s="50">
        <f t="shared" si="20"/>
        <v>140.5</v>
      </c>
      <c r="AW43" s="50">
        <f t="shared" si="21"/>
        <v>3769.9600000000037</v>
      </c>
      <c r="AY43" s="50">
        <f t="shared" si="22"/>
        <v>188.49800000000019</v>
      </c>
      <c r="AZ43" s="50">
        <f t="shared" si="23"/>
        <v>3958.4580000000037</v>
      </c>
      <c r="BB43" s="50" t="e">
        <f>+#REF!+AP43</f>
        <v>#REF!</v>
      </c>
      <c r="BC43" s="50" t="e">
        <f>+#REF!+AQ43</f>
        <v>#REF!</v>
      </c>
      <c r="BE43" s="50" t="e">
        <f>+#REF!+AS43</f>
        <v>#REF!</v>
      </c>
      <c r="BF43" s="50" t="e">
        <f>+#REF!+AT43</f>
        <v>#REF!</v>
      </c>
      <c r="BH43" s="50" t="e">
        <f t="shared" si="24"/>
        <v>#REF!</v>
      </c>
      <c r="BI43" s="57" t="e">
        <f t="shared" si="25"/>
        <v>#REF!</v>
      </c>
      <c r="BK43" s="57" t="e">
        <f t="shared" si="26"/>
        <v>#REF!</v>
      </c>
      <c r="BL43" s="57" t="e">
        <f t="shared" si="27"/>
        <v>#REF!</v>
      </c>
    </row>
    <row r="44" spans="1:64">
      <c r="A44" s="52" t="s">
        <v>27</v>
      </c>
      <c r="B44" s="52">
        <v>170</v>
      </c>
      <c r="C44" s="62" t="s">
        <v>58</v>
      </c>
      <c r="D44" s="140" t="s">
        <v>193</v>
      </c>
      <c r="E44" s="57">
        <v>26.010359716814161</v>
      </c>
      <c r="F44" s="50">
        <v>56.5</v>
      </c>
      <c r="G44" s="57">
        <f t="shared" si="14"/>
        <v>1469.5853240000001</v>
      </c>
      <c r="I44" s="50">
        <v>4</v>
      </c>
      <c r="J44" s="57">
        <f t="shared" si="15"/>
        <v>156.06215830088496</v>
      </c>
      <c r="L44" s="50">
        <f t="shared" si="16"/>
        <v>60.5</v>
      </c>
      <c r="M44" s="50">
        <f t="shared" si="17"/>
        <v>1625.647482300885</v>
      </c>
      <c r="O44" s="50">
        <f t="shared" si="18"/>
        <v>81.282374115044263</v>
      </c>
      <c r="P44" s="50">
        <f t="shared" si="19"/>
        <v>1706.9298564159294</v>
      </c>
      <c r="Q44" s="50"/>
      <c r="R44" s="57"/>
      <c r="S44" s="57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P44" s="50">
        <v>1312.5</v>
      </c>
      <c r="AQ44" s="50">
        <v>32617.300000000047</v>
      </c>
      <c r="AS44" s="50">
        <v>199</v>
      </c>
      <c r="AT44" s="50">
        <v>7425.9400000000005</v>
      </c>
      <c r="AV44" s="50">
        <f t="shared" si="20"/>
        <v>1511.5</v>
      </c>
      <c r="AW44" s="50">
        <f t="shared" si="21"/>
        <v>40043.240000000049</v>
      </c>
      <c r="AY44" s="50">
        <f t="shared" si="22"/>
        <v>2002.1620000000025</v>
      </c>
      <c r="AZ44" s="50">
        <f t="shared" si="23"/>
        <v>42045.402000000053</v>
      </c>
      <c r="BB44" s="50" t="e">
        <f>+#REF!+AP44</f>
        <v>#REF!</v>
      </c>
      <c r="BC44" s="50" t="e">
        <f>+#REF!+AQ44</f>
        <v>#REF!</v>
      </c>
      <c r="BE44" s="50" t="e">
        <f>+#REF!+AS44</f>
        <v>#REF!</v>
      </c>
      <c r="BF44" s="50" t="e">
        <f>+#REF!+AT44</f>
        <v>#REF!</v>
      </c>
      <c r="BH44" s="50" t="e">
        <f t="shared" si="24"/>
        <v>#REF!</v>
      </c>
      <c r="BI44" s="57" t="e">
        <f t="shared" si="25"/>
        <v>#REF!</v>
      </c>
      <c r="BK44" s="57" t="e">
        <f t="shared" si="26"/>
        <v>#REF!</v>
      </c>
      <c r="BL44" s="57" t="e">
        <f t="shared" si="27"/>
        <v>#REF!</v>
      </c>
    </row>
    <row r="45" spans="1:64">
      <c r="A45" s="52" t="s">
        <v>63</v>
      </c>
      <c r="B45" s="52">
        <v>171</v>
      </c>
      <c r="C45" s="62" t="s">
        <v>76</v>
      </c>
      <c r="D45" s="140" t="s">
        <v>193</v>
      </c>
      <c r="E45" s="57">
        <v>24.001194562580604</v>
      </c>
      <c r="F45" s="50">
        <v>1162.5</v>
      </c>
      <c r="G45" s="57">
        <f t="shared" si="14"/>
        <v>27901.388678999952</v>
      </c>
      <c r="I45" s="50">
        <v>147.5</v>
      </c>
      <c r="J45" s="57">
        <f t="shared" si="15"/>
        <v>5310.2642969709586</v>
      </c>
      <c r="L45" s="50">
        <f t="shared" si="16"/>
        <v>1310</v>
      </c>
      <c r="M45" s="50">
        <f t="shared" si="17"/>
        <v>33211.652975970908</v>
      </c>
      <c r="O45" s="50">
        <f t="shared" si="18"/>
        <v>1660.5826487985455</v>
      </c>
      <c r="P45" s="50">
        <f t="shared" si="19"/>
        <v>34872.235624769455</v>
      </c>
      <c r="Q45" s="50"/>
      <c r="R45" s="57"/>
      <c r="S45" s="57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P45" s="50">
        <v>162.5</v>
      </c>
      <c r="AQ45" s="50">
        <v>3710.0400000000004</v>
      </c>
      <c r="AS45" s="50">
        <v>12</v>
      </c>
      <c r="AT45" s="50">
        <v>410.31</v>
      </c>
      <c r="AV45" s="50">
        <f t="shared" si="20"/>
        <v>174.5</v>
      </c>
      <c r="AW45" s="50">
        <f t="shared" si="21"/>
        <v>4120.3500000000004</v>
      </c>
      <c r="AY45" s="50">
        <f t="shared" si="22"/>
        <v>206.01750000000004</v>
      </c>
      <c r="AZ45" s="50">
        <f t="shared" si="23"/>
        <v>4326.3675000000003</v>
      </c>
      <c r="BB45" s="50" t="e">
        <f>+#REF!+AP45</f>
        <v>#REF!</v>
      </c>
      <c r="BC45" s="50" t="e">
        <f>+#REF!+AQ45</f>
        <v>#REF!</v>
      </c>
      <c r="BE45" s="50" t="e">
        <f>+#REF!+AS45</f>
        <v>#REF!</v>
      </c>
      <c r="BF45" s="50" t="e">
        <f>+#REF!+AT45</f>
        <v>#REF!</v>
      </c>
      <c r="BH45" s="50" t="e">
        <f t="shared" si="24"/>
        <v>#REF!</v>
      </c>
      <c r="BI45" s="57" t="e">
        <f t="shared" si="25"/>
        <v>#REF!</v>
      </c>
      <c r="BK45" s="57" t="e">
        <f t="shared" si="26"/>
        <v>#REF!</v>
      </c>
      <c r="BL45" s="57" t="e">
        <f t="shared" si="27"/>
        <v>#REF!</v>
      </c>
    </row>
    <row r="46" spans="1:64">
      <c r="A46" s="52" t="s">
        <v>30</v>
      </c>
      <c r="B46" s="52">
        <v>181</v>
      </c>
      <c r="C46" s="62" t="s">
        <v>153</v>
      </c>
      <c r="D46" s="140" t="s">
        <v>193</v>
      </c>
      <c r="E46" s="57">
        <v>32.888345293106198</v>
      </c>
      <c r="F46" s="50">
        <v>688.28070000000002</v>
      </c>
      <c r="G46" s="57">
        <f t="shared" si="14"/>
        <v>22636.41332018084</v>
      </c>
      <c r="I46" s="50">
        <v>0</v>
      </c>
      <c r="J46" s="57">
        <f t="shared" si="15"/>
        <v>0</v>
      </c>
      <c r="L46" s="50">
        <f t="shared" si="16"/>
        <v>688.28070000000002</v>
      </c>
      <c r="M46" s="50">
        <f t="shared" si="17"/>
        <v>22636.41332018084</v>
      </c>
      <c r="O46" s="50">
        <f t="shared" si="18"/>
        <v>1131.820666009042</v>
      </c>
      <c r="P46" s="50">
        <f t="shared" si="19"/>
        <v>23768.233986189884</v>
      </c>
      <c r="Q46" s="50"/>
      <c r="R46" s="57"/>
      <c r="S46" s="57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P46" s="50">
        <v>455.35380000000009</v>
      </c>
      <c r="AQ46" s="50">
        <v>14230.760216000001</v>
      </c>
      <c r="AS46" s="50">
        <v>0</v>
      </c>
      <c r="AT46" s="50">
        <v>0</v>
      </c>
      <c r="AV46" s="50">
        <f t="shared" si="20"/>
        <v>455.35380000000009</v>
      </c>
      <c r="AW46" s="50">
        <f t="shared" si="21"/>
        <v>14230.760216000001</v>
      </c>
      <c r="AY46" s="50">
        <f t="shared" si="22"/>
        <v>711.53801080000005</v>
      </c>
      <c r="AZ46" s="50">
        <f t="shared" si="23"/>
        <v>14942.298226800001</v>
      </c>
      <c r="BB46" s="50" t="e">
        <f>+#REF!+AP46</f>
        <v>#REF!</v>
      </c>
      <c r="BC46" s="50" t="e">
        <f>+#REF!+AQ46</f>
        <v>#REF!</v>
      </c>
      <c r="BE46" s="50" t="e">
        <f>+#REF!+AS46</f>
        <v>#REF!</v>
      </c>
      <c r="BF46" s="50" t="e">
        <f>+#REF!+AT46</f>
        <v>#REF!</v>
      </c>
      <c r="BH46" s="50" t="e">
        <f t="shared" si="24"/>
        <v>#REF!</v>
      </c>
      <c r="BI46" s="57" t="e">
        <f t="shared" si="25"/>
        <v>#REF!</v>
      </c>
      <c r="BK46" s="57" t="e">
        <f t="shared" si="26"/>
        <v>#REF!</v>
      </c>
      <c r="BL46" s="57" t="e">
        <f t="shared" si="27"/>
        <v>#REF!</v>
      </c>
    </row>
    <row r="47" spans="1:64">
      <c r="A47" s="52" t="s">
        <v>37</v>
      </c>
      <c r="B47" s="52">
        <v>183</v>
      </c>
      <c r="C47" s="62" t="s">
        <v>62</v>
      </c>
      <c r="D47" s="140" t="s">
        <v>193</v>
      </c>
      <c r="E47" s="57">
        <v>27.192313206442648</v>
      </c>
      <c r="F47" s="50">
        <v>1443.5</v>
      </c>
      <c r="G47" s="57">
        <f t="shared" si="14"/>
        <v>39252.104113499961</v>
      </c>
      <c r="I47" s="50">
        <v>271</v>
      </c>
      <c r="J47" s="57">
        <f t="shared" si="15"/>
        <v>11053.675318418937</v>
      </c>
      <c r="L47" s="50">
        <f t="shared" si="16"/>
        <v>1714.5</v>
      </c>
      <c r="M47" s="50">
        <f t="shared" si="17"/>
        <v>50305.779431918898</v>
      </c>
      <c r="O47" s="50">
        <f t="shared" si="18"/>
        <v>2515.288971595945</v>
      </c>
      <c r="P47" s="50">
        <f t="shared" si="19"/>
        <v>52821.068403514844</v>
      </c>
      <c r="Q47" s="50"/>
      <c r="R47" s="57"/>
      <c r="S47" s="57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P47" s="50">
        <v>44</v>
      </c>
      <c r="AQ47" s="50">
        <v>1165.42</v>
      </c>
      <c r="AS47" s="50">
        <v>0.5</v>
      </c>
      <c r="AT47" s="50">
        <v>21.09</v>
      </c>
      <c r="AV47" s="50">
        <f t="shared" si="20"/>
        <v>44.5</v>
      </c>
      <c r="AW47" s="50">
        <f t="shared" si="21"/>
        <v>1186.51</v>
      </c>
      <c r="AY47" s="50">
        <f t="shared" si="22"/>
        <v>59.325500000000005</v>
      </c>
      <c r="AZ47" s="50">
        <f t="shared" si="23"/>
        <v>1245.8354999999999</v>
      </c>
      <c r="BB47" s="50" t="e">
        <f>+#REF!+AP47</f>
        <v>#REF!</v>
      </c>
      <c r="BC47" s="50" t="e">
        <f>+#REF!+AQ47</f>
        <v>#REF!</v>
      </c>
      <c r="BE47" s="50" t="e">
        <f>+#REF!+AS47</f>
        <v>#REF!</v>
      </c>
      <c r="BF47" s="50" t="e">
        <f>+#REF!+AT47</f>
        <v>#REF!</v>
      </c>
      <c r="BH47" s="50" t="e">
        <f t="shared" si="24"/>
        <v>#REF!</v>
      </c>
      <c r="BI47" s="57" t="e">
        <f t="shared" si="25"/>
        <v>#REF!</v>
      </c>
      <c r="BK47" s="57" t="e">
        <f t="shared" si="26"/>
        <v>#REF!</v>
      </c>
      <c r="BL47" s="57" t="e">
        <f t="shared" si="27"/>
        <v>#REF!</v>
      </c>
    </row>
    <row r="48" spans="1:64">
      <c r="A48" s="52" t="s">
        <v>63</v>
      </c>
      <c r="B48" s="52">
        <v>184</v>
      </c>
      <c r="C48" s="62" t="s">
        <v>64</v>
      </c>
      <c r="D48" s="140" t="s">
        <v>193</v>
      </c>
      <c r="E48" s="57">
        <v>27.242453894442157</v>
      </c>
      <c r="F48" s="50">
        <v>1214.5</v>
      </c>
      <c r="G48" s="57">
        <f t="shared" si="14"/>
        <v>33085.960254799997</v>
      </c>
      <c r="I48" s="50">
        <v>142</v>
      </c>
      <c r="J48" s="57">
        <f t="shared" si="15"/>
        <v>5802.6426795161788</v>
      </c>
      <c r="L48" s="50">
        <f t="shared" si="16"/>
        <v>1356.5</v>
      </c>
      <c r="M48" s="50">
        <f t="shared" si="17"/>
        <v>38888.602934316179</v>
      </c>
      <c r="O48" s="50">
        <f t="shared" si="18"/>
        <v>1944.4301467158091</v>
      </c>
      <c r="P48" s="50">
        <f t="shared" si="19"/>
        <v>40833.033081031987</v>
      </c>
      <c r="Q48" s="50"/>
      <c r="R48" s="57"/>
      <c r="S48" s="57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P48" s="50">
        <v>138</v>
      </c>
      <c r="AQ48" s="50">
        <v>3586.81</v>
      </c>
      <c r="AS48" s="50">
        <v>2.5</v>
      </c>
      <c r="AT48" s="50">
        <v>88.49</v>
      </c>
      <c r="AV48" s="50">
        <f t="shared" si="20"/>
        <v>140.5</v>
      </c>
      <c r="AW48" s="50">
        <f t="shared" si="21"/>
        <v>3675.2999999999997</v>
      </c>
      <c r="AY48" s="50">
        <f t="shared" si="22"/>
        <v>183.76499999999999</v>
      </c>
      <c r="AZ48" s="50">
        <f t="shared" si="23"/>
        <v>3859.0649999999996</v>
      </c>
      <c r="BB48" s="50" t="e">
        <f>+#REF!+AP48</f>
        <v>#REF!</v>
      </c>
      <c r="BC48" s="50" t="e">
        <f>+#REF!+AQ48</f>
        <v>#REF!</v>
      </c>
      <c r="BE48" s="50" t="e">
        <f>+#REF!+AS48</f>
        <v>#REF!</v>
      </c>
      <c r="BF48" s="50" t="e">
        <f>+#REF!+AT48</f>
        <v>#REF!</v>
      </c>
      <c r="BH48" s="50" t="e">
        <f t="shared" si="24"/>
        <v>#REF!</v>
      </c>
      <c r="BI48" s="57" t="e">
        <f t="shared" si="25"/>
        <v>#REF!</v>
      </c>
      <c r="BK48" s="57" t="e">
        <f t="shared" si="26"/>
        <v>#REF!</v>
      </c>
      <c r="BL48" s="57" t="e">
        <f t="shared" si="27"/>
        <v>#REF!</v>
      </c>
    </row>
    <row r="49" spans="1:64">
      <c r="A49" s="52" t="s">
        <v>37</v>
      </c>
      <c r="B49" s="52">
        <v>185</v>
      </c>
      <c r="C49" s="62" t="s">
        <v>38</v>
      </c>
      <c r="D49" s="140" t="s">
        <v>193</v>
      </c>
      <c r="E49" s="57">
        <v>26.351962117510375</v>
      </c>
      <c r="F49" s="50">
        <v>602.5</v>
      </c>
      <c r="G49" s="57">
        <f t="shared" si="14"/>
        <v>15877.057175800001</v>
      </c>
      <c r="I49" s="50">
        <v>111</v>
      </c>
      <c r="J49" s="57">
        <f t="shared" si="15"/>
        <v>4387.6016925654776</v>
      </c>
      <c r="L49" s="50">
        <f t="shared" si="16"/>
        <v>713.5</v>
      </c>
      <c r="M49" s="50">
        <f t="shared" si="17"/>
        <v>20264.658868365477</v>
      </c>
      <c r="O49" s="50">
        <f t="shared" si="18"/>
        <v>1013.2329434182739</v>
      </c>
      <c r="P49" s="50">
        <f t="shared" si="19"/>
        <v>21277.891811783753</v>
      </c>
      <c r="Q49" s="50"/>
      <c r="R49" s="57"/>
      <c r="S49" s="57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P49" s="50">
        <v>876.5</v>
      </c>
      <c r="AQ49" s="50">
        <v>21887.570000000025</v>
      </c>
      <c r="AS49" s="50">
        <v>13.5</v>
      </c>
      <c r="AT49" s="50">
        <v>503.51999999999992</v>
      </c>
      <c r="AV49" s="50">
        <f t="shared" si="20"/>
        <v>890</v>
      </c>
      <c r="AW49" s="50">
        <f t="shared" si="21"/>
        <v>22391.090000000026</v>
      </c>
      <c r="AY49" s="50">
        <f t="shared" si="22"/>
        <v>1119.5545000000013</v>
      </c>
      <c r="AZ49" s="50">
        <f t="shared" si="23"/>
        <v>23510.644500000028</v>
      </c>
      <c r="BB49" s="50" t="e">
        <f>+#REF!+AP49</f>
        <v>#REF!</v>
      </c>
      <c r="BC49" s="50" t="e">
        <f>+#REF!+AQ49</f>
        <v>#REF!</v>
      </c>
      <c r="BE49" s="50" t="e">
        <f>+#REF!+AS49</f>
        <v>#REF!</v>
      </c>
      <c r="BF49" s="50" t="e">
        <f>+#REF!+AT49</f>
        <v>#REF!</v>
      </c>
      <c r="BH49" s="50" t="e">
        <f t="shared" si="24"/>
        <v>#REF!</v>
      </c>
      <c r="BI49" s="57" t="e">
        <f t="shared" si="25"/>
        <v>#REF!</v>
      </c>
      <c r="BK49" s="57" t="e">
        <f t="shared" si="26"/>
        <v>#REF!</v>
      </c>
      <c r="BL49" s="57" t="e">
        <f t="shared" si="27"/>
        <v>#REF!</v>
      </c>
    </row>
    <row r="50" spans="1:64">
      <c r="A50" s="52" t="s">
        <v>30</v>
      </c>
      <c r="B50" s="52">
        <v>188</v>
      </c>
      <c r="C50" s="62" t="s">
        <v>83</v>
      </c>
      <c r="D50" s="140" t="s">
        <v>193</v>
      </c>
      <c r="E50" s="57">
        <v>50.898331720663045</v>
      </c>
      <c r="F50" s="57">
        <v>809.7435999999999</v>
      </c>
      <c r="G50" s="57">
        <f t="shared" si="14"/>
        <v>41214.598361483884</v>
      </c>
      <c r="I50" s="57">
        <v>0</v>
      </c>
      <c r="J50" s="57">
        <f t="shared" si="15"/>
        <v>0</v>
      </c>
      <c r="L50" s="57">
        <f t="shared" si="16"/>
        <v>809.7435999999999</v>
      </c>
      <c r="M50" s="57">
        <f t="shared" si="17"/>
        <v>41214.598361483884</v>
      </c>
      <c r="O50" s="57">
        <f t="shared" si="18"/>
        <v>2060.7299180741943</v>
      </c>
      <c r="P50" s="57">
        <f t="shared" si="19"/>
        <v>43275.328279558082</v>
      </c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P50" s="57">
        <v>429.16239999999999</v>
      </c>
      <c r="AQ50" s="57">
        <v>20765.254712000002</v>
      </c>
      <c r="AS50" s="57">
        <v>0</v>
      </c>
      <c r="AT50" s="57">
        <v>0</v>
      </c>
      <c r="AV50" s="57">
        <f t="shared" si="20"/>
        <v>429.16239999999999</v>
      </c>
      <c r="AW50" s="57">
        <f t="shared" si="21"/>
        <v>20765.254712000002</v>
      </c>
      <c r="AX50" s="57"/>
      <c r="AY50" s="57">
        <f t="shared" si="22"/>
        <v>1038.2627356</v>
      </c>
      <c r="AZ50" s="57">
        <f t="shared" si="23"/>
        <v>21803.517447600003</v>
      </c>
      <c r="BB50" s="57" t="e">
        <f>+#REF!+AP50</f>
        <v>#REF!</v>
      </c>
      <c r="BC50" s="57" t="e">
        <f>+#REF!+AQ50</f>
        <v>#REF!</v>
      </c>
      <c r="BD50" s="57"/>
      <c r="BE50" s="57" t="e">
        <f>+#REF!+AS50</f>
        <v>#REF!</v>
      </c>
      <c r="BF50" s="57" t="e">
        <f>+#REF!+AT50</f>
        <v>#REF!</v>
      </c>
      <c r="BG50" s="57"/>
      <c r="BH50" s="57" t="e">
        <f t="shared" si="24"/>
        <v>#REF!</v>
      </c>
      <c r="BI50" s="57" t="e">
        <f t="shared" si="25"/>
        <v>#REF!</v>
      </c>
      <c r="BJ50" s="57"/>
      <c r="BK50" s="57" t="e">
        <f t="shared" si="26"/>
        <v>#REF!</v>
      </c>
      <c r="BL50" s="57" t="e">
        <f t="shared" si="27"/>
        <v>#REF!</v>
      </c>
    </row>
    <row r="51" spans="1:64">
      <c r="A51" s="52" t="s">
        <v>37</v>
      </c>
      <c r="B51" s="52">
        <v>189</v>
      </c>
      <c r="C51" s="62" t="s">
        <v>78</v>
      </c>
      <c r="D51" s="140" t="s">
        <v>193</v>
      </c>
      <c r="E51" s="57">
        <v>25.231279969145568</v>
      </c>
      <c r="F51" s="57">
        <v>632</v>
      </c>
      <c r="G51" s="57">
        <f t="shared" si="14"/>
        <v>15946.1689405</v>
      </c>
      <c r="I51" s="57">
        <v>134</v>
      </c>
      <c r="J51" s="57">
        <f t="shared" si="15"/>
        <v>5071.4872737982596</v>
      </c>
      <c r="L51" s="57">
        <f t="shared" si="16"/>
        <v>766</v>
      </c>
      <c r="M51" s="57">
        <f t="shared" si="17"/>
        <v>21017.656214298258</v>
      </c>
      <c r="O51" s="57">
        <f t="shared" si="18"/>
        <v>1050.8828107149129</v>
      </c>
      <c r="P51" s="57">
        <f t="shared" si="19"/>
        <v>22068.539025013171</v>
      </c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P51" s="57">
        <v>775</v>
      </c>
      <c r="AQ51" s="57">
        <v>18497.689999999995</v>
      </c>
      <c r="AS51" s="57">
        <v>19.5</v>
      </c>
      <c r="AT51" s="57">
        <v>696.77</v>
      </c>
      <c r="AV51" s="57">
        <f t="shared" si="20"/>
        <v>794.5</v>
      </c>
      <c r="AW51" s="57">
        <f t="shared" si="21"/>
        <v>19194.459999999995</v>
      </c>
      <c r="AX51" s="57"/>
      <c r="AY51" s="57">
        <f t="shared" si="22"/>
        <v>959.72299999999984</v>
      </c>
      <c r="AZ51" s="57">
        <f t="shared" si="23"/>
        <v>20154.182999999994</v>
      </c>
      <c r="BB51" s="57" t="e">
        <f>+#REF!+AP51</f>
        <v>#REF!</v>
      </c>
      <c r="BC51" s="57" t="e">
        <f>+#REF!+AQ51</f>
        <v>#REF!</v>
      </c>
      <c r="BD51" s="57"/>
      <c r="BE51" s="57" t="e">
        <f>+#REF!+AS51</f>
        <v>#REF!</v>
      </c>
      <c r="BF51" s="57" t="e">
        <f>+#REF!+AT51</f>
        <v>#REF!</v>
      </c>
      <c r="BG51" s="57"/>
      <c r="BH51" s="57" t="e">
        <f t="shared" si="24"/>
        <v>#REF!</v>
      </c>
      <c r="BI51" s="57" t="e">
        <f t="shared" si="25"/>
        <v>#REF!</v>
      </c>
      <c r="BJ51" s="57"/>
      <c r="BK51" s="57" t="e">
        <f t="shared" si="26"/>
        <v>#REF!</v>
      </c>
      <c r="BL51" s="57" t="e">
        <f t="shared" si="27"/>
        <v>#REF!</v>
      </c>
    </row>
    <row r="52" spans="1:64">
      <c r="A52" s="52" t="s">
        <v>27</v>
      </c>
      <c r="B52" s="52">
        <v>193</v>
      </c>
      <c r="C52" s="62" t="s">
        <v>167</v>
      </c>
      <c r="D52" s="140" t="s">
        <v>193</v>
      </c>
      <c r="E52" s="57">
        <v>61.176863148717949</v>
      </c>
      <c r="F52" s="57">
        <v>39</v>
      </c>
      <c r="G52" s="57">
        <f t="shared" ref="G52:G81" si="28">+F52*E52</f>
        <v>2385.8976628</v>
      </c>
      <c r="I52" s="57"/>
      <c r="J52" s="57">
        <f t="shared" si="15"/>
        <v>0</v>
      </c>
      <c r="L52" s="57">
        <f t="shared" si="16"/>
        <v>39</v>
      </c>
      <c r="M52" s="57">
        <f t="shared" si="17"/>
        <v>2385.8976628</v>
      </c>
      <c r="O52" s="57">
        <f t="shared" si="18"/>
        <v>119.29488314000001</v>
      </c>
      <c r="P52" s="57">
        <f t="shared" si="19"/>
        <v>2505.1925459399999</v>
      </c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P52" s="57">
        <v>1185</v>
      </c>
      <c r="AQ52" s="57">
        <v>72869.53</v>
      </c>
      <c r="AS52" s="57"/>
      <c r="AT52" s="57"/>
      <c r="AV52" s="57">
        <f t="shared" si="20"/>
        <v>1185</v>
      </c>
      <c r="AW52" s="57">
        <f t="shared" si="21"/>
        <v>72869.53</v>
      </c>
      <c r="AX52" s="57"/>
      <c r="AY52" s="57">
        <f t="shared" si="22"/>
        <v>3643.4765000000002</v>
      </c>
      <c r="AZ52" s="57">
        <f t="shared" si="23"/>
        <v>76513.006500000003</v>
      </c>
      <c r="BB52" s="57" t="e">
        <f>+#REF!+AP52</f>
        <v>#REF!</v>
      </c>
      <c r="BC52" s="57" t="e">
        <f>+#REF!+AQ52</f>
        <v>#REF!</v>
      </c>
      <c r="BD52" s="57"/>
      <c r="BE52" s="57" t="e">
        <f>+#REF!+AS52</f>
        <v>#REF!</v>
      </c>
      <c r="BF52" s="57" t="e">
        <f>+#REF!+AT52</f>
        <v>#REF!</v>
      </c>
      <c r="BG52" s="57"/>
      <c r="BH52" s="57" t="e">
        <f t="shared" si="24"/>
        <v>#REF!</v>
      </c>
      <c r="BI52" s="57" t="e">
        <f t="shared" si="25"/>
        <v>#REF!</v>
      </c>
      <c r="BJ52" s="57"/>
      <c r="BK52" s="57" t="e">
        <f t="shared" si="26"/>
        <v>#REF!</v>
      </c>
      <c r="BL52" s="57" t="e">
        <f t="shared" si="27"/>
        <v>#REF!</v>
      </c>
    </row>
    <row r="53" spans="1:64">
      <c r="A53" s="52" t="s">
        <v>63</v>
      </c>
      <c r="B53" s="52">
        <v>196</v>
      </c>
      <c r="C53" s="62" t="s">
        <v>166</v>
      </c>
      <c r="D53" s="140" t="s">
        <v>193</v>
      </c>
      <c r="E53" s="57">
        <v>22.78423485404301</v>
      </c>
      <c r="F53" s="57">
        <v>977</v>
      </c>
      <c r="G53" s="57">
        <f t="shared" si="28"/>
        <v>22260.197452400022</v>
      </c>
      <c r="I53" s="57">
        <v>223</v>
      </c>
      <c r="J53" s="57">
        <f t="shared" si="15"/>
        <v>7621.3265586773869</v>
      </c>
      <c r="L53" s="57">
        <f t="shared" si="16"/>
        <v>1200</v>
      </c>
      <c r="M53" s="57">
        <f t="shared" si="17"/>
        <v>29881.52401107741</v>
      </c>
      <c r="O53" s="57">
        <f t="shared" si="18"/>
        <v>1494.0762005538706</v>
      </c>
      <c r="P53" s="57">
        <f t="shared" si="19"/>
        <v>31375.600211631281</v>
      </c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P53" s="57">
        <v>161.5</v>
      </c>
      <c r="AQ53" s="57">
        <v>3500.9599999999991</v>
      </c>
      <c r="AS53" s="57">
        <v>7</v>
      </c>
      <c r="AT53" s="57">
        <v>230.8</v>
      </c>
      <c r="AV53" s="57">
        <f t="shared" si="20"/>
        <v>168.5</v>
      </c>
      <c r="AW53" s="57">
        <f t="shared" si="21"/>
        <v>3731.7599999999993</v>
      </c>
      <c r="AX53" s="57"/>
      <c r="AY53" s="57">
        <f t="shared" si="22"/>
        <v>186.58799999999997</v>
      </c>
      <c r="AZ53" s="57">
        <f t="shared" si="23"/>
        <v>3918.347999999999</v>
      </c>
      <c r="BB53" s="57" t="e">
        <f>+#REF!+AP53</f>
        <v>#REF!</v>
      </c>
      <c r="BC53" s="57" t="e">
        <f>+#REF!+AQ53</f>
        <v>#REF!</v>
      </c>
      <c r="BD53" s="57"/>
      <c r="BE53" s="57" t="e">
        <f>+#REF!+AS53</f>
        <v>#REF!</v>
      </c>
      <c r="BF53" s="57" t="e">
        <f>+#REF!+AT53</f>
        <v>#REF!</v>
      </c>
      <c r="BG53" s="57"/>
      <c r="BH53" s="57" t="e">
        <f t="shared" si="24"/>
        <v>#REF!</v>
      </c>
      <c r="BI53" s="57" t="e">
        <f t="shared" si="25"/>
        <v>#REF!</v>
      </c>
      <c r="BJ53" s="57"/>
      <c r="BK53" s="57" t="e">
        <f t="shared" si="26"/>
        <v>#REF!</v>
      </c>
      <c r="BL53" s="57" t="e">
        <f t="shared" si="27"/>
        <v>#REF!</v>
      </c>
    </row>
    <row r="54" spans="1:64">
      <c r="A54" s="52" t="s">
        <v>73</v>
      </c>
      <c r="B54" s="52">
        <v>197</v>
      </c>
      <c r="C54" s="62" t="s">
        <v>86</v>
      </c>
      <c r="D54" s="140" t="s">
        <v>193</v>
      </c>
      <c r="E54" s="57">
        <v>20.049144739534881</v>
      </c>
      <c r="F54" s="57">
        <v>21.5</v>
      </c>
      <c r="G54" s="57">
        <f t="shared" si="28"/>
        <v>431.05661189999995</v>
      </c>
      <c r="I54" s="57"/>
      <c r="J54" s="57">
        <f t="shared" si="15"/>
        <v>0</v>
      </c>
      <c r="L54" s="57">
        <f t="shared" si="16"/>
        <v>21.5</v>
      </c>
      <c r="M54" s="57">
        <f t="shared" si="17"/>
        <v>431.05661189999995</v>
      </c>
      <c r="O54" s="57">
        <f t="shared" si="18"/>
        <v>21.552830595</v>
      </c>
      <c r="P54" s="57">
        <f t="shared" si="19"/>
        <v>452.60944249499994</v>
      </c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P54" s="57"/>
      <c r="AQ54" s="57"/>
      <c r="AS54" s="57"/>
      <c r="AT54" s="57"/>
      <c r="AV54" s="57">
        <f t="shared" si="20"/>
        <v>0</v>
      </c>
      <c r="AW54" s="57">
        <f t="shared" si="21"/>
        <v>0</v>
      </c>
      <c r="AX54" s="57"/>
      <c r="AY54" s="57">
        <f t="shared" si="22"/>
        <v>0</v>
      </c>
      <c r="AZ54" s="57">
        <f t="shared" si="23"/>
        <v>0</v>
      </c>
      <c r="BB54" s="57" t="e">
        <f>+#REF!+AP54</f>
        <v>#REF!</v>
      </c>
      <c r="BC54" s="57" t="e">
        <f>+#REF!+AQ54</f>
        <v>#REF!</v>
      </c>
      <c r="BD54" s="57"/>
      <c r="BE54" s="57" t="e">
        <f>+#REF!+AS54</f>
        <v>#REF!</v>
      </c>
      <c r="BF54" s="57" t="e">
        <f>+#REF!+AT54</f>
        <v>#REF!</v>
      </c>
      <c r="BG54" s="57"/>
      <c r="BH54" s="57" t="e">
        <f t="shared" si="24"/>
        <v>#REF!</v>
      </c>
      <c r="BI54" s="57" t="e">
        <f t="shared" si="25"/>
        <v>#REF!</v>
      </c>
      <c r="BJ54" s="57"/>
      <c r="BK54" s="57" t="e">
        <f t="shared" si="26"/>
        <v>#REF!</v>
      </c>
      <c r="BL54" s="57" t="e">
        <f t="shared" si="27"/>
        <v>#REF!</v>
      </c>
    </row>
    <row r="55" spans="1:64">
      <c r="A55" s="52" t="s">
        <v>61</v>
      </c>
      <c r="B55" s="52">
        <v>198</v>
      </c>
      <c r="C55" s="62" t="s">
        <v>87</v>
      </c>
      <c r="D55" s="140" t="s">
        <v>193</v>
      </c>
      <c r="E55" s="57">
        <v>31.271778477777772</v>
      </c>
      <c r="F55" s="57">
        <v>27</v>
      </c>
      <c r="G55" s="57">
        <f t="shared" si="28"/>
        <v>844.33801889999984</v>
      </c>
      <c r="I55" s="57"/>
      <c r="J55" s="57">
        <f t="shared" si="15"/>
        <v>0</v>
      </c>
      <c r="L55" s="57">
        <f t="shared" si="16"/>
        <v>27</v>
      </c>
      <c r="M55" s="57">
        <f t="shared" si="17"/>
        <v>844.33801889999984</v>
      </c>
      <c r="O55" s="57">
        <f t="shared" si="18"/>
        <v>42.216900944999992</v>
      </c>
      <c r="P55" s="57">
        <f t="shared" si="19"/>
        <v>886.55491984499986</v>
      </c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P55" s="57">
        <v>964</v>
      </c>
      <c r="AQ55" s="57">
        <v>28015.269999999979</v>
      </c>
      <c r="AS55" s="57">
        <v>22</v>
      </c>
      <c r="AT55" s="57">
        <v>942.58000000000015</v>
      </c>
      <c r="AV55" s="57">
        <f t="shared" si="20"/>
        <v>986</v>
      </c>
      <c r="AW55" s="57">
        <f t="shared" si="21"/>
        <v>28957.84999999998</v>
      </c>
      <c r="AX55" s="57"/>
      <c r="AY55" s="57">
        <f t="shared" si="22"/>
        <v>1447.892499999999</v>
      </c>
      <c r="AZ55" s="57">
        <f t="shared" si="23"/>
        <v>30405.742499999978</v>
      </c>
      <c r="BB55" s="57" t="e">
        <f>+#REF!+AP55</f>
        <v>#REF!</v>
      </c>
      <c r="BC55" s="57" t="e">
        <f>+#REF!+AQ55</f>
        <v>#REF!</v>
      </c>
      <c r="BD55" s="57"/>
      <c r="BE55" s="57" t="e">
        <f>+#REF!+AS55</f>
        <v>#REF!</v>
      </c>
      <c r="BF55" s="57" t="e">
        <f>+#REF!+AT55</f>
        <v>#REF!</v>
      </c>
      <c r="BG55" s="57"/>
      <c r="BH55" s="57" t="e">
        <f t="shared" si="24"/>
        <v>#REF!</v>
      </c>
      <c r="BI55" s="57" t="e">
        <f t="shared" si="25"/>
        <v>#REF!</v>
      </c>
      <c r="BJ55" s="57"/>
      <c r="BK55" s="57" t="e">
        <f t="shared" si="26"/>
        <v>#REF!</v>
      </c>
      <c r="BL55" s="57" t="e">
        <f t="shared" si="27"/>
        <v>#REF!</v>
      </c>
    </row>
    <row r="56" spans="1:64">
      <c r="A56" s="52" t="s">
        <v>45</v>
      </c>
      <c r="B56" s="52">
        <v>199</v>
      </c>
      <c r="C56" s="62" t="s">
        <v>88</v>
      </c>
      <c r="D56" s="140" t="s">
        <v>193</v>
      </c>
      <c r="E56" s="57">
        <v>20.282662480111828</v>
      </c>
      <c r="F56" s="57">
        <v>843.61999999999989</v>
      </c>
      <c r="G56" s="57">
        <f t="shared" si="28"/>
        <v>17110.859721471938</v>
      </c>
      <c r="I56" s="57">
        <v>64.97999999999999</v>
      </c>
      <c r="J56" s="57">
        <f t="shared" si="15"/>
        <v>1976.9511119364997</v>
      </c>
      <c r="L56" s="57">
        <f t="shared" si="16"/>
        <v>908.59999999999991</v>
      </c>
      <c r="M56" s="57">
        <f t="shared" si="17"/>
        <v>19087.810833408439</v>
      </c>
      <c r="O56" s="57">
        <f t="shared" si="18"/>
        <v>954.39054167042195</v>
      </c>
      <c r="P56" s="57">
        <f t="shared" si="19"/>
        <v>20042.201375078861</v>
      </c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P56" s="57">
        <v>325.08</v>
      </c>
      <c r="AQ56" s="57">
        <v>6255.8627999999981</v>
      </c>
      <c r="AS56" s="57">
        <v>43.32</v>
      </c>
      <c r="AT56" s="57">
        <v>1251.0839999999985</v>
      </c>
      <c r="AV56" s="57">
        <f t="shared" si="20"/>
        <v>368.4</v>
      </c>
      <c r="AW56" s="57">
        <f t="shared" si="21"/>
        <v>7506.9467999999961</v>
      </c>
      <c r="AX56" s="57"/>
      <c r="AY56" s="57">
        <f t="shared" si="22"/>
        <v>375.3473399999998</v>
      </c>
      <c r="AZ56" s="57">
        <f t="shared" si="23"/>
        <v>7882.2941399999963</v>
      </c>
      <c r="BB56" s="57" t="e">
        <f>+#REF!+AP56</f>
        <v>#REF!</v>
      </c>
      <c r="BC56" s="57" t="e">
        <f>+#REF!+AQ56</f>
        <v>#REF!</v>
      </c>
      <c r="BD56" s="57"/>
      <c r="BE56" s="57" t="e">
        <f>+#REF!+AS56</f>
        <v>#REF!</v>
      </c>
      <c r="BF56" s="57" t="e">
        <f>+#REF!+AT56</f>
        <v>#REF!</v>
      </c>
      <c r="BG56" s="57"/>
      <c r="BH56" s="57" t="e">
        <f t="shared" si="24"/>
        <v>#REF!</v>
      </c>
      <c r="BI56" s="57" t="e">
        <f t="shared" si="25"/>
        <v>#REF!</v>
      </c>
      <c r="BJ56" s="57"/>
      <c r="BK56" s="57" t="e">
        <f t="shared" si="26"/>
        <v>#REF!</v>
      </c>
      <c r="BL56" s="57" t="e">
        <f t="shared" si="27"/>
        <v>#REF!</v>
      </c>
    </row>
    <row r="57" spans="1:64">
      <c r="A57" s="52" t="s">
        <v>37</v>
      </c>
      <c r="B57" s="52">
        <v>201</v>
      </c>
      <c r="C57" s="62" t="s">
        <v>90</v>
      </c>
      <c r="D57" s="140" t="s">
        <v>193</v>
      </c>
      <c r="E57" s="57">
        <v>37.456272210495044</v>
      </c>
      <c r="F57" s="57">
        <v>505</v>
      </c>
      <c r="G57" s="57">
        <f t="shared" si="28"/>
        <v>18915.417466299998</v>
      </c>
      <c r="I57" s="57">
        <v>14.5</v>
      </c>
      <c r="J57" s="57">
        <f t="shared" si="15"/>
        <v>814.67392057826726</v>
      </c>
      <c r="L57" s="57">
        <f t="shared" si="16"/>
        <v>519.5</v>
      </c>
      <c r="M57" s="57">
        <f t="shared" si="17"/>
        <v>19730.091386878266</v>
      </c>
      <c r="O57" s="57">
        <f t="shared" si="18"/>
        <v>986.50456934391332</v>
      </c>
      <c r="P57" s="57">
        <f t="shared" si="19"/>
        <v>20716.59595622218</v>
      </c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P57" s="57">
        <v>769.5</v>
      </c>
      <c r="AQ57" s="57">
        <v>28027.630000000005</v>
      </c>
      <c r="AS57" s="57">
        <v>14</v>
      </c>
      <c r="AT57" s="57">
        <v>758.15</v>
      </c>
      <c r="AV57" s="57">
        <f t="shared" si="20"/>
        <v>783.5</v>
      </c>
      <c r="AW57" s="57">
        <f t="shared" si="21"/>
        <v>28785.780000000006</v>
      </c>
      <c r="AX57" s="57"/>
      <c r="AY57" s="57">
        <f t="shared" si="22"/>
        <v>1439.2890000000004</v>
      </c>
      <c r="AZ57" s="57">
        <f t="shared" si="23"/>
        <v>30225.069000000007</v>
      </c>
      <c r="BB57" s="57" t="e">
        <f>+#REF!+AP57</f>
        <v>#REF!</v>
      </c>
      <c r="BC57" s="57" t="e">
        <f>+#REF!+AQ57</f>
        <v>#REF!</v>
      </c>
      <c r="BD57" s="57"/>
      <c r="BE57" s="57" t="e">
        <f>+#REF!+AS57</f>
        <v>#REF!</v>
      </c>
      <c r="BF57" s="57" t="e">
        <f>+#REF!+AT57</f>
        <v>#REF!</v>
      </c>
      <c r="BG57" s="57"/>
      <c r="BH57" s="57" t="e">
        <f t="shared" si="24"/>
        <v>#REF!</v>
      </c>
      <c r="BI57" s="57" t="e">
        <f t="shared" si="25"/>
        <v>#REF!</v>
      </c>
      <c r="BJ57" s="57"/>
      <c r="BK57" s="57" t="e">
        <f t="shared" si="26"/>
        <v>#REF!</v>
      </c>
      <c r="BL57" s="57" t="e">
        <f t="shared" si="27"/>
        <v>#REF!</v>
      </c>
    </row>
    <row r="58" spans="1:64">
      <c r="A58" s="52" t="s">
        <v>52</v>
      </c>
      <c r="B58" s="52">
        <v>202</v>
      </c>
      <c r="C58" s="62" t="s">
        <v>91</v>
      </c>
      <c r="D58" s="140" t="s">
        <v>195</v>
      </c>
      <c r="E58" s="57">
        <v>22.302146515</v>
      </c>
      <c r="F58" s="57">
        <v>40</v>
      </c>
      <c r="G58" s="57">
        <f t="shared" si="28"/>
        <v>892.08586060000005</v>
      </c>
      <c r="I58" s="57">
        <v>102</v>
      </c>
      <c r="J58" s="57">
        <f t="shared" si="15"/>
        <v>3412.2284167950002</v>
      </c>
      <c r="L58" s="57">
        <f t="shared" si="16"/>
        <v>142</v>
      </c>
      <c r="M58" s="57">
        <f t="shared" si="17"/>
        <v>4304.3142773950003</v>
      </c>
      <c r="O58" s="57">
        <f t="shared" si="18"/>
        <v>215.21571386975003</v>
      </c>
      <c r="P58" s="57">
        <f t="shared" si="19"/>
        <v>4519.5299912647506</v>
      </c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P58" s="57">
        <v>12.5</v>
      </c>
      <c r="AQ58" s="57">
        <v>241.56</v>
      </c>
      <c r="AS58" s="57"/>
      <c r="AT58" s="57"/>
      <c r="AV58" s="57">
        <f t="shared" si="20"/>
        <v>12.5</v>
      </c>
      <c r="AW58" s="57">
        <f t="shared" si="21"/>
        <v>241.56</v>
      </c>
      <c r="AX58" s="57"/>
      <c r="AY58" s="57">
        <f t="shared" si="22"/>
        <v>12.078000000000001</v>
      </c>
      <c r="AZ58" s="57">
        <f t="shared" si="23"/>
        <v>253.63800000000001</v>
      </c>
      <c r="BB58" s="57" t="e">
        <f>+#REF!+AP58</f>
        <v>#REF!</v>
      </c>
      <c r="BC58" s="57" t="e">
        <f>+#REF!+AQ58</f>
        <v>#REF!</v>
      </c>
      <c r="BD58" s="57"/>
      <c r="BE58" s="57" t="e">
        <f>+#REF!+AS58</f>
        <v>#REF!</v>
      </c>
      <c r="BF58" s="57" t="e">
        <f>+#REF!+AT58</f>
        <v>#REF!</v>
      </c>
      <c r="BG58" s="57"/>
      <c r="BH58" s="57" t="e">
        <f t="shared" si="24"/>
        <v>#REF!</v>
      </c>
      <c r="BI58" s="57" t="e">
        <f t="shared" si="25"/>
        <v>#REF!</v>
      </c>
      <c r="BJ58" s="57"/>
      <c r="BK58" s="57" t="e">
        <f t="shared" si="26"/>
        <v>#REF!</v>
      </c>
      <c r="BL58" s="57" t="e">
        <f t="shared" si="27"/>
        <v>#REF!</v>
      </c>
    </row>
    <row r="59" spans="1:64">
      <c r="A59" s="52" t="s">
        <v>39</v>
      </c>
      <c r="B59" s="52">
        <v>203</v>
      </c>
      <c r="C59" s="62" t="s">
        <v>105</v>
      </c>
      <c r="D59" s="140" t="s">
        <v>193</v>
      </c>
      <c r="E59" s="57">
        <v>27.486536376213405</v>
      </c>
      <c r="F59" s="57">
        <v>683.3959000000001</v>
      </c>
      <c r="G59" s="57">
        <f t="shared" si="28"/>
        <v>18784.186264705102</v>
      </c>
      <c r="I59" s="57">
        <v>11.538</v>
      </c>
      <c r="J59" s="57">
        <f t="shared" si="15"/>
        <v>475.70948506312544</v>
      </c>
      <c r="L59" s="57">
        <f t="shared" si="16"/>
        <v>694.93390000000011</v>
      </c>
      <c r="M59" s="57">
        <f t="shared" si="17"/>
        <v>19259.895749768228</v>
      </c>
      <c r="O59" s="57">
        <f t="shared" si="18"/>
        <v>962.99478748841148</v>
      </c>
      <c r="P59" s="57">
        <f t="shared" si="19"/>
        <v>20222.890537256641</v>
      </c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P59" s="57">
        <v>452.93060000000008</v>
      </c>
      <c r="AQ59" s="57">
        <v>11828.462740000001</v>
      </c>
      <c r="AS59" s="57">
        <v>7.6920000000000002</v>
      </c>
      <c r="AT59" s="57">
        <v>299.33161600000005</v>
      </c>
      <c r="AV59" s="57">
        <f t="shared" si="20"/>
        <v>460.62260000000009</v>
      </c>
      <c r="AW59" s="57">
        <f t="shared" si="21"/>
        <v>12127.794356</v>
      </c>
      <c r="AX59" s="57"/>
      <c r="AY59" s="57">
        <f t="shared" si="22"/>
        <v>606.38971780000008</v>
      </c>
      <c r="AZ59" s="57">
        <f t="shared" si="23"/>
        <v>12734.184073800001</v>
      </c>
      <c r="BB59" s="57" t="e">
        <f>+#REF!+AP59</f>
        <v>#REF!</v>
      </c>
      <c r="BC59" s="57" t="e">
        <f>+#REF!+AQ59</f>
        <v>#REF!</v>
      </c>
      <c r="BD59" s="57"/>
      <c r="BE59" s="57" t="e">
        <f>+#REF!+AS59</f>
        <v>#REF!</v>
      </c>
      <c r="BF59" s="57" t="e">
        <f>+#REF!+AT59</f>
        <v>#REF!</v>
      </c>
      <c r="BG59" s="57"/>
      <c r="BH59" s="57" t="e">
        <f t="shared" si="24"/>
        <v>#REF!</v>
      </c>
      <c r="BI59" s="57" t="e">
        <f t="shared" si="25"/>
        <v>#REF!</v>
      </c>
      <c r="BJ59" s="57"/>
      <c r="BK59" s="57" t="e">
        <f t="shared" si="26"/>
        <v>#REF!</v>
      </c>
      <c r="BL59" s="57" t="e">
        <f t="shared" si="27"/>
        <v>#REF!</v>
      </c>
    </row>
    <row r="60" spans="1:64">
      <c r="A60" s="52" t="s">
        <v>63</v>
      </c>
      <c r="B60" s="52">
        <v>204</v>
      </c>
      <c r="C60" s="62" t="s">
        <v>53</v>
      </c>
      <c r="D60" s="140" t="s">
        <v>193</v>
      </c>
      <c r="E60" s="57">
        <v>23.054069266666641</v>
      </c>
      <c r="F60" s="57">
        <v>1348.5</v>
      </c>
      <c r="G60" s="57">
        <f t="shared" si="28"/>
        <v>31088.412406099964</v>
      </c>
      <c r="I60" s="57">
        <v>330.5</v>
      </c>
      <c r="J60" s="57">
        <f t="shared" si="15"/>
        <v>11429.054838949987</v>
      </c>
      <c r="L60" s="57">
        <f t="shared" si="16"/>
        <v>1679</v>
      </c>
      <c r="M60" s="57">
        <f t="shared" si="17"/>
        <v>42517.467245049949</v>
      </c>
      <c r="O60" s="57">
        <f t="shared" si="18"/>
        <v>2125.8733622524974</v>
      </c>
      <c r="P60" s="57">
        <f t="shared" si="19"/>
        <v>44643.340607302445</v>
      </c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P60" s="57">
        <v>17</v>
      </c>
      <c r="AQ60" s="57">
        <v>363.12000000000006</v>
      </c>
      <c r="AS60" s="57">
        <v>3.5</v>
      </c>
      <c r="AT60" s="57">
        <v>112.57</v>
      </c>
      <c r="AV60" s="57">
        <f t="shared" si="20"/>
        <v>20.5</v>
      </c>
      <c r="AW60" s="57">
        <f t="shared" si="21"/>
        <v>475.69000000000005</v>
      </c>
      <c r="AX60" s="57"/>
      <c r="AY60" s="57">
        <f t="shared" si="22"/>
        <v>23.784500000000005</v>
      </c>
      <c r="AZ60" s="57">
        <f t="shared" si="23"/>
        <v>499.47450000000003</v>
      </c>
      <c r="BB60" s="57" t="e">
        <f>+#REF!+AP60</f>
        <v>#REF!</v>
      </c>
      <c r="BC60" s="57" t="e">
        <f>+#REF!+AQ60</f>
        <v>#REF!</v>
      </c>
      <c r="BD60" s="57"/>
      <c r="BE60" s="57" t="e">
        <f>+#REF!+AS60</f>
        <v>#REF!</v>
      </c>
      <c r="BF60" s="57" t="e">
        <f>+#REF!+AT60</f>
        <v>#REF!</v>
      </c>
      <c r="BG60" s="57"/>
      <c r="BH60" s="57" t="e">
        <f t="shared" si="24"/>
        <v>#REF!</v>
      </c>
      <c r="BI60" s="57" t="e">
        <f t="shared" si="25"/>
        <v>#REF!</v>
      </c>
      <c r="BJ60" s="57"/>
      <c r="BK60" s="57" t="e">
        <f t="shared" si="26"/>
        <v>#REF!</v>
      </c>
      <c r="BL60" s="57" t="e">
        <f t="shared" si="27"/>
        <v>#REF!</v>
      </c>
    </row>
    <row r="61" spans="1:64">
      <c r="A61" s="52" t="s">
        <v>63</v>
      </c>
      <c r="B61" s="52">
        <v>205</v>
      </c>
      <c r="C61" s="62" t="s">
        <v>92</v>
      </c>
      <c r="D61" s="140" t="s">
        <v>193</v>
      </c>
      <c r="E61" s="57">
        <v>19.69921285709172</v>
      </c>
      <c r="F61" s="57">
        <v>1117.5</v>
      </c>
      <c r="G61" s="57">
        <f t="shared" si="28"/>
        <v>22013.870367799998</v>
      </c>
      <c r="I61" s="57">
        <v>112.5</v>
      </c>
      <c r="J61" s="57">
        <f t="shared" si="15"/>
        <v>3324.2421696342271</v>
      </c>
      <c r="L61" s="57">
        <f t="shared" si="16"/>
        <v>1230</v>
      </c>
      <c r="M61" s="57">
        <f t="shared" si="17"/>
        <v>25338.112537434226</v>
      </c>
      <c r="O61" s="57">
        <f t="shared" si="18"/>
        <v>1266.9056268717113</v>
      </c>
      <c r="P61" s="57">
        <f t="shared" si="19"/>
        <v>26605.018164305937</v>
      </c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P61" s="57">
        <v>22</v>
      </c>
      <c r="AQ61" s="57">
        <v>413.04000000000008</v>
      </c>
      <c r="AS61" s="57">
        <v>17</v>
      </c>
      <c r="AT61" s="57">
        <v>476.42000000000007</v>
      </c>
      <c r="AV61" s="57">
        <f t="shared" si="20"/>
        <v>39</v>
      </c>
      <c r="AW61" s="57">
        <f t="shared" si="21"/>
        <v>889.46000000000015</v>
      </c>
      <c r="AX61" s="57"/>
      <c r="AY61" s="57">
        <f t="shared" si="22"/>
        <v>44.473000000000013</v>
      </c>
      <c r="AZ61" s="57">
        <f t="shared" si="23"/>
        <v>933.93300000000022</v>
      </c>
      <c r="BB61" s="57" t="e">
        <f>+#REF!+AP61</f>
        <v>#REF!</v>
      </c>
      <c r="BC61" s="57" t="e">
        <f>+#REF!+AQ61</f>
        <v>#REF!</v>
      </c>
      <c r="BD61" s="57"/>
      <c r="BE61" s="57" t="e">
        <f>+#REF!+AS61</f>
        <v>#REF!</v>
      </c>
      <c r="BF61" s="57" t="e">
        <f>+#REF!+AT61</f>
        <v>#REF!</v>
      </c>
      <c r="BG61" s="57"/>
      <c r="BH61" s="57" t="e">
        <f t="shared" si="24"/>
        <v>#REF!</v>
      </c>
      <c r="BI61" s="57" t="e">
        <f t="shared" si="25"/>
        <v>#REF!</v>
      </c>
      <c r="BJ61" s="57"/>
      <c r="BK61" s="57" t="e">
        <f t="shared" si="26"/>
        <v>#REF!</v>
      </c>
      <c r="BL61" s="57" t="e">
        <f t="shared" si="27"/>
        <v>#REF!</v>
      </c>
    </row>
    <row r="62" spans="1:64">
      <c r="A62" s="52" t="s">
        <v>63</v>
      </c>
      <c r="B62" s="52">
        <v>206</v>
      </c>
      <c r="C62" s="62" t="s">
        <v>93</v>
      </c>
      <c r="D62" s="140" t="s">
        <v>193</v>
      </c>
      <c r="E62" s="57">
        <v>19.656903367462185</v>
      </c>
      <c r="F62" s="57">
        <v>1487.5</v>
      </c>
      <c r="G62" s="57">
        <f t="shared" si="28"/>
        <v>29239.643759099999</v>
      </c>
      <c r="I62" s="57">
        <v>111</v>
      </c>
      <c r="J62" s="57">
        <f t="shared" si="15"/>
        <v>3272.8744106824538</v>
      </c>
      <c r="L62" s="57">
        <f t="shared" si="16"/>
        <v>1598.5</v>
      </c>
      <c r="M62" s="57">
        <f t="shared" si="17"/>
        <v>32512.518169782452</v>
      </c>
      <c r="O62" s="57">
        <f t="shared" si="18"/>
        <v>1625.6259084891226</v>
      </c>
      <c r="P62" s="57">
        <f t="shared" si="19"/>
        <v>34138.144078271573</v>
      </c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P62" s="57">
        <v>506.5</v>
      </c>
      <c r="AQ62" s="57">
        <v>12150.25</v>
      </c>
      <c r="AS62" s="57">
        <v>4</v>
      </c>
      <c r="AT62" s="57">
        <v>111.59</v>
      </c>
      <c r="AV62" s="57">
        <f t="shared" si="20"/>
        <v>510.5</v>
      </c>
      <c r="AW62" s="57">
        <f t="shared" si="21"/>
        <v>12261.84</v>
      </c>
      <c r="AX62" s="57"/>
      <c r="AY62" s="57">
        <f t="shared" si="22"/>
        <v>613.09199999999998</v>
      </c>
      <c r="AZ62" s="57">
        <f t="shared" si="23"/>
        <v>12874.932000000001</v>
      </c>
      <c r="BB62" s="57" t="e">
        <f>+#REF!+AP62</f>
        <v>#REF!</v>
      </c>
      <c r="BC62" s="57" t="e">
        <f>+#REF!+AQ62</f>
        <v>#REF!</v>
      </c>
      <c r="BD62" s="57"/>
      <c r="BE62" s="57" t="e">
        <f>+#REF!+AS62</f>
        <v>#REF!</v>
      </c>
      <c r="BF62" s="57" t="e">
        <f>+#REF!+AT62</f>
        <v>#REF!</v>
      </c>
      <c r="BG62" s="57"/>
      <c r="BH62" s="57" t="e">
        <f t="shared" si="24"/>
        <v>#REF!</v>
      </c>
      <c r="BI62" s="57" t="e">
        <f t="shared" si="25"/>
        <v>#REF!</v>
      </c>
      <c r="BJ62" s="57"/>
      <c r="BK62" s="57" t="e">
        <f t="shared" si="26"/>
        <v>#REF!</v>
      </c>
      <c r="BL62" s="57" t="e">
        <f t="shared" si="27"/>
        <v>#REF!</v>
      </c>
    </row>
    <row r="63" spans="1:64">
      <c r="A63" s="52" t="s">
        <v>63</v>
      </c>
      <c r="B63" s="52">
        <v>209</v>
      </c>
      <c r="C63" s="62" t="s">
        <v>76</v>
      </c>
      <c r="D63" s="140" t="s">
        <v>193</v>
      </c>
      <c r="E63" s="57">
        <v>20.927090298789757</v>
      </c>
      <c r="F63" s="57">
        <v>1115.5</v>
      </c>
      <c r="G63" s="57">
        <f t="shared" si="28"/>
        <v>23344.169228299976</v>
      </c>
      <c r="I63" s="57">
        <v>171.5</v>
      </c>
      <c r="J63" s="57">
        <f t="shared" si="15"/>
        <v>5383.4939793636649</v>
      </c>
      <c r="L63" s="57">
        <f t="shared" si="16"/>
        <v>1287</v>
      </c>
      <c r="M63" s="57">
        <f t="shared" si="17"/>
        <v>28727.663207663642</v>
      </c>
      <c r="O63" s="57">
        <f t="shared" si="18"/>
        <v>1436.3831603831823</v>
      </c>
      <c r="P63" s="57">
        <f t="shared" si="19"/>
        <v>30164.046368046824</v>
      </c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P63" s="57">
        <v>347</v>
      </c>
      <c r="AQ63" s="57">
        <v>6776.8899999999967</v>
      </c>
      <c r="AS63" s="57">
        <v>7</v>
      </c>
      <c r="AT63" s="57">
        <v>215.26999999999998</v>
      </c>
      <c r="AV63" s="57">
        <f t="shared" si="20"/>
        <v>354</v>
      </c>
      <c r="AW63" s="57">
        <f t="shared" si="21"/>
        <v>6992.1599999999962</v>
      </c>
      <c r="AX63" s="57"/>
      <c r="AY63" s="57">
        <f t="shared" si="22"/>
        <v>349.60799999999983</v>
      </c>
      <c r="AZ63" s="57">
        <f t="shared" si="23"/>
        <v>7341.7679999999964</v>
      </c>
      <c r="BB63" s="57" t="e">
        <f>+#REF!+AP63</f>
        <v>#REF!</v>
      </c>
      <c r="BC63" s="57" t="e">
        <f>+#REF!+AQ63</f>
        <v>#REF!</v>
      </c>
      <c r="BD63" s="57"/>
      <c r="BE63" s="57" t="e">
        <f>+#REF!+AS63</f>
        <v>#REF!</v>
      </c>
      <c r="BF63" s="57" t="e">
        <f>+#REF!+AT63</f>
        <v>#REF!</v>
      </c>
      <c r="BG63" s="57"/>
      <c r="BH63" s="57" t="e">
        <f t="shared" si="24"/>
        <v>#REF!</v>
      </c>
      <c r="BI63" s="57" t="e">
        <f t="shared" si="25"/>
        <v>#REF!</v>
      </c>
      <c r="BJ63" s="57"/>
      <c r="BK63" s="57" t="e">
        <f t="shared" si="26"/>
        <v>#REF!</v>
      </c>
      <c r="BL63" s="57" t="e">
        <f t="shared" si="27"/>
        <v>#REF!</v>
      </c>
    </row>
    <row r="64" spans="1:64">
      <c r="A64" s="52" t="s">
        <v>27</v>
      </c>
      <c r="B64" s="52">
        <v>210</v>
      </c>
      <c r="C64" s="62" t="s">
        <v>148</v>
      </c>
      <c r="D64" s="140" t="s">
        <v>193</v>
      </c>
      <c r="E64" s="57">
        <v>21.794529659133591</v>
      </c>
      <c r="F64" s="57">
        <v>1385</v>
      </c>
      <c r="G64" s="57">
        <f t="shared" si="28"/>
        <v>30185.423577900023</v>
      </c>
      <c r="I64" s="57">
        <v>67</v>
      </c>
      <c r="J64" s="57">
        <f t="shared" si="15"/>
        <v>2190.3502307429258</v>
      </c>
      <c r="L64" s="57">
        <f t="shared" si="16"/>
        <v>1452</v>
      </c>
      <c r="M64" s="57">
        <f t="shared" si="17"/>
        <v>32375.773808642949</v>
      </c>
      <c r="O64" s="57">
        <f t="shared" si="18"/>
        <v>1618.7886904321476</v>
      </c>
      <c r="P64" s="57">
        <f t="shared" si="19"/>
        <v>33994.562499075095</v>
      </c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P64" s="57">
        <v>226</v>
      </c>
      <c r="AQ64" s="57">
        <v>4363.4599999999982</v>
      </c>
      <c r="AS64" s="57"/>
      <c r="AT64" s="57"/>
      <c r="AV64" s="57">
        <f t="shared" si="20"/>
        <v>226</v>
      </c>
      <c r="AW64" s="57">
        <f t="shared" si="21"/>
        <v>4363.4599999999982</v>
      </c>
      <c r="AX64" s="57"/>
      <c r="AY64" s="57">
        <f t="shared" si="22"/>
        <v>218.17299999999992</v>
      </c>
      <c r="AZ64" s="57">
        <f t="shared" si="23"/>
        <v>4581.632999999998</v>
      </c>
      <c r="BB64" s="57" t="e">
        <f>+#REF!+AP64</f>
        <v>#REF!</v>
      </c>
      <c r="BC64" s="57" t="e">
        <f>+#REF!+AQ64</f>
        <v>#REF!</v>
      </c>
      <c r="BD64" s="57"/>
      <c r="BE64" s="57" t="e">
        <f>+#REF!+AS64</f>
        <v>#REF!</v>
      </c>
      <c r="BF64" s="57" t="e">
        <f>+#REF!+AT64</f>
        <v>#REF!</v>
      </c>
      <c r="BG64" s="57"/>
      <c r="BH64" s="57" t="e">
        <f t="shared" si="24"/>
        <v>#REF!</v>
      </c>
      <c r="BI64" s="57" t="e">
        <f t="shared" si="25"/>
        <v>#REF!</v>
      </c>
      <c r="BJ64" s="57"/>
      <c r="BK64" s="57" t="e">
        <f t="shared" si="26"/>
        <v>#REF!</v>
      </c>
      <c r="BL64" s="57" t="e">
        <f t="shared" si="27"/>
        <v>#REF!</v>
      </c>
    </row>
    <row r="65" spans="1:64">
      <c r="A65" s="52" t="s">
        <v>63</v>
      </c>
      <c r="B65" s="52">
        <v>211</v>
      </c>
      <c r="C65" s="62" t="s">
        <v>92</v>
      </c>
      <c r="D65" s="140" t="s">
        <v>193</v>
      </c>
      <c r="E65" s="57">
        <v>20.09719432089868</v>
      </c>
      <c r="F65" s="57">
        <v>1179.5</v>
      </c>
      <c r="G65" s="57">
        <f t="shared" si="28"/>
        <v>23704.640701499993</v>
      </c>
      <c r="I65" s="57">
        <v>201.5</v>
      </c>
      <c r="J65" s="57">
        <f t="shared" si="15"/>
        <v>6074.3769834916257</v>
      </c>
      <c r="L65" s="57">
        <f t="shared" si="16"/>
        <v>1381</v>
      </c>
      <c r="M65" s="57">
        <f t="shared" si="17"/>
        <v>29779.017684991617</v>
      </c>
      <c r="O65" s="57">
        <f t="shared" si="18"/>
        <v>1488.9508842495809</v>
      </c>
      <c r="P65" s="57">
        <f t="shared" si="19"/>
        <v>31267.968569241199</v>
      </c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P65" s="57">
        <v>238.5</v>
      </c>
      <c r="AQ65" s="57">
        <v>4545.9799999999996</v>
      </c>
      <c r="AS65" s="57">
        <v>2.5</v>
      </c>
      <c r="AT65" s="57">
        <v>71.849999999999994</v>
      </c>
      <c r="AV65" s="57">
        <f t="shared" si="20"/>
        <v>241</v>
      </c>
      <c r="AW65" s="57">
        <f t="shared" si="21"/>
        <v>4617.83</v>
      </c>
      <c r="AX65" s="57"/>
      <c r="AY65" s="57">
        <f t="shared" si="22"/>
        <v>230.89150000000001</v>
      </c>
      <c r="AZ65" s="57">
        <f t="shared" si="23"/>
        <v>4848.7214999999997</v>
      </c>
      <c r="BB65" s="57" t="e">
        <f>+#REF!+AP65</f>
        <v>#REF!</v>
      </c>
      <c r="BC65" s="57" t="e">
        <f>+#REF!+AQ65</f>
        <v>#REF!</v>
      </c>
      <c r="BD65" s="57"/>
      <c r="BE65" s="57" t="e">
        <f>+#REF!+AS65</f>
        <v>#REF!</v>
      </c>
      <c r="BF65" s="57" t="e">
        <f>+#REF!+AT65</f>
        <v>#REF!</v>
      </c>
      <c r="BG65" s="57"/>
      <c r="BH65" s="57" t="e">
        <f t="shared" si="24"/>
        <v>#REF!</v>
      </c>
      <c r="BI65" s="57" t="e">
        <f t="shared" si="25"/>
        <v>#REF!</v>
      </c>
      <c r="BJ65" s="57"/>
      <c r="BK65" s="57" t="e">
        <f t="shared" si="26"/>
        <v>#REF!</v>
      </c>
      <c r="BL65" s="57" t="e">
        <f t="shared" si="27"/>
        <v>#REF!</v>
      </c>
    </row>
    <row r="66" spans="1:64">
      <c r="A66" s="52" t="s">
        <v>37</v>
      </c>
      <c r="B66" s="52">
        <v>213</v>
      </c>
      <c r="C66" s="62" t="s">
        <v>58</v>
      </c>
      <c r="D66" s="140" t="s">
        <v>193</v>
      </c>
      <c r="E66" s="57">
        <v>25.491128894044444</v>
      </c>
      <c r="F66" s="57">
        <v>562.5</v>
      </c>
      <c r="G66" s="57">
        <f t="shared" si="28"/>
        <v>14338.760002899999</v>
      </c>
      <c r="I66" s="57">
        <v>176.5</v>
      </c>
      <c r="J66" s="57">
        <f t="shared" si="15"/>
        <v>6748.7763746982673</v>
      </c>
      <c r="L66" s="57">
        <f t="shared" si="16"/>
        <v>739</v>
      </c>
      <c r="M66" s="57">
        <f t="shared" si="17"/>
        <v>21087.536377598266</v>
      </c>
      <c r="O66" s="57">
        <f t="shared" si="18"/>
        <v>1054.3768188799133</v>
      </c>
      <c r="P66" s="57">
        <f t="shared" si="19"/>
        <v>22141.913196478181</v>
      </c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P66" s="57">
        <v>880</v>
      </c>
      <c r="AQ66" s="57">
        <v>21164.450000000044</v>
      </c>
      <c r="AS66" s="57">
        <v>25</v>
      </c>
      <c r="AT66" s="57">
        <v>896.61999999999989</v>
      </c>
      <c r="AV66" s="57">
        <f t="shared" si="20"/>
        <v>905</v>
      </c>
      <c r="AW66" s="57">
        <f t="shared" si="21"/>
        <v>22061.070000000043</v>
      </c>
      <c r="AX66" s="57"/>
      <c r="AY66" s="57">
        <f t="shared" si="22"/>
        <v>1103.0535000000023</v>
      </c>
      <c r="AZ66" s="57">
        <f t="shared" si="23"/>
        <v>23164.123500000045</v>
      </c>
      <c r="BB66" s="57" t="e">
        <f>+#REF!+AP66</f>
        <v>#REF!</v>
      </c>
      <c r="BC66" s="57" t="e">
        <f>+#REF!+AQ66</f>
        <v>#REF!</v>
      </c>
      <c r="BD66" s="57"/>
      <c r="BE66" s="57" t="e">
        <f>+#REF!+AS66</f>
        <v>#REF!</v>
      </c>
      <c r="BF66" s="57" t="e">
        <f>+#REF!+AT66</f>
        <v>#REF!</v>
      </c>
      <c r="BG66" s="57"/>
      <c r="BH66" s="57" t="e">
        <f t="shared" si="24"/>
        <v>#REF!</v>
      </c>
      <c r="BI66" s="57" t="e">
        <f t="shared" si="25"/>
        <v>#REF!</v>
      </c>
      <c r="BJ66" s="57"/>
      <c r="BK66" s="57" t="e">
        <f t="shared" si="26"/>
        <v>#REF!</v>
      </c>
      <c r="BL66" s="57" t="e">
        <f t="shared" si="27"/>
        <v>#REF!</v>
      </c>
    </row>
    <row r="67" spans="1:64">
      <c r="A67" s="52" t="s">
        <v>30</v>
      </c>
      <c r="B67" s="52">
        <v>214</v>
      </c>
      <c r="C67" s="62" t="s">
        <v>96</v>
      </c>
      <c r="D67" s="140" t="s">
        <v>193</v>
      </c>
      <c r="E67" s="57">
        <v>88.98430774581368</v>
      </c>
      <c r="F67" s="57">
        <v>357.83199999999999</v>
      </c>
      <c r="G67" s="57">
        <f t="shared" si="28"/>
        <v>31841.4328093</v>
      </c>
      <c r="I67" s="57">
        <v>0</v>
      </c>
      <c r="J67" s="57">
        <f t="shared" si="15"/>
        <v>0</v>
      </c>
      <c r="L67" s="57">
        <f t="shared" si="16"/>
        <v>357.83199999999999</v>
      </c>
      <c r="M67" s="57">
        <f t="shared" si="17"/>
        <v>31841.4328093</v>
      </c>
      <c r="O67" s="57">
        <f t="shared" si="18"/>
        <v>1592.0716404650002</v>
      </c>
      <c r="P67" s="57">
        <f t="shared" si="19"/>
        <v>33433.504449765001</v>
      </c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P67" s="57">
        <v>827.60799999999995</v>
      </c>
      <c r="AQ67" s="57">
        <v>69965.711479999998</v>
      </c>
      <c r="AS67" s="57">
        <v>0</v>
      </c>
      <c r="AT67" s="57">
        <v>0</v>
      </c>
      <c r="AV67" s="57">
        <f t="shared" si="20"/>
        <v>827.60799999999995</v>
      </c>
      <c r="AW67" s="57">
        <f t="shared" si="21"/>
        <v>69965.711479999998</v>
      </c>
      <c r="AX67" s="57"/>
      <c r="AY67" s="57">
        <f t="shared" si="22"/>
        <v>3498.285574</v>
      </c>
      <c r="AZ67" s="57">
        <f t="shared" si="23"/>
        <v>73463.997053999992</v>
      </c>
      <c r="BB67" s="57" t="e">
        <f>+#REF!+AP67</f>
        <v>#REF!</v>
      </c>
      <c r="BC67" s="57" t="e">
        <f>+#REF!+AQ67</f>
        <v>#REF!</v>
      </c>
      <c r="BD67" s="57"/>
      <c r="BE67" s="57" t="e">
        <f>+#REF!+AS67</f>
        <v>#REF!</v>
      </c>
      <c r="BF67" s="57" t="e">
        <f>+#REF!+AT67</f>
        <v>#REF!</v>
      </c>
      <c r="BG67" s="57"/>
      <c r="BH67" s="57" t="e">
        <f t="shared" si="24"/>
        <v>#REF!</v>
      </c>
      <c r="BI67" s="57" t="e">
        <f t="shared" si="25"/>
        <v>#REF!</v>
      </c>
      <c r="BJ67" s="57"/>
      <c r="BK67" s="57" t="e">
        <f t="shared" si="26"/>
        <v>#REF!</v>
      </c>
      <c r="BL67" s="57" t="e">
        <f t="shared" si="27"/>
        <v>#REF!</v>
      </c>
    </row>
    <row r="68" spans="1:64">
      <c r="A68" s="52" t="s">
        <v>63</v>
      </c>
      <c r="B68" s="52">
        <v>215</v>
      </c>
      <c r="C68" s="62" t="s">
        <v>126</v>
      </c>
      <c r="D68" s="140" t="s">
        <v>193</v>
      </c>
      <c r="E68" s="57">
        <v>21.608442578470896</v>
      </c>
      <c r="F68" s="57">
        <v>1635</v>
      </c>
      <c r="G68" s="57">
        <f t="shared" si="28"/>
        <v>35329.803615799916</v>
      </c>
      <c r="I68" s="57">
        <v>158.5</v>
      </c>
      <c r="J68" s="57">
        <f t="shared" si="15"/>
        <v>5137.407223031455</v>
      </c>
      <c r="L68" s="57">
        <f t="shared" si="16"/>
        <v>1793.5</v>
      </c>
      <c r="M68" s="57">
        <f t="shared" si="17"/>
        <v>40467.210838831372</v>
      </c>
      <c r="O68" s="57">
        <f t="shared" si="18"/>
        <v>2023.3605419415687</v>
      </c>
      <c r="P68" s="57">
        <f t="shared" si="19"/>
        <v>42490.571380772941</v>
      </c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P68" s="57">
        <v>18.5</v>
      </c>
      <c r="AQ68" s="57">
        <v>379.96000000000004</v>
      </c>
      <c r="AS68" s="57">
        <v>5</v>
      </c>
      <c r="AT68" s="57">
        <v>154.99</v>
      </c>
      <c r="AV68" s="57">
        <f t="shared" si="20"/>
        <v>23.5</v>
      </c>
      <c r="AW68" s="57">
        <f t="shared" si="21"/>
        <v>534.95000000000005</v>
      </c>
      <c r="AX68" s="57"/>
      <c r="AY68" s="57">
        <f t="shared" si="22"/>
        <v>26.747500000000002</v>
      </c>
      <c r="AZ68" s="57">
        <f t="shared" si="23"/>
        <v>561.69749999999999</v>
      </c>
      <c r="BB68" s="57" t="e">
        <f>+#REF!+AP68</f>
        <v>#REF!</v>
      </c>
      <c r="BC68" s="57" t="e">
        <f>+#REF!+AQ68</f>
        <v>#REF!</v>
      </c>
      <c r="BD68" s="57"/>
      <c r="BE68" s="57" t="e">
        <f>+#REF!+AS68</f>
        <v>#REF!</v>
      </c>
      <c r="BF68" s="57" t="e">
        <f>+#REF!+AT68</f>
        <v>#REF!</v>
      </c>
      <c r="BG68" s="57"/>
      <c r="BH68" s="57" t="e">
        <f t="shared" si="24"/>
        <v>#REF!</v>
      </c>
      <c r="BI68" s="57" t="e">
        <f t="shared" si="25"/>
        <v>#REF!</v>
      </c>
      <c r="BJ68" s="57"/>
      <c r="BK68" s="57" t="e">
        <f t="shared" si="26"/>
        <v>#REF!</v>
      </c>
      <c r="BL68" s="57" t="e">
        <f t="shared" si="27"/>
        <v>#REF!</v>
      </c>
    </row>
    <row r="69" spans="1:64">
      <c r="A69" s="52" t="s">
        <v>39</v>
      </c>
      <c r="B69" s="52">
        <v>216</v>
      </c>
      <c r="C69" s="62" t="s">
        <v>105</v>
      </c>
      <c r="D69" s="140" t="s">
        <v>193</v>
      </c>
      <c r="E69" s="57">
        <v>26.234964092063773</v>
      </c>
      <c r="F69" s="57">
        <v>706.28</v>
      </c>
      <c r="G69" s="57">
        <f t="shared" si="28"/>
        <v>18529.230438942803</v>
      </c>
      <c r="I69" s="57">
        <v>1.7306999999999999</v>
      </c>
      <c r="J69" s="57">
        <f t="shared" si="15"/>
        <v>68.107278531202155</v>
      </c>
      <c r="L69" s="57">
        <f t="shared" si="16"/>
        <v>708.01069999999993</v>
      </c>
      <c r="M69" s="57">
        <f t="shared" si="17"/>
        <v>18597.337717474005</v>
      </c>
      <c r="O69" s="57">
        <f t="shared" si="18"/>
        <v>929.86688587370031</v>
      </c>
      <c r="P69" s="57">
        <f t="shared" si="19"/>
        <v>19527.204603347705</v>
      </c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P69" s="57">
        <v>461.52</v>
      </c>
      <c r="AQ69" s="57">
        <v>11504.616720000002</v>
      </c>
      <c r="AS69" s="57">
        <v>1.1538000000000002</v>
      </c>
      <c r="AT69" s="57">
        <v>42.890592000000005</v>
      </c>
      <c r="AV69" s="57">
        <f t="shared" si="20"/>
        <v>462.67379999999997</v>
      </c>
      <c r="AW69" s="57">
        <f t="shared" si="21"/>
        <v>11547.507312000002</v>
      </c>
      <c r="AX69" s="57"/>
      <c r="AY69" s="57">
        <f t="shared" si="22"/>
        <v>577.37536560000012</v>
      </c>
      <c r="AZ69" s="57">
        <f t="shared" si="23"/>
        <v>12124.882677600002</v>
      </c>
      <c r="BB69" s="57" t="e">
        <f>+#REF!+AP69</f>
        <v>#REF!</v>
      </c>
      <c r="BC69" s="57" t="e">
        <f>+#REF!+AQ69</f>
        <v>#REF!</v>
      </c>
      <c r="BD69" s="57"/>
      <c r="BE69" s="57" t="e">
        <f>+#REF!+AS69</f>
        <v>#REF!</v>
      </c>
      <c r="BF69" s="57" t="e">
        <f>+#REF!+AT69</f>
        <v>#REF!</v>
      </c>
      <c r="BG69" s="57"/>
      <c r="BH69" s="57" t="e">
        <f t="shared" si="24"/>
        <v>#REF!</v>
      </c>
      <c r="BI69" s="57" t="e">
        <f t="shared" si="25"/>
        <v>#REF!</v>
      </c>
      <c r="BJ69" s="57"/>
      <c r="BK69" s="57" t="e">
        <f t="shared" si="26"/>
        <v>#REF!</v>
      </c>
      <c r="BL69" s="57" t="e">
        <f t="shared" si="27"/>
        <v>#REF!</v>
      </c>
    </row>
    <row r="70" spans="1:64">
      <c r="A70" s="52" t="s">
        <v>45</v>
      </c>
      <c r="B70" s="52">
        <v>217</v>
      </c>
      <c r="C70" s="62" t="s">
        <v>88</v>
      </c>
      <c r="D70" s="140" t="s">
        <v>193</v>
      </c>
      <c r="E70" s="57">
        <v>17.11871012840664</v>
      </c>
      <c r="F70" s="57">
        <v>821.92</v>
      </c>
      <c r="G70" s="57">
        <f t="shared" si="28"/>
        <v>14070.210228739985</v>
      </c>
      <c r="I70" s="57">
        <v>32.4</v>
      </c>
      <c r="J70" s="57">
        <f t="shared" si="15"/>
        <v>831.96931224056266</v>
      </c>
      <c r="L70" s="57">
        <f t="shared" si="16"/>
        <v>854.31999999999994</v>
      </c>
      <c r="M70" s="57">
        <f t="shared" si="17"/>
        <v>14902.179540980547</v>
      </c>
      <c r="O70" s="57">
        <f t="shared" si="18"/>
        <v>745.10897704902743</v>
      </c>
      <c r="P70" s="57">
        <f t="shared" si="19"/>
        <v>15647.288518029574</v>
      </c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P70" s="57">
        <v>371.28</v>
      </c>
      <c r="AQ70" s="57">
        <v>6036.8160000000071</v>
      </c>
      <c r="AS70" s="57">
        <v>21.6</v>
      </c>
      <c r="AT70" s="57">
        <v>527.06879999999978</v>
      </c>
      <c r="AV70" s="57">
        <f t="shared" si="20"/>
        <v>392.88</v>
      </c>
      <c r="AW70" s="57">
        <f t="shared" si="21"/>
        <v>6563.8848000000071</v>
      </c>
      <c r="AX70" s="57"/>
      <c r="AY70" s="57">
        <f t="shared" si="22"/>
        <v>328.19424000000038</v>
      </c>
      <c r="AZ70" s="57">
        <f t="shared" si="23"/>
        <v>6892.0790400000078</v>
      </c>
      <c r="BB70" s="57" t="e">
        <f>+#REF!+AP70</f>
        <v>#REF!</v>
      </c>
      <c r="BC70" s="57" t="e">
        <f>+#REF!+AQ70</f>
        <v>#REF!</v>
      </c>
      <c r="BD70" s="57"/>
      <c r="BE70" s="57" t="e">
        <f>+#REF!+AS70</f>
        <v>#REF!</v>
      </c>
      <c r="BF70" s="57" t="e">
        <f>+#REF!+AT70</f>
        <v>#REF!</v>
      </c>
      <c r="BG70" s="57"/>
      <c r="BH70" s="57" t="e">
        <f t="shared" si="24"/>
        <v>#REF!</v>
      </c>
      <c r="BI70" s="57" t="e">
        <f t="shared" si="25"/>
        <v>#REF!</v>
      </c>
      <c r="BJ70" s="57"/>
      <c r="BK70" s="57" t="e">
        <f t="shared" si="26"/>
        <v>#REF!</v>
      </c>
      <c r="BL70" s="57" t="e">
        <f t="shared" si="27"/>
        <v>#REF!</v>
      </c>
    </row>
    <row r="71" spans="1:64">
      <c r="A71" s="52" t="s">
        <v>27</v>
      </c>
      <c r="B71" s="52">
        <v>218</v>
      </c>
      <c r="C71" s="62" t="s">
        <v>36</v>
      </c>
      <c r="D71" s="140" t="s">
        <v>193</v>
      </c>
      <c r="E71" s="57">
        <v>26.574964299099108</v>
      </c>
      <c r="F71" s="57">
        <v>111</v>
      </c>
      <c r="G71" s="57">
        <f t="shared" si="28"/>
        <v>2949.8210372000008</v>
      </c>
      <c r="I71" s="57">
        <v>72.5</v>
      </c>
      <c r="J71" s="57">
        <f t="shared" si="15"/>
        <v>2890.0273675270282</v>
      </c>
      <c r="L71" s="57">
        <f t="shared" si="16"/>
        <v>183.5</v>
      </c>
      <c r="M71" s="57">
        <f t="shared" si="17"/>
        <v>5839.8484047270285</v>
      </c>
      <c r="O71" s="57">
        <f t="shared" si="18"/>
        <v>291.99242023635145</v>
      </c>
      <c r="P71" s="57">
        <f t="shared" si="19"/>
        <v>6131.8408249633803</v>
      </c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P71" s="57">
        <v>996</v>
      </c>
      <c r="AQ71" s="57">
        <v>25286.060000000074</v>
      </c>
      <c r="AS71" s="57">
        <v>82</v>
      </c>
      <c r="AT71" s="57">
        <v>3159.8299999999995</v>
      </c>
      <c r="AV71" s="57">
        <f t="shared" si="20"/>
        <v>1078</v>
      </c>
      <c r="AW71" s="57">
        <f t="shared" si="21"/>
        <v>28445.890000000072</v>
      </c>
      <c r="AX71" s="57"/>
      <c r="AY71" s="57">
        <f t="shared" si="22"/>
        <v>1422.2945000000036</v>
      </c>
      <c r="AZ71" s="57">
        <f t="shared" si="23"/>
        <v>29868.184500000076</v>
      </c>
      <c r="BB71" s="57" t="e">
        <f>+#REF!+AP71</f>
        <v>#REF!</v>
      </c>
      <c r="BC71" s="57" t="e">
        <f>+#REF!+AQ71</f>
        <v>#REF!</v>
      </c>
      <c r="BD71" s="57"/>
      <c r="BE71" s="57" t="e">
        <f>+#REF!+AS71</f>
        <v>#REF!</v>
      </c>
      <c r="BF71" s="57" t="e">
        <f>+#REF!+AT71</f>
        <v>#REF!</v>
      </c>
      <c r="BG71" s="57"/>
      <c r="BH71" s="57" t="e">
        <f t="shared" si="24"/>
        <v>#REF!</v>
      </c>
      <c r="BI71" s="57" t="e">
        <f t="shared" si="25"/>
        <v>#REF!</v>
      </c>
      <c r="BJ71" s="57"/>
      <c r="BK71" s="57" t="e">
        <f t="shared" si="26"/>
        <v>#REF!</v>
      </c>
      <c r="BL71" s="57" t="e">
        <f t="shared" si="27"/>
        <v>#REF!</v>
      </c>
    </row>
    <row r="72" spans="1:64">
      <c r="A72" s="52" t="s">
        <v>37</v>
      </c>
      <c r="B72" s="52">
        <v>219</v>
      </c>
      <c r="C72" s="62" t="s">
        <v>78</v>
      </c>
      <c r="D72" s="140" t="s">
        <v>193</v>
      </c>
      <c r="E72" s="57">
        <v>21.408504715151469</v>
      </c>
      <c r="F72" s="57">
        <v>478.5</v>
      </c>
      <c r="G72" s="57">
        <f t="shared" si="28"/>
        <v>10243.969506199977</v>
      </c>
      <c r="I72" s="57">
        <v>179.5</v>
      </c>
      <c r="J72" s="57">
        <f t="shared" ref="J72:J81" si="29">+I72*E72*1.5</f>
        <v>5764.2398945545328</v>
      </c>
      <c r="L72" s="57">
        <f t="shared" ref="L72:L81" si="30">+F72+I72</f>
        <v>658</v>
      </c>
      <c r="M72" s="57">
        <f t="shared" ref="M72:M81" si="31">+G72+J72</f>
        <v>16008.209400754509</v>
      </c>
      <c r="O72" s="57">
        <f t="shared" ref="O72:O81" si="32">+M72*0.05</f>
        <v>800.41047003772553</v>
      </c>
      <c r="P72" s="57">
        <f t="shared" ref="P72:P81" si="33">+M72+O72</f>
        <v>16808.619870792234</v>
      </c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P72" s="57">
        <v>910</v>
      </c>
      <c r="AQ72" s="57">
        <v>18509.919999999966</v>
      </c>
      <c r="AS72" s="57">
        <v>42.5</v>
      </c>
      <c r="AT72" s="57">
        <v>1284.5499999999997</v>
      </c>
      <c r="AV72" s="57">
        <f t="shared" ref="AV72:AV81" si="34">+AP72+AS72</f>
        <v>952.5</v>
      </c>
      <c r="AW72" s="57">
        <f t="shared" ref="AW72:AW81" si="35">+AQ72+AT72</f>
        <v>19794.469999999965</v>
      </c>
      <c r="AX72" s="57"/>
      <c r="AY72" s="57">
        <f t="shared" ref="AY72:AY81" si="36">+AW72*0.05</f>
        <v>989.72349999999824</v>
      </c>
      <c r="AZ72" s="57">
        <f t="shared" ref="AZ72:AZ81" si="37">+AW72+AY72</f>
        <v>20784.193499999965</v>
      </c>
      <c r="BB72" s="57" t="e">
        <f>+#REF!+AP72</f>
        <v>#REF!</v>
      </c>
      <c r="BC72" s="57" t="e">
        <f>+#REF!+AQ72</f>
        <v>#REF!</v>
      </c>
      <c r="BD72" s="57"/>
      <c r="BE72" s="57" t="e">
        <f>+#REF!+AS72</f>
        <v>#REF!</v>
      </c>
      <c r="BF72" s="57" t="e">
        <f>+#REF!+AT72</f>
        <v>#REF!</v>
      </c>
      <c r="BG72" s="57"/>
      <c r="BH72" s="57" t="e">
        <f t="shared" ref="BH72:BH81" si="38">+BB72+BE72</f>
        <v>#REF!</v>
      </c>
      <c r="BI72" s="57" t="e">
        <f t="shared" ref="BI72:BI81" si="39">+BC72+BF72</f>
        <v>#REF!</v>
      </c>
      <c r="BJ72" s="57"/>
      <c r="BK72" s="57" t="e">
        <f t="shared" ref="BK72:BK81" si="40">+BI72*0.05</f>
        <v>#REF!</v>
      </c>
      <c r="BL72" s="57" t="e">
        <f t="shared" ref="BL72:BL81" si="41">+BI72+BK72</f>
        <v>#REF!</v>
      </c>
    </row>
    <row r="73" spans="1:64">
      <c r="A73" s="52" t="s">
        <v>63</v>
      </c>
      <c r="B73" s="52">
        <v>221</v>
      </c>
      <c r="C73" s="62" t="s">
        <v>76</v>
      </c>
      <c r="D73" s="140" t="s">
        <v>193</v>
      </c>
      <c r="E73" s="57">
        <v>19.542495642222246</v>
      </c>
      <c r="F73" s="57">
        <v>1305</v>
      </c>
      <c r="G73" s="57">
        <f t="shared" si="28"/>
        <v>25502.956813100031</v>
      </c>
      <c r="I73" s="57">
        <v>188</v>
      </c>
      <c r="J73" s="57">
        <f t="shared" si="29"/>
        <v>5510.983771106673</v>
      </c>
      <c r="L73" s="57">
        <f t="shared" si="30"/>
        <v>1493</v>
      </c>
      <c r="M73" s="57">
        <f t="shared" si="31"/>
        <v>31013.940584206703</v>
      </c>
      <c r="O73" s="57">
        <f t="shared" si="32"/>
        <v>1550.6970292103351</v>
      </c>
      <c r="P73" s="57">
        <f t="shared" si="33"/>
        <v>32564.637613417039</v>
      </c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P73" s="57">
        <v>304</v>
      </c>
      <c r="AQ73" s="57">
        <v>5608.1699999999973</v>
      </c>
      <c r="AS73" s="57">
        <v>3.5</v>
      </c>
      <c r="AT73" s="57">
        <v>98.28</v>
      </c>
      <c r="AV73" s="57">
        <f t="shared" si="34"/>
        <v>307.5</v>
      </c>
      <c r="AW73" s="57">
        <f t="shared" si="35"/>
        <v>5706.4499999999971</v>
      </c>
      <c r="AX73" s="57"/>
      <c r="AY73" s="57">
        <f t="shared" si="36"/>
        <v>285.32249999999988</v>
      </c>
      <c r="AZ73" s="57">
        <f t="shared" si="37"/>
        <v>5991.7724999999973</v>
      </c>
      <c r="BB73" s="57" t="e">
        <f>+#REF!+AP73</f>
        <v>#REF!</v>
      </c>
      <c r="BC73" s="57" t="e">
        <f>+#REF!+AQ73</f>
        <v>#REF!</v>
      </c>
      <c r="BD73" s="57"/>
      <c r="BE73" s="57" t="e">
        <f>+#REF!+AS73</f>
        <v>#REF!</v>
      </c>
      <c r="BF73" s="57" t="e">
        <f>+#REF!+AT73</f>
        <v>#REF!</v>
      </c>
      <c r="BG73" s="57"/>
      <c r="BH73" s="57" t="e">
        <f t="shared" si="38"/>
        <v>#REF!</v>
      </c>
      <c r="BI73" s="57" t="e">
        <f t="shared" si="39"/>
        <v>#REF!</v>
      </c>
      <c r="BJ73" s="57"/>
      <c r="BK73" s="57" t="e">
        <f t="shared" si="40"/>
        <v>#REF!</v>
      </c>
      <c r="BL73" s="57" t="e">
        <f t="shared" si="41"/>
        <v>#REF!</v>
      </c>
    </row>
    <row r="74" spans="1:64">
      <c r="A74" s="52" t="s">
        <v>45</v>
      </c>
      <c r="B74" s="52">
        <v>222</v>
      </c>
      <c r="C74" s="62" t="s">
        <v>98</v>
      </c>
      <c r="D74" s="140" t="s">
        <v>193</v>
      </c>
      <c r="E74" s="57">
        <v>19.449997607910451</v>
      </c>
      <c r="F74" s="57">
        <v>670</v>
      </c>
      <c r="G74" s="57">
        <f t="shared" si="28"/>
        <v>13031.498397300002</v>
      </c>
      <c r="I74" s="57">
        <v>10.44</v>
      </c>
      <c r="J74" s="57">
        <f t="shared" si="29"/>
        <v>304.58696253987762</v>
      </c>
      <c r="L74" s="57">
        <f t="shared" si="30"/>
        <v>680.44</v>
      </c>
      <c r="M74" s="57">
        <f t="shared" si="31"/>
        <v>13336.085359839879</v>
      </c>
      <c r="O74" s="57">
        <f t="shared" si="32"/>
        <v>666.80426799199404</v>
      </c>
      <c r="P74" s="57">
        <f t="shared" si="33"/>
        <v>14002.889627831873</v>
      </c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P74" s="57">
        <v>442</v>
      </c>
      <c r="AQ74" s="57">
        <v>8207.6764000000221</v>
      </c>
      <c r="AS74" s="57">
        <v>6.96</v>
      </c>
      <c r="AT74" s="57">
        <v>193.24560000000002</v>
      </c>
      <c r="AV74" s="57">
        <f t="shared" si="34"/>
        <v>448.96</v>
      </c>
      <c r="AW74" s="57">
        <f t="shared" si="35"/>
        <v>8400.9220000000223</v>
      </c>
      <c r="AX74" s="57"/>
      <c r="AY74" s="57">
        <f t="shared" si="36"/>
        <v>420.04610000000116</v>
      </c>
      <c r="AZ74" s="57">
        <f t="shared" si="37"/>
        <v>8820.9681000000237</v>
      </c>
      <c r="BB74" s="57" t="e">
        <f>+#REF!+AP74</f>
        <v>#REF!</v>
      </c>
      <c r="BC74" s="57" t="e">
        <f>+#REF!+AQ74</f>
        <v>#REF!</v>
      </c>
      <c r="BD74" s="57"/>
      <c r="BE74" s="57" t="e">
        <f>+#REF!+AS74</f>
        <v>#REF!</v>
      </c>
      <c r="BF74" s="57" t="e">
        <f>+#REF!+AT74</f>
        <v>#REF!</v>
      </c>
      <c r="BG74" s="57"/>
      <c r="BH74" s="57" t="e">
        <f t="shared" si="38"/>
        <v>#REF!</v>
      </c>
      <c r="BI74" s="57" t="e">
        <f t="shared" si="39"/>
        <v>#REF!</v>
      </c>
      <c r="BJ74" s="57"/>
      <c r="BK74" s="57" t="e">
        <f t="shared" si="40"/>
        <v>#REF!</v>
      </c>
      <c r="BL74" s="57" t="e">
        <f t="shared" si="41"/>
        <v>#REF!</v>
      </c>
    </row>
    <row r="75" spans="1:64">
      <c r="A75" s="52" t="s">
        <v>37</v>
      </c>
      <c r="B75" s="52">
        <v>223</v>
      </c>
      <c r="C75" s="62" t="s">
        <v>93</v>
      </c>
      <c r="D75" s="140" t="s">
        <v>193</v>
      </c>
      <c r="E75" s="57">
        <v>20.772535107599175</v>
      </c>
      <c r="F75" s="57">
        <v>743.5</v>
      </c>
      <c r="G75" s="57">
        <f t="shared" si="28"/>
        <v>15444.379852499987</v>
      </c>
      <c r="I75" s="57">
        <v>177</v>
      </c>
      <c r="J75" s="57">
        <f t="shared" si="29"/>
        <v>5515.1080710675815</v>
      </c>
      <c r="L75" s="57">
        <f t="shared" si="30"/>
        <v>920.5</v>
      </c>
      <c r="M75" s="57">
        <f t="shared" si="31"/>
        <v>20959.487923567569</v>
      </c>
      <c r="O75" s="57">
        <f t="shared" si="32"/>
        <v>1047.9743961783786</v>
      </c>
      <c r="P75" s="57">
        <f t="shared" si="33"/>
        <v>22007.462319745948</v>
      </c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P75" s="57">
        <v>730.5</v>
      </c>
      <c r="AQ75" s="57">
        <v>14677.989999999994</v>
      </c>
      <c r="AS75" s="57">
        <v>9.5</v>
      </c>
      <c r="AT75" s="57">
        <v>284.75</v>
      </c>
      <c r="AV75" s="57">
        <f t="shared" si="34"/>
        <v>740</v>
      </c>
      <c r="AW75" s="57">
        <f t="shared" si="35"/>
        <v>14962.739999999994</v>
      </c>
      <c r="AX75" s="57"/>
      <c r="AY75" s="57">
        <f t="shared" si="36"/>
        <v>748.13699999999972</v>
      </c>
      <c r="AZ75" s="57">
        <f t="shared" si="37"/>
        <v>15710.876999999993</v>
      </c>
      <c r="BB75" s="57" t="e">
        <f>+#REF!+AP75</f>
        <v>#REF!</v>
      </c>
      <c r="BC75" s="57" t="e">
        <f>+#REF!+AQ75</f>
        <v>#REF!</v>
      </c>
      <c r="BD75" s="57"/>
      <c r="BE75" s="57" t="e">
        <f>+#REF!+AS75</f>
        <v>#REF!</v>
      </c>
      <c r="BF75" s="57" t="e">
        <f>+#REF!+AT75</f>
        <v>#REF!</v>
      </c>
      <c r="BG75" s="57"/>
      <c r="BH75" s="57" t="e">
        <f t="shared" si="38"/>
        <v>#REF!</v>
      </c>
      <c r="BI75" s="57" t="e">
        <f t="shared" si="39"/>
        <v>#REF!</v>
      </c>
      <c r="BJ75" s="57"/>
      <c r="BK75" s="57" t="e">
        <f t="shared" si="40"/>
        <v>#REF!</v>
      </c>
      <c r="BL75" s="57" t="e">
        <f t="shared" si="41"/>
        <v>#REF!</v>
      </c>
    </row>
    <row r="76" spans="1:64">
      <c r="A76" s="52" t="s">
        <v>45</v>
      </c>
      <c r="B76" s="52">
        <v>224</v>
      </c>
      <c r="C76" s="62" t="s">
        <v>88</v>
      </c>
      <c r="D76" s="140" t="s">
        <v>193</v>
      </c>
      <c r="E76" s="57">
        <v>18.171669449699145</v>
      </c>
      <c r="F76" s="57">
        <v>751.24</v>
      </c>
      <c r="G76" s="57">
        <f t="shared" si="28"/>
        <v>13651.284957391987</v>
      </c>
      <c r="I76" s="57">
        <v>31.139999999999997</v>
      </c>
      <c r="J76" s="57">
        <f t="shared" si="29"/>
        <v>848.79867999544695</v>
      </c>
      <c r="K76" s="106"/>
      <c r="L76" s="57">
        <f t="shared" si="30"/>
        <v>782.38</v>
      </c>
      <c r="M76" s="57">
        <f t="shared" si="31"/>
        <v>14500.083637387434</v>
      </c>
      <c r="O76" s="57">
        <f t="shared" si="32"/>
        <v>725.00418186937168</v>
      </c>
      <c r="P76" s="57">
        <f t="shared" si="33"/>
        <v>15225.087819256805</v>
      </c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P76" s="57">
        <v>378.16</v>
      </c>
      <c r="AQ76" s="57">
        <v>6529.2608000000064</v>
      </c>
      <c r="AS76" s="57">
        <v>20.76</v>
      </c>
      <c r="AT76" s="57">
        <v>538.1039999999997</v>
      </c>
      <c r="AU76" s="106"/>
      <c r="AV76" s="57">
        <f t="shared" si="34"/>
        <v>398.92</v>
      </c>
      <c r="AW76" s="57">
        <f t="shared" si="35"/>
        <v>7067.3648000000057</v>
      </c>
      <c r="AX76" s="57"/>
      <c r="AY76" s="57">
        <f t="shared" si="36"/>
        <v>353.3682400000003</v>
      </c>
      <c r="AZ76" s="57">
        <f t="shared" si="37"/>
        <v>7420.7330400000064</v>
      </c>
      <c r="BB76" s="57" t="e">
        <f>+#REF!+AP76</f>
        <v>#REF!</v>
      </c>
      <c r="BC76" s="57" t="e">
        <f>+#REF!+AQ76</f>
        <v>#REF!</v>
      </c>
      <c r="BD76" s="57"/>
      <c r="BE76" s="57" t="e">
        <f>+#REF!+AS76</f>
        <v>#REF!</v>
      </c>
      <c r="BF76" s="57" t="e">
        <f>+#REF!+AT76</f>
        <v>#REF!</v>
      </c>
      <c r="BG76" s="57"/>
      <c r="BH76" s="57" t="e">
        <f t="shared" si="38"/>
        <v>#REF!</v>
      </c>
      <c r="BI76" s="57" t="e">
        <f t="shared" si="39"/>
        <v>#REF!</v>
      </c>
      <c r="BJ76" s="57"/>
      <c r="BK76" s="57" t="e">
        <f t="shared" si="40"/>
        <v>#REF!</v>
      </c>
      <c r="BL76" s="57" t="e">
        <f t="shared" si="41"/>
        <v>#REF!</v>
      </c>
    </row>
    <row r="77" spans="1:64">
      <c r="A77" s="52" t="s">
        <v>30</v>
      </c>
      <c r="B77" s="52">
        <v>225</v>
      </c>
      <c r="C77" s="62" t="s">
        <v>127</v>
      </c>
      <c r="D77" s="140" t="s">
        <v>193</v>
      </c>
      <c r="E77" s="57">
        <v>26.71320148267267</v>
      </c>
      <c r="F77" s="57">
        <v>181.68519999999998</v>
      </c>
      <c r="G77" s="57">
        <f t="shared" si="28"/>
        <v>4853.3933540196804</v>
      </c>
      <c r="I77" s="57">
        <v>0</v>
      </c>
      <c r="J77" s="57">
        <f t="shared" si="29"/>
        <v>0</v>
      </c>
      <c r="K77" s="106"/>
      <c r="L77" s="57">
        <f t="shared" si="30"/>
        <v>181.68519999999998</v>
      </c>
      <c r="M77" s="57">
        <f t="shared" si="31"/>
        <v>4853.3933540196804</v>
      </c>
      <c r="O77" s="57">
        <f t="shared" si="32"/>
        <v>242.66966770098404</v>
      </c>
      <c r="P77" s="57">
        <f t="shared" si="33"/>
        <v>5096.0630217206644</v>
      </c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P77" s="57">
        <v>1146.9567999999999</v>
      </c>
      <c r="AQ77" s="57">
        <v>32177.269631999941</v>
      </c>
      <c r="AS77" s="57">
        <v>0</v>
      </c>
      <c r="AT77" s="57">
        <v>0</v>
      </c>
      <c r="AU77" s="106"/>
      <c r="AV77" s="57">
        <f t="shared" si="34"/>
        <v>1146.9567999999999</v>
      </c>
      <c r="AW77" s="57">
        <f t="shared" si="35"/>
        <v>32177.269631999941</v>
      </c>
      <c r="AX77" s="57"/>
      <c r="AY77" s="57">
        <f t="shared" si="36"/>
        <v>1608.8634815999972</v>
      </c>
      <c r="AZ77" s="57">
        <f t="shared" si="37"/>
        <v>33786.133113599935</v>
      </c>
      <c r="BB77" s="57" t="e">
        <f>+#REF!+AP77</f>
        <v>#REF!</v>
      </c>
      <c r="BC77" s="57" t="e">
        <f>+#REF!+AQ77</f>
        <v>#REF!</v>
      </c>
      <c r="BD77" s="57"/>
      <c r="BE77" s="57" t="e">
        <f>+#REF!+AS77</f>
        <v>#REF!</v>
      </c>
      <c r="BF77" s="57" t="e">
        <f>+#REF!+AT77</f>
        <v>#REF!</v>
      </c>
      <c r="BG77" s="57"/>
      <c r="BH77" s="57" t="e">
        <f t="shared" si="38"/>
        <v>#REF!</v>
      </c>
      <c r="BI77" s="57" t="e">
        <f t="shared" si="39"/>
        <v>#REF!</v>
      </c>
      <c r="BJ77" s="57"/>
      <c r="BK77" s="57" t="e">
        <f t="shared" si="40"/>
        <v>#REF!</v>
      </c>
      <c r="BL77" s="57" t="e">
        <f t="shared" si="41"/>
        <v>#REF!</v>
      </c>
    </row>
    <row r="78" spans="1:64">
      <c r="A78" s="52" t="s">
        <v>63</v>
      </c>
      <c r="B78" s="52">
        <v>226</v>
      </c>
      <c r="C78" s="62" t="s">
        <v>126</v>
      </c>
      <c r="D78" s="140" t="s">
        <v>193</v>
      </c>
      <c r="E78" s="57">
        <v>19.058548399899621</v>
      </c>
      <c r="F78" s="57">
        <v>996.5</v>
      </c>
      <c r="G78" s="57">
        <f t="shared" si="28"/>
        <v>18991.843480499971</v>
      </c>
      <c r="I78" s="57">
        <v>100.5</v>
      </c>
      <c r="J78" s="57">
        <f t="shared" si="29"/>
        <v>2873.076171284868</v>
      </c>
      <c r="K78" s="57"/>
      <c r="L78" s="57">
        <f t="shared" si="30"/>
        <v>1097</v>
      </c>
      <c r="M78" s="57">
        <f t="shared" si="31"/>
        <v>21864.91965178484</v>
      </c>
      <c r="O78" s="57">
        <f t="shared" si="32"/>
        <v>1093.245982589242</v>
      </c>
      <c r="P78" s="57">
        <f t="shared" si="33"/>
        <v>22958.165634374083</v>
      </c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P78" s="57">
        <v>15.5</v>
      </c>
      <c r="AQ78" s="57">
        <v>280.55</v>
      </c>
      <c r="AS78" s="57"/>
      <c r="AT78" s="57"/>
      <c r="AU78" s="57"/>
      <c r="AV78" s="57">
        <f t="shared" si="34"/>
        <v>15.5</v>
      </c>
      <c r="AW78" s="57">
        <f t="shared" si="35"/>
        <v>280.55</v>
      </c>
      <c r="AX78" s="57"/>
      <c r="AY78" s="57">
        <f t="shared" si="36"/>
        <v>14.027500000000002</v>
      </c>
      <c r="AZ78" s="57">
        <f t="shared" si="37"/>
        <v>294.57749999999999</v>
      </c>
      <c r="BB78" s="57" t="e">
        <f>+#REF!+AP78</f>
        <v>#REF!</v>
      </c>
      <c r="BC78" s="57" t="e">
        <f>+#REF!+AQ78</f>
        <v>#REF!</v>
      </c>
      <c r="BD78" s="57"/>
      <c r="BE78" s="57" t="e">
        <f>+#REF!+AS78</f>
        <v>#REF!</v>
      </c>
      <c r="BF78" s="57" t="e">
        <f>+#REF!+AT78</f>
        <v>#REF!</v>
      </c>
      <c r="BG78" s="57"/>
      <c r="BH78" s="57" t="e">
        <f t="shared" si="38"/>
        <v>#REF!</v>
      </c>
      <c r="BI78" s="57" t="e">
        <f t="shared" si="39"/>
        <v>#REF!</v>
      </c>
      <c r="BJ78" s="57"/>
      <c r="BK78" s="57" t="e">
        <f t="shared" si="40"/>
        <v>#REF!</v>
      </c>
      <c r="BL78" s="57" t="e">
        <f t="shared" si="41"/>
        <v>#REF!</v>
      </c>
    </row>
    <row r="79" spans="1:64">
      <c r="A79" s="52" t="s">
        <v>63</v>
      </c>
      <c r="B79" s="52">
        <v>227</v>
      </c>
      <c r="C79" s="62" t="s">
        <v>194</v>
      </c>
      <c r="D79" s="140" t="s">
        <v>193</v>
      </c>
      <c r="E79" s="57">
        <v>19.065219412751642</v>
      </c>
      <c r="F79" s="57">
        <v>894</v>
      </c>
      <c r="G79" s="57">
        <f t="shared" si="28"/>
        <v>17044.306154999969</v>
      </c>
      <c r="I79" s="57">
        <v>76.5</v>
      </c>
      <c r="J79" s="57">
        <f t="shared" si="29"/>
        <v>2187.7339276132511</v>
      </c>
      <c r="K79" s="57"/>
      <c r="L79" s="57">
        <f t="shared" si="30"/>
        <v>970.5</v>
      </c>
      <c r="M79" s="57">
        <f t="shared" si="31"/>
        <v>19232.040082613221</v>
      </c>
      <c r="O79" s="57">
        <f t="shared" si="32"/>
        <v>961.60200413066104</v>
      </c>
      <c r="P79" s="57">
        <f t="shared" si="33"/>
        <v>20193.642086743883</v>
      </c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P79" s="57">
        <v>2</v>
      </c>
      <c r="AQ79" s="57">
        <v>36.200000000000003</v>
      </c>
      <c r="AS79" s="57">
        <v>3.5</v>
      </c>
      <c r="AT79" s="57">
        <v>95.03</v>
      </c>
      <c r="AU79" s="57"/>
      <c r="AV79" s="57">
        <f t="shared" si="34"/>
        <v>5.5</v>
      </c>
      <c r="AW79" s="57">
        <f t="shared" si="35"/>
        <v>131.23000000000002</v>
      </c>
      <c r="AX79" s="57"/>
      <c r="AY79" s="57">
        <f t="shared" si="36"/>
        <v>6.5615000000000014</v>
      </c>
      <c r="AZ79" s="57">
        <f t="shared" si="37"/>
        <v>137.79150000000001</v>
      </c>
      <c r="BB79" s="57" t="e">
        <f>+#REF!+AP79</f>
        <v>#REF!</v>
      </c>
      <c r="BC79" s="57" t="e">
        <f>+#REF!+AQ79</f>
        <v>#REF!</v>
      </c>
      <c r="BD79" s="57"/>
      <c r="BE79" s="57" t="e">
        <f>+#REF!+AS79</f>
        <v>#REF!</v>
      </c>
      <c r="BF79" s="57" t="e">
        <f>+#REF!+AT79</f>
        <v>#REF!</v>
      </c>
      <c r="BG79" s="57"/>
      <c r="BH79" s="57" t="e">
        <f t="shared" si="38"/>
        <v>#REF!</v>
      </c>
      <c r="BI79" s="57" t="e">
        <f t="shared" si="39"/>
        <v>#REF!</v>
      </c>
      <c r="BJ79" s="57"/>
      <c r="BK79" s="57" t="e">
        <f t="shared" si="40"/>
        <v>#REF!</v>
      </c>
      <c r="BL79" s="57" t="e">
        <f t="shared" si="41"/>
        <v>#REF!</v>
      </c>
    </row>
    <row r="80" spans="1:64">
      <c r="A80" s="52" t="s">
        <v>30</v>
      </c>
      <c r="B80" s="52">
        <v>228</v>
      </c>
      <c r="C80" s="62" t="s">
        <v>186</v>
      </c>
      <c r="D80" s="140" t="s">
        <v>193</v>
      </c>
      <c r="E80" s="57">
        <v>31.632740927226937</v>
      </c>
      <c r="F80" s="57">
        <v>156.30180000000001</v>
      </c>
      <c r="G80" s="57">
        <f t="shared" si="28"/>
        <v>4944.2543458592399</v>
      </c>
      <c r="I80" s="57">
        <v>0</v>
      </c>
      <c r="J80" s="57">
        <f t="shared" si="29"/>
        <v>0</v>
      </c>
      <c r="K80" s="57"/>
      <c r="L80" s="57">
        <f t="shared" si="30"/>
        <v>156.30180000000001</v>
      </c>
      <c r="M80" s="57">
        <f t="shared" si="31"/>
        <v>4944.2543458592399</v>
      </c>
      <c r="O80" s="57">
        <f t="shared" si="32"/>
        <v>247.212717292962</v>
      </c>
      <c r="P80" s="57">
        <f t="shared" si="33"/>
        <v>5191.4670631522022</v>
      </c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P80" s="57">
        <v>98.201200000000014</v>
      </c>
      <c r="AQ80" s="57">
        <v>2952.0203760000004</v>
      </c>
      <c r="AS80" s="57">
        <v>0</v>
      </c>
      <c r="AT80" s="57">
        <v>0</v>
      </c>
      <c r="AU80" s="57"/>
      <c r="AV80" s="57">
        <f t="shared" si="34"/>
        <v>98.201200000000014</v>
      </c>
      <c r="AW80" s="57">
        <f t="shared" si="35"/>
        <v>2952.0203760000004</v>
      </c>
      <c r="AX80" s="57"/>
      <c r="AY80" s="57">
        <f t="shared" si="36"/>
        <v>147.60101880000002</v>
      </c>
      <c r="AZ80" s="57">
        <f t="shared" si="37"/>
        <v>3099.6213948000004</v>
      </c>
      <c r="BB80" s="57" t="e">
        <f>+#REF!+AP80</f>
        <v>#REF!</v>
      </c>
      <c r="BC80" s="57" t="e">
        <f>+#REF!+AQ80</f>
        <v>#REF!</v>
      </c>
      <c r="BD80" s="57"/>
      <c r="BE80" s="57" t="e">
        <f>+#REF!+AS80</f>
        <v>#REF!</v>
      </c>
      <c r="BF80" s="57" t="e">
        <f>+#REF!+AT80</f>
        <v>#REF!</v>
      </c>
      <c r="BG80" s="57"/>
      <c r="BH80" s="57" t="e">
        <f t="shared" si="38"/>
        <v>#REF!</v>
      </c>
      <c r="BI80" s="57" t="e">
        <f t="shared" si="39"/>
        <v>#REF!</v>
      </c>
      <c r="BJ80" s="57"/>
      <c r="BK80" s="57" t="e">
        <f t="shared" si="40"/>
        <v>#REF!</v>
      </c>
      <c r="BL80" s="57" t="e">
        <f t="shared" si="41"/>
        <v>#REF!</v>
      </c>
    </row>
    <row r="81" spans="1:64">
      <c r="A81" s="52" t="s">
        <v>37</v>
      </c>
      <c r="B81" s="52">
        <v>229</v>
      </c>
      <c r="C81" s="62" t="s">
        <v>78</v>
      </c>
      <c r="D81" s="140" t="s">
        <v>193</v>
      </c>
      <c r="E81" s="57">
        <v>21.20545434038462</v>
      </c>
      <c r="F81" s="63">
        <v>104</v>
      </c>
      <c r="G81" s="63">
        <f t="shared" si="28"/>
        <v>2205.3672514000004</v>
      </c>
      <c r="H81" s="107"/>
      <c r="I81" s="63">
        <v>17.5</v>
      </c>
      <c r="J81" s="63">
        <f t="shared" si="29"/>
        <v>556.64317643509617</v>
      </c>
      <c r="K81" s="107"/>
      <c r="L81" s="63">
        <f t="shared" si="30"/>
        <v>121.5</v>
      </c>
      <c r="M81" s="63">
        <f t="shared" si="31"/>
        <v>2762.0104278350964</v>
      </c>
      <c r="O81" s="145">
        <f t="shared" si="32"/>
        <v>138.10052139175482</v>
      </c>
      <c r="P81" s="63">
        <f t="shared" si="33"/>
        <v>2900.1109492268511</v>
      </c>
      <c r="Q81" s="107"/>
      <c r="R81" s="57"/>
      <c r="S81" s="57"/>
      <c r="T81" s="107"/>
      <c r="U81" s="107"/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P81" s="63">
        <v>0</v>
      </c>
      <c r="AQ81" s="63">
        <v>0</v>
      </c>
      <c r="AR81" s="63"/>
      <c r="AS81" s="63">
        <v>4</v>
      </c>
      <c r="AT81" s="63">
        <v>123.89</v>
      </c>
      <c r="AU81" s="66"/>
      <c r="AV81" s="63">
        <f t="shared" si="34"/>
        <v>4</v>
      </c>
      <c r="AW81" s="63">
        <f t="shared" si="35"/>
        <v>123.89</v>
      </c>
      <c r="AX81" s="63"/>
      <c r="AY81" s="63">
        <f t="shared" si="36"/>
        <v>6.1945000000000006</v>
      </c>
      <c r="AZ81" s="63">
        <f t="shared" si="37"/>
        <v>130.08449999999999</v>
      </c>
      <c r="BB81" s="63" t="e">
        <f>+#REF!+AP81</f>
        <v>#REF!</v>
      </c>
      <c r="BC81" s="63" t="e">
        <f>+#REF!+AQ81</f>
        <v>#REF!</v>
      </c>
      <c r="BD81" s="63"/>
      <c r="BE81" s="63" t="e">
        <f>+#REF!+AS81</f>
        <v>#REF!</v>
      </c>
      <c r="BF81" s="63" t="e">
        <f>+#REF!+AT81</f>
        <v>#REF!</v>
      </c>
      <c r="BG81" s="57"/>
      <c r="BH81" s="63" t="e">
        <f t="shared" si="38"/>
        <v>#REF!</v>
      </c>
      <c r="BI81" s="63" t="e">
        <f t="shared" si="39"/>
        <v>#REF!</v>
      </c>
      <c r="BJ81" s="63"/>
      <c r="BK81" s="63" t="e">
        <f t="shared" si="40"/>
        <v>#REF!</v>
      </c>
      <c r="BL81" s="63" t="e">
        <f t="shared" si="41"/>
        <v>#REF!</v>
      </c>
    </row>
    <row r="82" spans="1:64" ht="13" thickBot="1">
      <c r="C82" s="144" t="s">
        <v>192</v>
      </c>
      <c r="F82" s="136">
        <f>SUM(F1:F81)</f>
        <v>50879.183199999999</v>
      </c>
      <c r="G82" s="125">
        <f>SUM(G1:G81)</f>
        <v>1530344.3297522897</v>
      </c>
      <c r="H82" s="58"/>
      <c r="I82" s="136">
        <f>SUM(I1:I81)</f>
        <v>6380.4510999999993</v>
      </c>
      <c r="J82" s="125">
        <f>SUM(J1:J81)</f>
        <v>267378.11798410618</v>
      </c>
      <c r="K82" s="107"/>
      <c r="L82" s="136">
        <f>SUM(L1:L81)</f>
        <v>57259.634300000005</v>
      </c>
      <c r="M82" s="58">
        <f>SUM(M1:M81)</f>
        <v>1797722.447736396</v>
      </c>
      <c r="O82" s="58">
        <f>SUM(O1:O81)</f>
        <v>89886.122386819829</v>
      </c>
      <c r="P82" s="58">
        <f>SUM(P1:P81)</f>
        <v>1887608.5701232154</v>
      </c>
      <c r="Q82" s="58"/>
      <c r="R82" s="90"/>
      <c r="S82" s="90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N82" s="58"/>
      <c r="AP82" s="61">
        <f>SUM(AP1:AP81)</f>
        <v>37301.591300000007</v>
      </c>
      <c r="AQ82" s="60">
        <f>SUM(AQ1:AQ81)</f>
        <v>1367991.1735339991</v>
      </c>
      <c r="AR82" s="60"/>
      <c r="AS82" s="61">
        <f>SUM(AS1:AS81)</f>
        <v>1237.4674</v>
      </c>
      <c r="AT82" s="60">
        <f>SUM(AT1:AT81)</f>
        <v>51292.791704000003</v>
      </c>
      <c r="AV82" s="61">
        <f>SUM(AV1:AV81)</f>
        <v>38539.058699999994</v>
      </c>
      <c r="AW82" s="58">
        <f>SUM(AW1:AW81)</f>
        <v>1419283.9652379993</v>
      </c>
      <c r="AX82" s="58"/>
      <c r="AY82" s="58">
        <f>SUM(AY1:AY81)</f>
        <v>70964.198261899917</v>
      </c>
      <c r="AZ82" s="58">
        <f>SUM(AZ1:AZ81)</f>
        <v>1490248.163499898</v>
      </c>
      <c r="BB82" s="61" t="e">
        <f>SUM(BB1:BB81)</f>
        <v>#REF!</v>
      </c>
      <c r="BC82" s="60" t="e">
        <f>SUM(BC1:BC81)</f>
        <v>#REF!</v>
      </c>
      <c r="BD82" s="61"/>
      <c r="BE82" s="61" t="e">
        <f>SUM(BE1:BE81)</f>
        <v>#REF!</v>
      </c>
      <c r="BF82" s="60" t="e">
        <f>SUM(BF1:BF81)</f>
        <v>#REF!</v>
      </c>
      <c r="BG82" s="57"/>
      <c r="BH82" s="61" t="e">
        <f>SUM(BH1:BH81)</f>
        <v>#REF!</v>
      </c>
      <c r="BI82" s="58" t="e">
        <f>SUM(BI1:BI81)</f>
        <v>#REF!</v>
      </c>
      <c r="BJ82" s="58"/>
      <c r="BK82" s="58" t="e">
        <f>SUM(BK1:BK81)</f>
        <v>#REF!</v>
      </c>
      <c r="BL82" s="58" t="e">
        <f>SUM(BL1:BL81)</f>
        <v>#REF!</v>
      </c>
    </row>
    <row r="83" spans="1:64" ht="13" thickTop="1">
      <c r="C83" s="144" t="s">
        <v>191</v>
      </c>
      <c r="D83" s="121"/>
      <c r="F83" s="57"/>
      <c r="G83" s="57"/>
      <c r="H83" s="107"/>
      <c r="I83" s="57"/>
      <c r="J83" s="57"/>
      <c r="K83" s="120"/>
      <c r="L83" s="122"/>
      <c r="M83" s="107">
        <v>-27867.03</v>
      </c>
      <c r="O83" s="107">
        <f>+M83*0.05</f>
        <v>-1393.3515</v>
      </c>
      <c r="P83" s="107">
        <f>SUM(M83:O83)</f>
        <v>-29260.3815</v>
      </c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P83" s="57"/>
      <c r="AS83" s="57"/>
      <c r="AV83" s="57"/>
      <c r="AW83" s="57">
        <v>1936.63</v>
      </c>
      <c r="AX83" s="57"/>
      <c r="AY83" s="57">
        <f>+AW83*0.05</f>
        <v>96.831500000000005</v>
      </c>
      <c r="AZ83" s="57">
        <f>+AW83+AY83</f>
        <v>2033.4615000000001</v>
      </c>
      <c r="BB83" s="57"/>
      <c r="BC83" s="57"/>
      <c r="BD83" s="57"/>
      <c r="BE83" s="57"/>
      <c r="BF83" s="57"/>
      <c r="BG83" s="57"/>
      <c r="BH83" s="57"/>
      <c r="BI83" s="57" t="e">
        <f>+#REF!+AW83</f>
        <v>#REF!</v>
      </c>
      <c r="BJ83" s="57"/>
      <c r="BK83" s="57" t="e">
        <f>+BI83*0.05</f>
        <v>#REF!</v>
      </c>
      <c r="BL83" s="57" t="e">
        <f>SUM(BI83:BK83)</f>
        <v>#REF!</v>
      </c>
    </row>
    <row r="84" spans="1:64">
      <c r="C84" s="142" t="s">
        <v>190</v>
      </c>
      <c r="D84" s="121"/>
      <c r="F84" s="57"/>
      <c r="G84" s="57"/>
      <c r="H84" s="107"/>
      <c r="I84" s="57"/>
      <c r="J84" s="57"/>
      <c r="K84" s="120"/>
      <c r="L84" s="122"/>
      <c r="M84" s="63"/>
      <c r="O84" s="63"/>
      <c r="P84" s="63">
        <v>10474.64</v>
      </c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P84" s="57"/>
      <c r="AS84" s="57"/>
      <c r="AV84" s="57"/>
      <c r="AW84" s="57"/>
      <c r="AX84" s="57"/>
      <c r="AY84" s="57"/>
      <c r="AZ84" s="57"/>
      <c r="BB84" s="57"/>
      <c r="BC84" s="57"/>
      <c r="BD84" s="57"/>
      <c r="BE84" s="57"/>
      <c r="BF84" s="57"/>
      <c r="BG84" s="57"/>
      <c r="BH84" s="57"/>
      <c r="BI84" s="57"/>
      <c r="BJ84" s="57"/>
      <c r="BK84" s="57"/>
      <c r="BL84" s="57"/>
    </row>
    <row r="85" spans="1:64" ht="13">
      <c r="C85" s="87" t="s">
        <v>189</v>
      </c>
      <c r="D85" s="121"/>
      <c r="F85" s="57"/>
      <c r="G85" s="57"/>
      <c r="H85" s="107"/>
      <c r="I85" s="57"/>
      <c r="J85" s="57"/>
      <c r="K85" s="120"/>
      <c r="L85" s="122"/>
      <c r="M85" s="125">
        <f>SUM(M82:M83)</f>
        <v>1769855.417736396</v>
      </c>
      <c r="O85" s="125">
        <f>SUM(O82:O83)</f>
        <v>88492.770886819824</v>
      </c>
      <c r="P85" s="124">
        <f>SUM(P82:P84)</f>
        <v>1868822.8286232154</v>
      </c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P85" s="57"/>
      <c r="AS85" s="57"/>
      <c r="AV85" s="57"/>
      <c r="AW85" s="57"/>
      <c r="AX85" s="57"/>
      <c r="AY85" s="57"/>
      <c r="AZ85" s="57"/>
      <c r="BB85" s="57"/>
      <c r="BC85" s="57"/>
      <c r="BD85" s="57"/>
      <c r="BE85" s="57"/>
      <c r="BF85" s="57"/>
      <c r="BG85" s="57"/>
      <c r="BH85" s="57"/>
      <c r="BI85" s="57"/>
      <c r="BJ85" s="57"/>
      <c r="BK85" s="57"/>
      <c r="BL85" s="57"/>
    </row>
    <row r="86" spans="1:64" ht="13">
      <c r="C86" s="81"/>
      <c r="D86" s="121"/>
      <c r="F86" s="57"/>
      <c r="G86" s="57"/>
      <c r="H86" s="107"/>
      <c r="I86" s="57"/>
      <c r="J86" s="57"/>
      <c r="K86" s="120"/>
      <c r="L86" s="122"/>
      <c r="M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P86" s="57"/>
      <c r="AS86" s="57"/>
      <c r="AV86" s="57"/>
      <c r="AW86" s="57"/>
      <c r="AX86" s="57"/>
      <c r="AY86" s="57"/>
      <c r="AZ86" s="57"/>
      <c r="BB86" s="57"/>
      <c r="BC86" s="57"/>
      <c r="BD86" s="57"/>
      <c r="BE86" s="57"/>
      <c r="BF86" s="57"/>
      <c r="BG86" s="57"/>
      <c r="BH86" s="57"/>
      <c r="BI86" s="57"/>
      <c r="BJ86" s="57"/>
      <c r="BK86" s="57"/>
      <c r="BL86" s="57"/>
    </row>
    <row r="87" spans="1:64">
      <c r="A87" s="66" t="s">
        <v>188</v>
      </c>
      <c r="B87" s="72"/>
      <c r="C87" s="143"/>
      <c r="D87" s="72" t="s">
        <v>187</v>
      </c>
      <c r="F87" s="57"/>
      <c r="G87" s="57"/>
      <c r="H87" s="107"/>
      <c r="I87" s="57"/>
      <c r="J87" s="57"/>
      <c r="K87" s="120"/>
      <c r="L87" s="122"/>
      <c r="M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P87" s="57"/>
      <c r="AS87" s="57"/>
      <c r="AV87" s="57"/>
      <c r="AW87" s="57"/>
      <c r="AX87" s="57"/>
      <c r="AY87" s="57"/>
      <c r="AZ87" s="57"/>
      <c r="BB87" s="57"/>
      <c r="BC87" s="57"/>
      <c r="BD87" s="57"/>
      <c r="BE87" s="57"/>
      <c r="BF87" s="57"/>
      <c r="BG87" s="57"/>
      <c r="BH87" s="57"/>
      <c r="BI87" s="57"/>
      <c r="BJ87" s="57"/>
      <c r="BK87" s="57"/>
      <c r="BL87" s="57"/>
    </row>
    <row r="88" spans="1:64">
      <c r="A88" s="52" t="str">
        <f>+A9</f>
        <v>XX</v>
      </c>
      <c r="B88" s="52">
        <f>+B9</f>
        <v>28</v>
      </c>
      <c r="C88" s="62" t="str">
        <f>+C9</f>
        <v>Management Advisor</v>
      </c>
      <c r="D88" s="52" t="s">
        <v>185</v>
      </c>
      <c r="E88" s="57">
        <f>+E9</f>
        <v>100.02473449168144</v>
      </c>
      <c r="F88" s="57">
        <f>-F9</f>
        <v>-108.6495</v>
      </c>
      <c r="G88" s="57">
        <f>+F88*E88</f>
        <v>-10867.637390153943</v>
      </c>
      <c r="H88" s="107"/>
      <c r="I88" s="57"/>
      <c r="J88" s="57"/>
      <c r="K88" s="120"/>
      <c r="L88" s="57">
        <f t="shared" ref="L88:L98" si="42">+F88+I88</f>
        <v>-108.6495</v>
      </c>
      <c r="M88" s="57">
        <f t="shared" ref="M88:M98" si="43">+G88+J88</f>
        <v>-10867.637390153943</v>
      </c>
      <c r="O88" s="57">
        <f t="shared" ref="O88:O98" si="44">+M88*0.05</f>
        <v>-543.38186950769716</v>
      </c>
      <c r="P88" s="141">
        <f>SUM(M88:O88)</f>
        <v>-11411.01925966164</v>
      </c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P88" s="57"/>
      <c r="AS88" s="57"/>
      <c r="AV88" s="57"/>
      <c r="AW88" s="57"/>
      <c r="AX88" s="57"/>
      <c r="AY88" s="57"/>
      <c r="AZ88" s="57"/>
      <c r="BB88" s="57"/>
      <c r="BC88" s="57"/>
      <c r="BD88" s="57"/>
      <c r="BE88" s="57"/>
      <c r="BF88" s="57"/>
      <c r="BG88" s="57"/>
      <c r="BH88" s="57"/>
      <c r="BI88" s="57"/>
      <c r="BJ88" s="57"/>
      <c r="BK88" s="57"/>
      <c r="BL88" s="57"/>
    </row>
    <row r="89" spans="1:64" ht="12.75" customHeight="1">
      <c r="A89" s="52" t="s">
        <v>52</v>
      </c>
      <c r="B89" s="52">
        <v>17</v>
      </c>
      <c r="C89" s="62" t="s">
        <v>28</v>
      </c>
      <c r="D89" s="52" t="s">
        <v>185</v>
      </c>
      <c r="E89" s="57">
        <f>+E8</f>
        <v>52.657941509615412</v>
      </c>
      <c r="F89" s="57">
        <v>-52</v>
      </c>
      <c r="G89" s="57">
        <f>+F89*E89</f>
        <v>-2738.2129585000016</v>
      </c>
      <c r="I89" s="57">
        <v>0</v>
      </c>
      <c r="J89" s="57">
        <v>0</v>
      </c>
      <c r="L89" s="57">
        <f t="shared" si="42"/>
        <v>-52</v>
      </c>
      <c r="M89" s="57">
        <f t="shared" si="43"/>
        <v>-2738.2129585000016</v>
      </c>
      <c r="O89" s="57">
        <f t="shared" si="44"/>
        <v>-136.91064792500009</v>
      </c>
      <c r="P89" s="141">
        <f>SUM(M89:O89)</f>
        <v>-2875.1236064250015</v>
      </c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P89" s="57"/>
      <c r="AS89" s="57"/>
      <c r="AV89" s="57"/>
      <c r="AW89" s="57"/>
      <c r="AX89" s="57"/>
      <c r="AY89" s="57"/>
      <c r="AZ89" s="57"/>
      <c r="BB89" s="57"/>
      <c r="BC89" s="57"/>
      <c r="BD89" s="57"/>
      <c r="BE89" s="57"/>
      <c r="BF89" s="57"/>
      <c r="BG89" s="57"/>
      <c r="BH89" s="57"/>
      <c r="BI89" s="57"/>
      <c r="BJ89" s="57"/>
      <c r="BK89" s="57"/>
      <c r="BL89" s="57"/>
    </row>
    <row r="90" spans="1:64" ht="12.75" customHeight="1">
      <c r="A90" s="52" t="s">
        <v>37</v>
      </c>
      <c r="B90" s="52">
        <v>109</v>
      </c>
      <c r="C90" s="68" t="str">
        <f>+C27</f>
        <v>Construction Supervisor</v>
      </c>
      <c r="D90" s="52" t="s">
        <v>184</v>
      </c>
      <c r="E90" s="57">
        <f>+E27</f>
        <v>43.784495770347647</v>
      </c>
      <c r="F90" s="57">
        <v>52</v>
      </c>
      <c r="G90" s="57">
        <f>F90*E90</f>
        <v>2276.7937800580776</v>
      </c>
      <c r="I90" s="57">
        <v>0</v>
      </c>
      <c r="J90" s="57">
        <v>0</v>
      </c>
      <c r="L90" s="57">
        <f t="shared" si="42"/>
        <v>52</v>
      </c>
      <c r="M90" s="57">
        <f t="shared" si="43"/>
        <v>2276.7937800580776</v>
      </c>
      <c r="O90" s="57">
        <f t="shared" si="44"/>
        <v>113.83968900290388</v>
      </c>
      <c r="P90" s="141">
        <f>SUM(M90:O90)</f>
        <v>2390.6334690609815</v>
      </c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P90" s="57"/>
      <c r="AS90" s="57"/>
      <c r="AV90" s="57"/>
      <c r="AW90" s="57"/>
      <c r="AX90" s="57"/>
      <c r="AY90" s="57"/>
      <c r="AZ90" s="57"/>
      <c r="BB90" s="57"/>
      <c r="BC90" s="57"/>
      <c r="BD90" s="57"/>
      <c r="BE90" s="57"/>
      <c r="BF90" s="57"/>
      <c r="BG90" s="57"/>
      <c r="BH90" s="57"/>
      <c r="BI90" s="57"/>
      <c r="BJ90" s="57"/>
      <c r="BK90" s="57"/>
      <c r="BL90" s="57"/>
    </row>
    <row r="91" spans="1:64">
      <c r="A91" s="52" t="s">
        <v>52</v>
      </c>
      <c r="B91" s="52">
        <v>30</v>
      </c>
      <c r="C91" s="68" t="s">
        <v>36</v>
      </c>
      <c r="D91" s="52" t="s">
        <v>185</v>
      </c>
      <c r="E91" s="57">
        <f>+E10</f>
        <v>31.760230357142881</v>
      </c>
      <c r="F91" s="57">
        <v>-35</v>
      </c>
      <c r="G91" s="57">
        <f t="shared" ref="G91:G98" si="45">+F91*E91</f>
        <v>-1111.6080625000009</v>
      </c>
      <c r="I91" s="57"/>
      <c r="J91" s="57">
        <f>+I91*E91*1.5</f>
        <v>0</v>
      </c>
      <c r="L91" s="57">
        <f t="shared" si="42"/>
        <v>-35</v>
      </c>
      <c r="M91" s="57">
        <f t="shared" si="43"/>
        <v>-1111.6080625000009</v>
      </c>
      <c r="O91" s="57">
        <f t="shared" si="44"/>
        <v>-55.580403125000046</v>
      </c>
      <c r="P91" s="141">
        <f>+M91+O91</f>
        <v>-1167.1884656250008</v>
      </c>
      <c r="Q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P91" s="57"/>
      <c r="AS91" s="57"/>
      <c r="AV91" s="57"/>
      <c r="AW91" s="57"/>
      <c r="AX91" s="57"/>
      <c r="AY91" s="57"/>
      <c r="AZ91" s="57"/>
      <c r="BB91" s="57"/>
      <c r="BC91" s="57"/>
      <c r="BD91" s="57"/>
      <c r="BE91" s="57"/>
      <c r="BF91" s="57"/>
      <c r="BG91" s="57"/>
      <c r="BH91" s="57"/>
      <c r="BI91" s="57"/>
      <c r="BJ91" s="57"/>
      <c r="BK91" s="57"/>
      <c r="BL91" s="57"/>
    </row>
    <row r="92" spans="1:64">
      <c r="A92" s="52" t="s">
        <v>27</v>
      </c>
      <c r="B92" s="52">
        <v>218</v>
      </c>
      <c r="C92" s="68" t="s">
        <v>36</v>
      </c>
      <c r="D92" s="52" t="s">
        <v>184</v>
      </c>
      <c r="E92" s="57">
        <f>+E71</f>
        <v>26.574964299099108</v>
      </c>
      <c r="F92" s="57">
        <v>35</v>
      </c>
      <c r="G92" s="57">
        <f t="shared" si="45"/>
        <v>930.12375046846876</v>
      </c>
      <c r="I92" s="57"/>
      <c r="J92" s="57"/>
      <c r="L92" s="57">
        <f t="shared" si="42"/>
        <v>35</v>
      </c>
      <c r="M92" s="57">
        <f t="shared" si="43"/>
        <v>930.12375046846876</v>
      </c>
      <c r="O92" s="57">
        <f t="shared" si="44"/>
        <v>46.506187523423442</v>
      </c>
      <c r="P92" s="141">
        <f>+M92+O92</f>
        <v>976.62993799189223</v>
      </c>
      <c r="Q92" s="57"/>
      <c r="R92" s="99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P92" s="57"/>
      <c r="AS92" s="57"/>
      <c r="AV92" s="57"/>
      <c r="AW92" s="57"/>
      <c r="AX92" s="57"/>
      <c r="AY92" s="57"/>
      <c r="AZ92" s="57"/>
      <c r="BB92" s="57"/>
      <c r="BC92" s="57"/>
      <c r="BD92" s="57"/>
      <c r="BE92" s="57"/>
      <c r="BF92" s="57"/>
      <c r="BG92" s="57"/>
      <c r="BH92" s="57"/>
      <c r="BI92" s="57"/>
      <c r="BJ92" s="57"/>
      <c r="BK92" s="57"/>
      <c r="BL92" s="57"/>
    </row>
    <row r="93" spans="1:64">
      <c r="A93" s="52" t="s">
        <v>52</v>
      </c>
      <c r="B93" s="52">
        <v>140</v>
      </c>
      <c r="C93" s="68" t="s">
        <v>67</v>
      </c>
      <c r="D93" s="52" t="s">
        <v>185</v>
      </c>
      <c r="E93" s="57">
        <f>+E33</f>
        <v>25.857927735317574</v>
      </c>
      <c r="F93" s="57">
        <v>-486.02010000000001</v>
      </c>
      <c r="G93" s="57">
        <f t="shared" si="45"/>
        <v>-12567.472623711821</v>
      </c>
      <c r="H93" s="107"/>
      <c r="I93" s="57">
        <v>0</v>
      </c>
      <c r="J93" s="57">
        <v>0</v>
      </c>
      <c r="K93" s="120"/>
      <c r="L93" s="57">
        <f t="shared" si="42"/>
        <v>-486.02010000000001</v>
      </c>
      <c r="M93" s="57">
        <f t="shared" si="43"/>
        <v>-12567.472623711821</v>
      </c>
      <c r="O93" s="57">
        <f t="shared" si="44"/>
        <v>-628.37363118559108</v>
      </c>
      <c r="P93" s="141">
        <f>SUM(M93:O93)</f>
        <v>-13195.846254897413</v>
      </c>
      <c r="Q93" s="57"/>
      <c r="R93" s="99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P93" s="57"/>
      <c r="AS93" s="57"/>
      <c r="AV93" s="57"/>
      <c r="AW93" s="57"/>
      <c r="AX93" s="57"/>
      <c r="AY93" s="57"/>
      <c r="AZ93" s="57"/>
      <c r="BB93" s="57"/>
      <c r="BC93" s="57"/>
      <c r="BD93" s="57"/>
      <c r="BE93" s="57"/>
      <c r="BF93" s="57"/>
      <c r="BG93" s="57"/>
      <c r="BH93" s="57"/>
      <c r="BI93" s="57"/>
      <c r="BJ93" s="57"/>
      <c r="BK93" s="57"/>
      <c r="BL93" s="57"/>
    </row>
    <row r="94" spans="1:64">
      <c r="A94" s="52" t="s">
        <v>30</v>
      </c>
      <c r="B94" s="52">
        <v>228</v>
      </c>
      <c r="C94" s="69" t="s">
        <v>186</v>
      </c>
      <c r="D94" s="52" t="s">
        <v>184</v>
      </c>
      <c r="E94" s="57">
        <f>+E80</f>
        <v>31.632740927226937</v>
      </c>
      <c r="F94" s="57">
        <v>486.02</v>
      </c>
      <c r="G94" s="57">
        <f t="shared" si="45"/>
        <v>15374.144745450836</v>
      </c>
      <c r="I94" s="57">
        <v>0</v>
      </c>
      <c r="J94" s="57">
        <f>+I94*E94*1.5</f>
        <v>0</v>
      </c>
      <c r="K94" s="107"/>
      <c r="L94" s="57">
        <f t="shared" si="42"/>
        <v>486.02</v>
      </c>
      <c r="M94" s="57">
        <f t="shared" si="43"/>
        <v>15374.144745450836</v>
      </c>
      <c r="O94" s="57">
        <f t="shared" si="44"/>
        <v>768.70723727254187</v>
      </c>
      <c r="P94" s="57">
        <f>+M94+O94</f>
        <v>16142.851982723378</v>
      </c>
      <c r="Q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P94" s="57"/>
      <c r="AS94" s="57"/>
      <c r="AV94" s="57"/>
      <c r="AW94" s="57"/>
      <c r="AX94" s="57"/>
      <c r="AY94" s="57"/>
      <c r="AZ94" s="57"/>
      <c r="BB94" s="57"/>
      <c r="BC94" s="57"/>
      <c r="BD94" s="57"/>
      <c r="BE94" s="57"/>
      <c r="BF94" s="57"/>
      <c r="BG94" s="57"/>
      <c r="BH94" s="57"/>
      <c r="BI94" s="57"/>
      <c r="BJ94" s="57"/>
      <c r="BK94" s="57"/>
      <c r="BL94" s="57"/>
    </row>
    <row r="95" spans="1:64">
      <c r="A95" s="52" t="s">
        <v>52</v>
      </c>
      <c r="B95" s="52">
        <v>146</v>
      </c>
      <c r="C95" s="142" t="s">
        <v>68</v>
      </c>
      <c r="D95" s="52" t="s">
        <v>185</v>
      </c>
      <c r="E95" s="57">
        <f>+E34</f>
        <v>81.678417108333306</v>
      </c>
      <c r="F95" s="57">
        <v>-48</v>
      </c>
      <c r="G95" s="57">
        <f t="shared" si="45"/>
        <v>-3920.5640211999989</v>
      </c>
      <c r="H95" s="107"/>
      <c r="I95" s="57"/>
      <c r="J95" s="57">
        <v>0</v>
      </c>
      <c r="K95" s="120"/>
      <c r="L95" s="57">
        <f t="shared" si="42"/>
        <v>-48</v>
      </c>
      <c r="M95" s="57">
        <f t="shared" si="43"/>
        <v>-3920.5640211999989</v>
      </c>
      <c r="O95" s="57">
        <f t="shared" si="44"/>
        <v>-196.02820105999996</v>
      </c>
      <c r="P95" s="141">
        <f>SUM(M95:O95)</f>
        <v>-4116.5922222599993</v>
      </c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P95" s="57"/>
      <c r="AS95" s="57"/>
      <c r="AV95" s="57"/>
      <c r="AW95" s="57"/>
      <c r="AX95" s="57"/>
      <c r="AY95" s="57"/>
      <c r="AZ95" s="57"/>
      <c r="BB95" s="57"/>
      <c r="BC95" s="57"/>
      <c r="BD95" s="57"/>
      <c r="BE95" s="57"/>
      <c r="BF95" s="57"/>
      <c r="BG95" s="57"/>
      <c r="BH95" s="57"/>
      <c r="BI95" s="57"/>
      <c r="BJ95" s="57"/>
      <c r="BK95" s="57"/>
      <c r="BL95" s="57"/>
    </row>
    <row r="96" spans="1:64">
      <c r="A96" s="52" t="s">
        <v>27</v>
      </c>
      <c r="B96" s="52">
        <v>193</v>
      </c>
      <c r="C96" s="68" t="str">
        <f>+C52</f>
        <v>Manager of Engineering</v>
      </c>
      <c r="D96" s="52" t="s">
        <v>184</v>
      </c>
      <c r="E96" s="57">
        <f>+E52</f>
        <v>61.176863148717949</v>
      </c>
      <c r="F96" s="57">
        <v>48</v>
      </c>
      <c r="G96" s="57">
        <f t="shared" si="45"/>
        <v>2936.4894311384614</v>
      </c>
      <c r="I96" s="57"/>
      <c r="J96" s="57">
        <f>+I96*E96*1.5</f>
        <v>0</v>
      </c>
      <c r="L96" s="57">
        <f t="shared" si="42"/>
        <v>48</v>
      </c>
      <c r="M96" s="57">
        <f t="shared" si="43"/>
        <v>2936.4894311384614</v>
      </c>
      <c r="O96" s="57">
        <f t="shared" si="44"/>
        <v>146.82447155692307</v>
      </c>
      <c r="P96" s="57">
        <f>+M96+O96</f>
        <v>3083.3139026953845</v>
      </c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P96" s="57"/>
      <c r="AS96" s="57"/>
      <c r="AV96" s="57"/>
      <c r="AW96" s="57"/>
      <c r="AX96" s="57"/>
      <c r="AY96" s="57"/>
      <c r="AZ96" s="57"/>
      <c r="BB96" s="57"/>
      <c r="BC96" s="57"/>
      <c r="BD96" s="57"/>
      <c r="BE96" s="57"/>
      <c r="BF96" s="57"/>
      <c r="BG96" s="57"/>
      <c r="BH96" s="57"/>
      <c r="BI96" s="57"/>
      <c r="BJ96" s="57"/>
      <c r="BK96" s="57"/>
      <c r="BL96" s="57"/>
    </row>
    <row r="97" spans="1:64">
      <c r="A97" s="52" t="s">
        <v>52</v>
      </c>
      <c r="B97" s="52">
        <v>202</v>
      </c>
      <c r="C97" s="68" t="s">
        <v>91</v>
      </c>
      <c r="D97" s="52" t="s">
        <v>185</v>
      </c>
      <c r="E97" s="57">
        <f>+E58</f>
        <v>22.302146515</v>
      </c>
      <c r="F97" s="57">
        <f>-F58</f>
        <v>-40</v>
      </c>
      <c r="G97" s="57">
        <f t="shared" si="45"/>
        <v>-892.08586060000005</v>
      </c>
      <c r="I97" s="57">
        <v>-102</v>
      </c>
      <c r="J97" s="57">
        <f>+I97*E97*1.5</f>
        <v>-3412.2284167950002</v>
      </c>
      <c r="L97" s="57">
        <f t="shared" si="42"/>
        <v>-142</v>
      </c>
      <c r="M97" s="57">
        <f t="shared" si="43"/>
        <v>-4304.3142773950003</v>
      </c>
      <c r="O97" s="57">
        <f t="shared" si="44"/>
        <v>-215.21571386975003</v>
      </c>
      <c r="P97" s="57">
        <f>+M97+O97</f>
        <v>-4519.5299912647506</v>
      </c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P97" s="57"/>
      <c r="AS97" s="57"/>
      <c r="AV97" s="57"/>
      <c r="AW97" s="57"/>
      <c r="AX97" s="57"/>
      <c r="AY97" s="57"/>
      <c r="AZ97" s="57"/>
      <c r="BB97" s="57"/>
      <c r="BC97" s="57"/>
      <c r="BD97" s="57"/>
      <c r="BE97" s="57"/>
      <c r="BF97" s="57"/>
      <c r="BG97" s="57"/>
      <c r="BH97" s="57"/>
      <c r="BI97" s="57"/>
      <c r="BJ97" s="57"/>
      <c r="BK97" s="57"/>
      <c r="BL97" s="57"/>
    </row>
    <row r="98" spans="1:64">
      <c r="A98" s="52" t="s">
        <v>37</v>
      </c>
      <c r="B98" s="52">
        <v>233</v>
      </c>
      <c r="C98" s="69" t="s">
        <v>91</v>
      </c>
      <c r="D98" s="52" t="s">
        <v>184</v>
      </c>
      <c r="E98" s="57">
        <v>25</v>
      </c>
      <c r="F98" s="63">
        <v>40</v>
      </c>
      <c r="G98" s="63">
        <f t="shared" si="45"/>
        <v>1000</v>
      </c>
      <c r="H98" s="107"/>
      <c r="I98" s="63">
        <v>102</v>
      </c>
      <c r="J98" s="63">
        <f>+I98*E98*1.5</f>
        <v>3825</v>
      </c>
      <c r="K98" s="120"/>
      <c r="L98" s="63">
        <f t="shared" si="42"/>
        <v>142</v>
      </c>
      <c r="M98" s="63">
        <f t="shared" si="43"/>
        <v>4825</v>
      </c>
      <c r="O98" s="63">
        <f t="shared" si="44"/>
        <v>241.25</v>
      </c>
      <c r="P98" s="63">
        <f>+M98+O98</f>
        <v>5066.25</v>
      </c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P98" s="57"/>
      <c r="AS98" s="57"/>
      <c r="AV98" s="57"/>
      <c r="AW98" s="57"/>
      <c r="AX98" s="57"/>
      <c r="AY98" s="57"/>
      <c r="AZ98" s="57"/>
      <c r="BB98" s="57"/>
      <c r="BC98" s="57"/>
      <c r="BD98" s="57"/>
      <c r="BE98" s="57"/>
      <c r="BF98" s="57"/>
      <c r="BG98" s="57"/>
      <c r="BH98" s="57"/>
      <c r="BI98" s="57"/>
      <c r="BJ98" s="57"/>
      <c r="BK98" s="57"/>
      <c r="BL98" s="57"/>
    </row>
    <row r="99" spans="1:64" ht="13">
      <c r="C99" s="68" t="s">
        <v>183</v>
      </c>
      <c r="D99" s="140"/>
      <c r="E99" s="57"/>
      <c r="F99" s="136">
        <f>SUM(F88:F98)</f>
        <v>-108.64959999999996</v>
      </c>
      <c r="G99" s="125">
        <f>SUM(G88:G98)</f>
        <v>-9580.0292095499226</v>
      </c>
      <c r="H99" s="107"/>
      <c r="I99" s="136">
        <f>SUM(I88:I98)</f>
        <v>0</v>
      </c>
      <c r="J99" s="125">
        <f>SUM(J88:J98)</f>
        <v>412.77158320499984</v>
      </c>
      <c r="K99" s="107"/>
      <c r="L99" s="136">
        <f>SUM(L88:L98)</f>
        <v>-108.64959999999996</v>
      </c>
      <c r="M99" s="125">
        <f>SUM(M88:M98)</f>
        <v>-9167.2576263449228</v>
      </c>
      <c r="O99" s="125">
        <f>SUM(O88:O98)</f>
        <v>-458.36288131724609</v>
      </c>
      <c r="P99" s="124">
        <f>SUM(P88:P98)</f>
        <v>-9625.62050766217</v>
      </c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P99" s="57"/>
      <c r="AS99" s="57"/>
      <c r="AV99" s="57"/>
      <c r="AW99" s="57"/>
      <c r="AX99" s="57"/>
      <c r="AY99" s="57"/>
      <c r="AZ99" s="57"/>
      <c r="BB99" s="57"/>
      <c r="BC99" s="57"/>
      <c r="BD99" s="57"/>
      <c r="BE99" s="57"/>
      <c r="BF99" s="57"/>
      <c r="BG99" s="57"/>
      <c r="BH99" s="57"/>
      <c r="BI99" s="57"/>
      <c r="BJ99" s="57"/>
      <c r="BK99" s="57"/>
      <c r="BL99" s="57"/>
    </row>
    <row r="100" spans="1:64" ht="13">
      <c r="C100" s="81"/>
      <c r="D100" s="140"/>
      <c r="E100" s="57"/>
      <c r="F100" s="57"/>
      <c r="G100" s="57"/>
      <c r="H100" s="107"/>
      <c r="I100" s="57"/>
      <c r="J100" s="57"/>
      <c r="K100" s="107"/>
      <c r="L100" s="57"/>
      <c r="M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P100" s="57"/>
      <c r="AS100" s="57"/>
      <c r="AV100" s="57"/>
      <c r="AW100" s="57"/>
      <c r="AX100" s="57"/>
      <c r="AY100" s="57"/>
      <c r="AZ100" s="57"/>
      <c r="BB100" s="57"/>
      <c r="BC100" s="57"/>
      <c r="BD100" s="57"/>
      <c r="BE100" s="57"/>
      <c r="BF100" s="57"/>
      <c r="BG100" s="57"/>
      <c r="BH100" s="57"/>
      <c r="BI100" s="57"/>
      <c r="BJ100" s="57"/>
      <c r="BK100" s="57"/>
      <c r="BL100" s="57"/>
    </row>
    <row r="101" spans="1:64">
      <c r="A101" s="75" t="s">
        <v>182</v>
      </c>
      <c r="B101" s="72"/>
      <c r="C101" s="75"/>
      <c r="D101" s="72" t="s">
        <v>181</v>
      </c>
      <c r="F101" s="57"/>
      <c r="G101" s="57"/>
      <c r="H101" s="107"/>
      <c r="I101" s="57"/>
      <c r="J101" s="57"/>
      <c r="K101" s="120"/>
      <c r="L101" s="122"/>
      <c r="M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57"/>
      <c r="AM101" s="57"/>
      <c r="AN101" s="57"/>
      <c r="AP101" s="57"/>
      <c r="AS101" s="57"/>
      <c r="AV101" s="57"/>
      <c r="AW101" s="57"/>
      <c r="AX101" s="57"/>
      <c r="AY101" s="57"/>
      <c r="AZ101" s="57"/>
      <c r="BB101" s="57"/>
      <c r="BC101" s="57"/>
      <c r="BD101" s="57"/>
      <c r="BE101" s="57"/>
      <c r="BF101" s="57"/>
      <c r="BG101" s="57"/>
      <c r="BH101" s="57"/>
      <c r="BI101" s="57"/>
      <c r="BJ101" s="57"/>
      <c r="BK101" s="57"/>
      <c r="BL101" s="57"/>
    </row>
    <row r="102" spans="1:64">
      <c r="A102" s="52" t="s">
        <v>30</v>
      </c>
      <c r="B102" s="52">
        <v>225</v>
      </c>
      <c r="C102" s="68" t="s">
        <v>127</v>
      </c>
      <c r="D102" s="139">
        <v>44995</v>
      </c>
      <c r="E102" s="57">
        <v>33.74</v>
      </c>
      <c r="F102" s="57">
        <v>121.90309698630136</v>
      </c>
      <c r="G102" s="57">
        <f t="shared" ref="G102:G108" si="46">+F102*E102</f>
        <v>4113.0104923178087</v>
      </c>
      <c r="H102" s="107"/>
      <c r="I102" s="57">
        <v>0</v>
      </c>
      <c r="J102" s="57">
        <v>0</v>
      </c>
      <c r="K102" s="120"/>
      <c r="L102" s="57">
        <f t="shared" ref="L102:M108" si="47">+F102+I102</f>
        <v>121.90309698630136</v>
      </c>
      <c r="M102" s="57">
        <f t="shared" si="47"/>
        <v>4113.0104923178087</v>
      </c>
      <c r="O102" s="57">
        <f t="shared" ref="O102:O108" si="48">+M102*0.05</f>
        <v>205.65052461589045</v>
      </c>
      <c r="P102" s="57">
        <f t="shared" ref="P102:P108" si="49">+M102+O102</f>
        <v>4318.6610169336991</v>
      </c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/>
      <c r="AN102" s="57"/>
      <c r="AP102" s="57"/>
      <c r="AS102" s="57"/>
      <c r="AV102" s="57"/>
      <c r="AW102" s="57"/>
      <c r="AX102" s="57"/>
      <c r="AY102" s="57"/>
      <c r="AZ102" s="57"/>
      <c r="BB102" s="57"/>
      <c r="BC102" s="57"/>
      <c r="BD102" s="57"/>
      <c r="BE102" s="57"/>
      <c r="BF102" s="57"/>
      <c r="BG102" s="57"/>
      <c r="BH102" s="57"/>
      <c r="BI102" s="57"/>
      <c r="BJ102" s="57"/>
      <c r="BK102" s="57"/>
      <c r="BL102" s="57"/>
    </row>
    <row r="103" spans="1:64">
      <c r="A103" s="52" t="s">
        <v>147</v>
      </c>
      <c r="B103" s="52">
        <v>235</v>
      </c>
      <c r="C103" s="68" t="s">
        <v>146</v>
      </c>
      <c r="D103" s="139">
        <v>45397</v>
      </c>
      <c r="E103" s="57">
        <v>43.269224999999999</v>
      </c>
      <c r="F103" s="57">
        <v>1133.288</v>
      </c>
      <c r="G103" s="57">
        <f t="shared" si="46"/>
        <v>49036.493461799997</v>
      </c>
      <c r="H103" s="107"/>
      <c r="I103" s="57">
        <v>0</v>
      </c>
      <c r="J103" s="57">
        <v>0</v>
      </c>
      <c r="K103" s="120"/>
      <c r="L103" s="57">
        <f t="shared" si="47"/>
        <v>1133.288</v>
      </c>
      <c r="M103" s="57">
        <f t="shared" si="47"/>
        <v>49036.493461799997</v>
      </c>
      <c r="O103" s="57">
        <f t="shared" si="48"/>
        <v>2451.82467309</v>
      </c>
      <c r="P103" s="57">
        <f t="shared" si="49"/>
        <v>51488.318134889996</v>
      </c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P103" s="57"/>
      <c r="AS103" s="57"/>
      <c r="AV103" s="57"/>
      <c r="AW103" s="57"/>
      <c r="AX103" s="57"/>
      <c r="AY103" s="57"/>
      <c r="AZ103" s="57"/>
      <c r="BB103" s="57"/>
      <c r="BC103" s="57"/>
      <c r="BD103" s="57"/>
      <c r="BE103" s="57"/>
      <c r="BF103" s="57"/>
      <c r="BG103" s="57"/>
      <c r="BH103" s="57"/>
      <c r="BI103" s="57"/>
      <c r="BJ103" s="57"/>
      <c r="BK103" s="57"/>
      <c r="BL103" s="57"/>
    </row>
    <row r="104" spans="1:64">
      <c r="A104" s="52" t="s">
        <v>30</v>
      </c>
      <c r="B104" s="52">
        <v>154</v>
      </c>
      <c r="C104" s="68" t="s">
        <v>155</v>
      </c>
      <c r="D104" s="139">
        <v>45339</v>
      </c>
      <c r="E104" s="57">
        <v>52.6755</v>
      </c>
      <c r="F104" s="57">
        <v>651.3585599999999</v>
      </c>
      <c r="G104" s="57">
        <f t="shared" si="46"/>
        <v>34310.637827279992</v>
      </c>
      <c r="H104" s="107"/>
      <c r="I104" s="57">
        <v>0</v>
      </c>
      <c r="J104" s="57">
        <v>0</v>
      </c>
      <c r="K104" s="120"/>
      <c r="L104" s="57">
        <f t="shared" si="47"/>
        <v>651.3585599999999</v>
      </c>
      <c r="M104" s="57">
        <f t="shared" si="47"/>
        <v>34310.637827279992</v>
      </c>
      <c r="O104" s="57">
        <f t="shared" si="48"/>
        <v>1715.5318913639996</v>
      </c>
      <c r="P104" s="57">
        <f t="shared" si="49"/>
        <v>36026.169718643992</v>
      </c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/>
      <c r="AK104" s="57"/>
      <c r="AL104" s="57"/>
      <c r="AM104" s="57"/>
      <c r="AN104" s="57"/>
      <c r="AP104" s="57"/>
      <c r="AS104" s="57"/>
      <c r="AV104" s="57"/>
      <c r="AW104" s="57"/>
      <c r="AX104" s="57"/>
      <c r="AY104" s="57"/>
      <c r="AZ104" s="57"/>
      <c r="BB104" s="57"/>
      <c r="BC104" s="57"/>
      <c r="BD104" s="57"/>
      <c r="BE104" s="57"/>
      <c r="BF104" s="57"/>
      <c r="BG104" s="57"/>
      <c r="BH104" s="57"/>
      <c r="BI104" s="57"/>
      <c r="BJ104" s="57"/>
      <c r="BK104" s="57"/>
      <c r="BL104" s="57"/>
    </row>
    <row r="105" spans="1:64">
      <c r="A105" s="52" t="s">
        <v>180</v>
      </c>
      <c r="B105" s="52">
        <v>113</v>
      </c>
      <c r="C105" s="68" t="s">
        <v>157</v>
      </c>
      <c r="D105" s="139">
        <v>45325</v>
      </c>
      <c r="E105" s="57">
        <v>34</v>
      </c>
      <c r="F105" s="57">
        <v>651.3585599999999</v>
      </c>
      <c r="G105" s="57">
        <f t="shared" si="46"/>
        <v>22146.191039999998</v>
      </c>
      <c r="H105" s="107"/>
      <c r="I105" s="57">
        <v>0</v>
      </c>
      <c r="J105" s="57">
        <v>0</v>
      </c>
      <c r="K105" s="120"/>
      <c r="L105" s="57">
        <f t="shared" si="47"/>
        <v>651.3585599999999</v>
      </c>
      <c r="M105" s="57">
        <f t="shared" si="47"/>
        <v>22146.191039999998</v>
      </c>
      <c r="O105" s="57">
        <f t="shared" si="48"/>
        <v>1107.3095519999999</v>
      </c>
      <c r="P105" s="57">
        <f t="shared" si="49"/>
        <v>23253.500591999997</v>
      </c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P105" s="57"/>
      <c r="AS105" s="57"/>
      <c r="AV105" s="57"/>
      <c r="AW105" s="57"/>
      <c r="AX105" s="57"/>
      <c r="AY105" s="57"/>
      <c r="AZ105" s="57"/>
      <c r="BB105" s="57"/>
      <c r="BC105" s="57"/>
      <c r="BD105" s="57"/>
      <c r="BE105" s="57"/>
      <c r="BF105" s="57"/>
      <c r="BG105" s="57"/>
      <c r="BH105" s="57"/>
      <c r="BI105" s="57"/>
      <c r="BJ105" s="57"/>
      <c r="BK105" s="57"/>
      <c r="BL105" s="57"/>
    </row>
    <row r="106" spans="1:64">
      <c r="A106" s="52" t="s">
        <v>39</v>
      </c>
      <c r="B106" s="52">
        <v>238</v>
      </c>
      <c r="C106" s="68" t="s">
        <v>55</v>
      </c>
      <c r="D106" s="138">
        <v>45453</v>
      </c>
      <c r="E106" s="57">
        <v>32.700000000000003</v>
      </c>
      <c r="F106" s="57">
        <v>657.30703999999992</v>
      </c>
      <c r="G106" s="57">
        <f t="shared" si="46"/>
        <v>21493.940208</v>
      </c>
      <c r="H106" s="107"/>
      <c r="I106" s="57">
        <v>0</v>
      </c>
      <c r="J106" s="57">
        <v>0</v>
      </c>
      <c r="K106" s="120"/>
      <c r="L106" s="57">
        <f t="shared" si="47"/>
        <v>657.30703999999992</v>
      </c>
      <c r="M106" s="57">
        <f t="shared" si="47"/>
        <v>21493.940208</v>
      </c>
      <c r="O106" s="57">
        <f t="shared" si="48"/>
        <v>1074.6970104</v>
      </c>
      <c r="P106" s="57">
        <f t="shared" si="49"/>
        <v>22568.637218399999</v>
      </c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7"/>
      <c r="AN106" s="57"/>
      <c r="AP106" s="57"/>
      <c r="AS106" s="57"/>
      <c r="AV106" s="57"/>
      <c r="AW106" s="57"/>
      <c r="AX106" s="57"/>
      <c r="AY106" s="57"/>
      <c r="AZ106" s="57"/>
      <c r="BB106" s="57"/>
      <c r="BC106" s="57"/>
      <c r="BD106" s="57"/>
      <c r="BE106" s="57"/>
      <c r="BF106" s="57"/>
      <c r="BG106" s="57"/>
      <c r="BH106" s="57"/>
      <c r="BI106" s="57"/>
      <c r="BJ106" s="57"/>
      <c r="BK106" s="57"/>
      <c r="BL106" s="57"/>
    </row>
    <row r="107" spans="1:64">
      <c r="A107" s="52" t="s">
        <v>63</v>
      </c>
      <c r="B107" s="52">
        <v>196</v>
      </c>
      <c r="C107" s="68" t="s">
        <v>151</v>
      </c>
      <c r="D107" s="137">
        <v>45353</v>
      </c>
      <c r="E107" s="57">
        <v>25</v>
      </c>
      <c r="F107" s="57">
        <v>1394.5920000000001</v>
      </c>
      <c r="G107" s="57">
        <f t="shared" si="46"/>
        <v>34864.800000000003</v>
      </c>
      <c r="H107" s="107"/>
      <c r="I107" s="57">
        <v>0</v>
      </c>
      <c r="J107" s="57">
        <v>0</v>
      </c>
      <c r="K107" s="120"/>
      <c r="L107" s="57">
        <f t="shared" si="47"/>
        <v>1394.5920000000001</v>
      </c>
      <c r="M107" s="57">
        <f t="shared" si="47"/>
        <v>34864.800000000003</v>
      </c>
      <c r="O107" s="57">
        <f t="shared" si="48"/>
        <v>1743.2400000000002</v>
      </c>
      <c r="P107" s="57">
        <f t="shared" si="49"/>
        <v>36608.04</v>
      </c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57"/>
      <c r="AM107" s="57"/>
      <c r="AN107" s="57"/>
      <c r="AP107" s="57"/>
      <c r="AS107" s="57"/>
      <c r="AV107" s="57"/>
      <c r="AW107" s="57"/>
      <c r="AX107" s="57"/>
      <c r="AY107" s="57"/>
      <c r="AZ107" s="57"/>
      <c r="BB107" s="57"/>
      <c r="BC107" s="57"/>
      <c r="BD107" s="57"/>
      <c r="BE107" s="57"/>
      <c r="BF107" s="57"/>
      <c r="BG107" s="57"/>
      <c r="BH107" s="57"/>
      <c r="BI107" s="57"/>
      <c r="BJ107" s="57"/>
      <c r="BK107" s="57"/>
      <c r="BL107" s="57"/>
    </row>
    <row r="108" spans="1:64">
      <c r="A108" s="52" t="s">
        <v>61</v>
      </c>
      <c r="B108" s="52">
        <v>210</v>
      </c>
      <c r="C108" s="68" t="s">
        <v>148</v>
      </c>
      <c r="D108" s="137">
        <v>45061</v>
      </c>
      <c r="E108" s="57">
        <v>22.196999999999999</v>
      </c>
      <c r="F108" s="63">
        <v>416.05641643835617</v>
      </c>
      <c r="G108" s="63">
        <f t="shared" si="46"/>
        <v>9235.204275682192</v>
      </c>
      <c r="H108" s="107"/>
      <c r="I108" s="63">
        <v>0</v>
      </c>
      <c r="J108" s="63">
        <v>0</v>
      </c>
      <c r="K108" s="120"/>
      <c r="L108" s="63">
        <f t="shared" si="47"/>
        <v>416.05641643835617</v>
      </c>
      <c r="M108" s="63">
        <f t="shared" si="47"/>
        <v>9235.204275682192</v>
      </c>
      <c r="O108" s="63">
        <f t="shared" si="48"/>
        <v>461.76021378410962</v>
      </c>
      <c r="P108" s="63">
        <f t="shared" si="49"/>
        <v>9696.9644894663015</v>
      </c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/>
      <c r="AK108" s="57"/>
      <c r="AL108" s="57"/>
      <c r="AM108" s="57"/>
      <c r="AN108" s="57"/>
      <c r="AP108" s="57"/>
      <c r="AS108" s="57"/>
      <c r="AV108" s="57"/>
      <c r="AW108" s="57"/>
      <c r="AX108" s="57"/>
      <c r="AY108" s="57"/>
      <c r="AZ108" s="57"/>
      <c r="BB108" s="57"/>
      <c r="BC108" s="57"/>
      <c r="BD108" s="57"/>
      <c r="BE108" s="57"/>
      <c r="BF108" s="57"/>
      <c r="BG108" s="57"/>
      <c r="BH108" s="57"/>
      <c r="BI108" s="57"/>
      <c r="BJ108" s="57"/>
      <c r="BK108" s="57"/>
      <c r="BL108" s="57"/>
    </row>
    <row r="109" spans="1:64" ht="13">
      <c r="C109" s="68" t="s">
        <v>179</v>
      </c>
      <c r="D109" s="121"/>
      <c r="F109" s="136">
        <f>SUM(F102:F108)</f>
        <v>5025.8636734246575</v>
      </c>
      <c r="G109" s="125">
        <f>SUM(G102:G108)</f>
        <v>175200.27730508</v>
      </c>
      <c r="H109" s="107"/>
      <c r="I109" s="136">
        <f>SUM(I102:I108)</f>
        <v>0</v>
      </c>
      <c r="J109" s="125">
        <f>SUM(J102:J108)</f>
        <v>0</v>
      </c>
      <c r="K109" s="120"/>
      <c r="L109" s="135">
        <f>SUM(L102:L108)</f>
        <v>5025.8636734246575</v>
      </c>
      <c r="M109" s="125">
        <f>SUM(M102:M108)</f>
        <v>175200.27730508</v>
      </c>
      <c r="O109" s="134">
        <f>SUM(O102:O108)</f>
        <v>8760.013865253999</v>
      </c>
      <c r="P109" s="124">
        <f>SUM(P102:P108)</f>
        <v>183960.29117033401</v>
      </c>
      <c r="Q109" s="57"/>
      <c r="R109" s="90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/>
      <c r="AM109" s="57"/>
      <c r="AN109" s="57"/>
      <c r="AP109" s="57"/>
      <c r="AS109" s="57"/>
      <c r="AV109" s="57"/>
      <c r="AW109" s="57"/>
      <c r="AX109" s="57"/>
      <c r="AY109" s="57"/>
      <c r="AZ109" s="57"/>
      <c r="BB109" s="57"/>
      <c r="BC109" s="57"/>
      <c r="BD109" s="57"/>
      <c r="BE109" s="57"/>
      <c r="BF109" s="57"/>
      <c r="BG109" s="57"/>
      <c r="BH109" s="57"/>
      <c r="BI109" s="57"/>
      <c r="BJ109" s="57"/>
      <c r="BK109" s="57"/>
      <c r="BL109" s="57"/>
    </row>
    <row r="110" spans="1:64" ht="13">
      <c r="C110" s="68"/>
      <c r="D110" s="121"/>
      <c r="F110" s="107"/>
      <c r="G110" s="58"/>
      <c r="H110" s="107"/>
      <c r="I110" s="107"/>
      <c r="J110" s="58"/>
      <c r="K110" s="120"/>
      <c r="L110" s="133"/>
      <c r="M110" s="58"/>
      <c r="O110" s="132"/>
      <c r="P110" s="111"/>
      <c r="Q110" s="57"/>
      <c r="R110" s="90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7"/>
      <c r="AJ110" s="57"/>
      <c r="AK110" s="57"/>
      <c r="AL110" s="57"/>
      <c r="AM110" s="57"/>
      <c r="AN110" s="57"/>
      <c r="AP110" s="57"/>
      <c r="AS110" s="57"/>
      <c r="AV110" s="57"/>
      <c r="AW110" s="57"/>
      <c r="AX110" s="57"/>
      <c r="AY110" s="57"/>
      <c r="AZ110" s="57"/>
      <c r="BB110" s="57"/>
      <c r="BC110" s="57"/>
      <c r="BD110" s="57"/>
      <c r="BE110" s="57"/>
      <c r="BF110" s="57"/>
      <c r="BG110" s="57"/>
      <c r="BH110" s="57"/>
      <c r="BI110" s="57"/>
      <c r="BJ110" s="57"/>
      <c r="BK110" s="57"/>
      <c r="BL110" s="57"/>
    </row>
    <row r="111" spans="1:64">
      <c r="C111" s="87"/>
      <c r="D111" s="121" t="s">
        <v>178</v>
      </c>
      <c r="F111" s="57"/>
      <c r="G111" s="57"/>
      <c r="H111" s="107"/>
      <c r="I111" s="57"/>
      <c r="J111" s="57"/>
      <c r="K111" s="120"/>
      <c r="L111" s="122"/>
      <c r="M111" s="57"/>
      <c r="O111" s="57"/>
      <c r="P111" s="57"/>
      <c r="Q111" s="57"/>
      <c r="R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P111" s="57"/>
      <c r="AS111" s="57"/>
      <c r="AV111" s="57"/>
      <c r="AW111" s="57"/>
      <c r="AX111" s="57"/>
      <c r="AY111" s="57"/>
      <c r="AZ111" s="57"/>
      <c r="BB111" s="57"/>
      <c r="BC111" s="57"/>
      <c r="BD111" s="57"/>
      <c r="BE111" s="57"/>
      <c r="BF111" s="57"/>
      <c r="BG111" s="57"/>
      <c r="BH111" s="57"/>
      <c r="BI111" s="57"/>
      <c r="BJ111" s="57"/>
      <c r="BK111" s="57"/>
      <c r="BL111" s="57"/>
    </row>
    <row r="112" spans="1:64">
      <c r="A112" s="75" t="s">
        <v>177</v>
      </c>
      <c r="B112" s="72"/>
      <c r="C112" s="66"/>
      <c r="D112" s="131" t="s">
        <v>176</v>
      </c>
      <c r="F112" s="57"/>
      <c r="G112" s="57"/>
      <c r="H112" s="107"/>
      <c r="I112" s="57"/>
      <c r="J112" s="57"/>
      <c r="K112" s="120"/>
      <c r="L112" s="122"/>
      <c r="M112" s="57"/>
      <c r="O112" s="57"/>
      <c r="P112" s="57"/>
      <c r="Q112" s="57"/>
      <c r="R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  <c r="AI112" s="57"/>
      <c r="AJ112" s="57"/>
      <c r="AK112" s="57"/>
      <c r="AL112" s="57"/>
      <c r="AM112" s="57"/>
      <c r="AN112" s="57"/>
      <c r="AP112" s="57"/>
      <c r="AS112" s="57"/>
      <c r="AV112" s="57"/>
      <c r="AW112" s="57"/>
      <c r="AX112" s="57"/>
      <c r="AY112" s="57"/>
      <c r="AZ112" s="57"/>
      <c r="BB112" s="57"/>
      <c r="BC112" s="57"/>
      <c r="BD112" s="57"/>
      <c r="BE112" s="57"/>
      <c r="BF112" s="57"/>
      <c r="BG112" s="57"/>
      <c r="BH112" s="57"/>
      <c r="BI112" s="57"/>
      <c r="BJ112" s="57"/>
      <c r="BK112" s="57"/>
      <c r="BL112" s="57"/>
    </row>
    <row r="113" spans="1:64">
      <c r="A113" s="52" t="s">
        <v>147</v>
      </c>
      <c r="B113" s="52">
        <v>41</v>
      </c>
      <c r="C113" s="68" t="str">
        <f>+C14</f>
        <v>Customer Service Supervisor</v>
      </c>
      <c r="D113" s="129">
        <v>0.6</v>
      </c>
      <c r="E113" s="128">
        <v>29.57</v>
      </c>
      <c r="F113" s="107">
        <v>370.62620000000004</v>
      </c>
      <c r="G113" s="107">
        <f t="shared" ref="G113:G119" si="50">+F113*E113</f>
        <v>10959.416734000002</v>
      </c>
      <c r="I113" s="57">
        <v>107.5598</v>
      </c>
      <c r="J113" s="107">
        <f t="shared" ref="J113:J119" si="51">+I113*E113*1.5</f>
        <v>4770.8149290000001</v>
      </c>
      <c r="K113" s="130"/>
      <c r="L113" s="90">
        <f t="shared" ref="L113:M119" si="52">+F113+I113</f>
        <v>478.18600000000004</v>
      </c>
      <c r="M113" s="90">
        <f t="shared" si="52"/>
        <v>15730.231663000002</v>
      </c>
      <c r="O113" s="90">
        <f t="shared" ref="O113:O119" si="53">+M113*0.05</f>
        <v>786.51158315000021</v>
      </c>
      <c r="P113" s="90">
        <f t="shared" ref="P113:P119" si="54">+M113+O113</f>
        <v>16516.743246150003</v>
      </c>
      <c r="Q113" s="57"/>
      <c r="R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  <c r="AN113" s="57"/>
      <c r="AP113" s="57"/>
      <c r="AS113" s="57"/>
      <c r="AV113" s="57"/>
      <c r="AW113" s="57"/>
      <c r="AX113" s="57"/>
      <c r="AY113" s="57"/>
      <c r="AZ113" s="57"/>
      <c r="BB113" s="57"/>
      <c r="BC113" s="57"/>
      <c r="BD113" s="57"/>
      <c r="BE113" s="57"/>
      <c r="BF113" s="57"/>
      <c r="BG113" s="57"/>
      <c r="BH113" s="57"/>
      <c r="BI113" s="57"/>
      <c r="BJ113" s="57"/>
      <c r="BK113" s="57"/>
      <c r="BL113" s="57"/>
    </row>
    <row r="114" spans="1:64">
      <c r="A114" s="52" t="s">
        <v>45</v>
      </c>
      <c r="B114" s="52">
        <v>49</v>
      </c>
      <c r="C114" s="68" t="str">
        <f>+C16</f>
        <v xml:space="preserve">Customer Service Representative </v>
      </c>
      <c r="D114" s="129">
        <v>0.6</v>
      </c>
      <c r="E114" s="128">
        <v>21.09</v>
      </c>
      <c r="F114" s="107">
        <v>333</v>
      </c>
      <c r="G114" s="107">
        <f t="shared" si="50"/>
        <v>7022.97</v>
      </c>
      <c r="I114" s="107">
        <v>47.76</v>
      </c>
      <c r="J114" s="107">
        <f t="shared" si="51"/>
        <v>1510.8876</v>
      </c>
      <c r="L114" s="90">
        <f t="shared" si="52"/>
        <v>380.76</v>
      </c>
      <c r="M114" s="90">
        <f t="shared" si="52"/>
        <v>8533.8575999999994</v>
      </c>
      <c r="O114" s="90">
        <f t="shared" si="53"/>
        <v>426.69288</v>
      </c>
      <c r="P114" s="90">
        <f t="shared" si="54"/>
        <v>8960.5504799999999</v>
      </c>
      <c r="Q114" s="57"/>
      <c r="R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  <c r="AH114" s="57"/>
      <c r="AI114" s="57"/>
      <c r="AJ114" s="57"/>
      <c r="AK114" s="57"/>
      <c r="AL114" s="57"/>
      <c r="AM114" s="57"/>
      <c r="AN114" s="57"/>
      <c r="AP114" s="57"/>
      <c r="AS114" s="57"/>
      <c r="AV114" s="57"/>
      <c r="AW114" s="57"/>
      <c r="AX114" s="57"/>
      <c r="AY114" s="57"/>
      <c r="AZ114" s="57"/>
      <c r="BB114" s="57"/>
      <c r="BC114" s="57"/>
      <c r="BD114" s="57"/>
      <c r="BE114" s="57"/>
      <c r="BF114" s="57"/>
      <c r="BG114" s="57"/>
      <c r="BH114" s="57"/>
      <c r="BI114" s="57"/>
      <c r="BJ114" s="57"/>
      <c r="BK114" s="57"/>
      <c r="BL114" s="57"/>
    </row>
    <row r="115" spans="1:64">
      <c r="A115" s="52" t="s">
        <v>45</v>
      </c>
      <c r="B115" s="52">
        <v>60</v>
      </c>
      <c r="C115" s="68" t="str">
        <f>+C18</f>
        <v>Operations Clerk</v>
      </c>
      <c r="D115" s="129">
        <v>0.6</v>
      </c>
      <c r="E115" s="128">
        <v>22.94</v>
      </c>
      <c r="F115" s="107">
        <v>413.03999999999996</v>
      </c>
      <c r="G115" s="107">
        <f t="shared" si="50"/>
        <v>9475.1376</v>
      </c>
      <c r="I115" s="107">
        <v>21.840000000000003</v>
      </c>
      <c r="J115" s="107">
        <f t="shared" si="51"/>
        <v>751.51440000000014</v>
      </c>
      <c r="L115" s="90">
        <f t="shared" si="52"/>
        <v>434.88</v>
      </c>
      <c r="M115" s="90">
        <f t="shared" si="52"/>
        <v>10226.652</v>
      </c>
      <c r="O115" s="90">
        <f t="shared" si="53"/>
        <v>511.33260000000001</v>
      </c>
      <c r="P115" s="90">
        <f t="shared" si="54"/>
        <v>10737.9846</v>
      </c>
      <c r="Q115" s="57"/>
      <c r="R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  <c r="AI115" s="57"/>
      <c r="AJ115" s="57"/>
      <c r="AK115" s="57"/>
      <c r="AL115" s="57"/>
      <c r="AM115" s="57"/>
      <c r="AN115" s="57"/>
      <c r="AP115" s="57"/>
      <c r="AS115" s="57"/>
      <c r="AV115" s="57"/>
      <c r="AW115" s="57"/>
      <c r="AX115" s="57"/>
      <c r="AY115" s="57"/>
      <c r="AZ115" s="57"/>
      <c r="BB115" s="57"/>
      <c r="BC115" s="57"/>
      <c r="BD115" s="57"/>
      <c r="BE115" s="57"/>
      <c r="BF115" s="57"/>
      <c r="BG115" s="57"/>
      <c r="BH115" s="57"/>
      <c r="BI115" s="57"/>
      <c r="BJ115" s="57"/>
      <c r="BK115" s="57"/>
      <c r="BL115" s="57"/>
    </row>
    <row r="116" spans="1:64">
      <c r="A116" s="52" t="s">
        <v>45</v>
      </c>
      <c r="B116" s="52">
        <v>199</v>
      </c>
      <c r="C116" s="68" t="str">
        <f>+C56</f>
        <v>Customer Service Representative</v>
      </c>
      <c r="D116" s="129">
        <v>0.6</v>
      </c>
      <c r="E116" s="128">
        <v>20</v>
      </c>
      <c r="F116" s="107">
        <v>322.08</v>
      </c>
      <c r="G116" s="107">
        <f t="shared" si="50"/>
        <v>6441.5999999999995</v>
      </c>
      <c r="I116" s="107">
        <v>43.32</v>
      </c>
      <c r="J116" s="107">
        <f t="shared" si="51"/>
        <v>1299.5999999999999</v>
      </c>
      <c r="L116" s="90">
        <f t="shared" si="52"/>
        <v>365.4</v>
      </c>
      <c r="M116" s="90">
        <f t="shared" si="52"/>
        <v>7741.1999999999989</v>
      </c>
      <c r="O116" s="90">
        <f t="shared" si="53"/>
        <v>387.05999999999995</v>
      </c>
      <c r="P116" s="90">
        <f t="shared" si="54"/>
        <v>8128.2599999999984</v>
      </c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  <c r="AI116" s="57"/>
      <c r="AJ116" s="57"/>
      <c r="AK116" s="57"/>
      <c r="AL116" s="57"/>
      <c r="AM116" s="57"/>
      <c r="AN116" s="57"/>
      <c r="AP116" s="57"/>
      <c r="AS116" s="57"/>
      <c r="AV116" s="57"/>
      <c r="AW116" s="57"/>
      <c r="AX116" s="57"/>
      <c r="AY116" s="57"/>
      <c r="AZ116" s="57"/>
      <c r="BB116" s="57"/>
      <c r="BC116" s="57"/>
      <c r="BD116" s="57"/>
      <c r="BE116" s="57"/>
      <c r="BF116" s="57"/>
      <c r="BG116" s="57"/>
      <c r="BH116" s="57"/>
      <c r="BI116" s="57"/>
      <c r="BJ116" s="57"/>
      <c r="BK116" s="57"/>
      <c r="BL116" s="57"/>
    </row>
    <row r="117" spans="1:64">
      <c r="A117" s="52" t="s">
        <v>45</v>
      </c>
      <c r="B117" s="52">
        <v>217</v>
      </c>
      <c r="C117" s="68" t="str">
        <f>+C70</f>
        <v>Customer Service Representative</v>
      </c>
      <c r="D117" s="129">
        <v>0.6</v>
      </c>
      <c r="E117" s="128">
        <v>16.850000000000001</v>
      </c>
      <c r="F117" s="107">
        <v>368.28</v>
      </c>
      <c r="G117" s="107">
        <f t="shared" si="50"/>
        <v>6205.518</v>
      </c>
      <c r="I117" s="107">
        <v>21.6</v>
      </c>
      <c r="J117" s="107">
        <f t="shared" si="51"/>
        <v>545.94000000000005</v>
      </c>
      <c r="L117" s="90">
        <f t="shared" si="52"/>
        <v>389.88</v>
      </c>
      <c r="M117" s="90">
        <f t="shared" si="52"/>
        <v>6751.4580000000005</v>
      </c>
      <c r="O117" s="90">
        <f t="shared" si="53"/>
        <v>337.57290000000006</v>
      </c>
      <c r="P117" s="90">
        <f t="shared" si="54"/>
        <v>7089.0309000000007</v>
      </c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7"/>
      <c r="AM117" s="57"/>
      <c r="AN117" s="57"/>
      <c r="AP117" s="57"/>
      <c r="AS117" s="57"/>
      <c r="AV117" s="57"/>
      <c r="AW117" s="57"/>
      <c r="AX117" s="57"/>
      <c r="AY117" s="57"/>
      <c r="AZ117" s="57"/>
      <c r="BB117" s="57"/>
      <c r="BC117" s="57"/>
      <c r="BD117" s="57"/>
      <c r="BE117" s="57"/>
      <c r="BF117" s="57"/>
      <c r="BG117" s="57"/>
      <c r="BH117" s="57"/>
      <c r="BI117" s="57"/>
      <c r="BJ117" s="57"/>
      <c r="BK117" s="57"/>
      <c r="BL117" s="57"/>
    </row>
    <row r="118" spans="1:64">
      <c r="A118" s="52" t="s">
        <v>45</v>
      </c>
      <c r="B118" s="52">
        <v>222</v>
      </c>
      <c r="C118" s="68" t="str">
        <f>+C74</f>
        <v>Applications Clerk</v>
      </c>
      <c r="D118" s="129">
        <v>0.6</v>
      </c>
      <c r="E118" s="128">
        <v>19.670000000000002</v>
      </c>
      <c r="F118" s="107">
        <v>429</v>
      </c>
      <c r="G118" s="107">
        <f t="shared" si="50"/>
        <v>8438.43</v>
      </c>
      <c r="I118" s="107">
        <v>6.96</v>
      </c>
      <c r="J118" s="107">
        <f t="shared" si="51"/>
        <v>205.35480000000001</v>
      </c>
      <c r="L118" s="90">
        <f t="shared" si="52"/>
        <v>435.96</v>
      </c>
      <c r="M118" s="90">
        <f t="shared" si="52"/>
        <v>8643.7847999999994</v>
      </c>
      <c r="O118" s="90">
        <f t="shared" si="53"/>
        <v>432.18923999999998</v>
      </c>
      <c r="P118" s="90">
        <f t="shared" si="54"/>
        <v>9075.9740399999991</v>
      </c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  <c r="AH118" s="57"/>
      <c r="AI118" s="57"/>
      <c r="AJ118" s="57"/>
      <c r="AK118" s="57"/>
      <c r="AL118" s="57"/>
      <c r="AM118" s="57"/>
      <c r="AN118" s="57"/>
      <c r="AP118" s="57"/>
      <c r="AS118" s="57"/>
      <c r="AV118" s="57"/>
      <c r="AW118" s="57"/>
      <c r="AX118" s="57"/>
      <c r="AY118" s="57"/>
      <c r="AZ118" s="57"/>
      <c r="BB118" s="57"/>
      <c r="BC118" s="57"/>
      <c r="BD118" s="57"/>
      <c r="BE118" s="57"/>
      <c r="BF118" s="57"/>
      <c r="BG118" s="57"/>
      <c r="BH118" s="57"/>
      <c r="BI118" s="57"/>
      <c r="BJ118" s="57"/>
      <c r="BK118" s="57"/>
      <c r="BL118" s="57"/>
    </row>
    <row r="119" spans="1:64">
      <c r="A119" s="52" t="s">
        <v>45</v>
      </c>
      <c r="B119" s="52">
        <v>224</v>
      </c>
      <c r="C119" s="68" t="str">
        <f>+C76</f>
        <v>Customer Service Representative</v>
      </c>
      <c r="D119" s="129">
        <v>0.6</v>
      </c>
      <c r="E119" s="128">
        <v>18.2</v>
      </c>
      <c r="F119" s="63">
        <v>371.16</v>
      </c>
      <c r="G119" s="63">
        <f t="shared" si="50"/>
        <v>6755.1120000000001</v>
      </c>
      <c r="I119" s="63">
        <v>20.76</v>
      </c>
      <c r="J119" s="63">
        <f t="shared" si="51"/>
        <v>566.74800000000005</v>
      </c>
      <c r="L119" s="127">
        <f t="shared" si="52"/>
        <v>391.92</v>
      </c>
      <c r="M119" s="127">
        <f t="shared" si="52"/>
        <v>7321.8600000000006</v>
      </c>
      <c r="O119" s="127">
        <f t="shared" si="53"/>
        <v>366.09300000000007</v>
      </c>
      <c r="P119" s="127">
        <f t="shared" si="54"/>
        <v>7687.9530000000004</v>
      </c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/>
      <c r="AL119" s="57"/>
      <c r="AM119" s="57"/>
      <c r="AN119" s="57"/>
      <c r="AP119" s="57"/>
      <c r="AS119" s="57"/>
      <c r="AV119" s="57"/>
      <c r="AW119" s="57"/>
      <c r="AX119" s="57"/>
      <c r="AY119" s="57"/>
      <c r="AZ119" s="57"/>
      <c r="BB119" s="57"/>
      <c r="BC119" s="57"/>
      <c r="BD119" s="57"/>
      <c r="BE119" s="57"/>
      <c r="BF119" s="57"/>
      <c r="BG119" s="57"/>
      <c r="BH119" s="57"/>
      <c r="BI119" s="57"/>
      <c r="BJ119" s="57"/>
      <c r="BK119" s="57"/>
      <c r="BL119" s="57"/>
    </row>
    <row r="120" spans="1:64" ht="13">
      <c r="A120" s="49"/>
      <c r="C120" s="68" t="s">
        <v>175</v>
      </c>
      <c r="D120" s="49"/>
      <c r="F120" s="126">
        <f>SUM(F113:F119)</f>
        <v>2607.1862000000001</v>
      </c>
      <c r="G120" s="126">
        <f>SUM(G113:G119)</f>
        <v>55298.184334000005</v>
      </c>
      <c r="I120" s="126">
        <f>SUM(I113:I119)</f>
        <v>269.7998</v>
      </c>
      <c r="J120" s="126">
        <f>SUM(J113:J119)</f>
        <v>9650.8597289999998</v>
      </c>
      <c r="L120" s="126">
        <f>SUM(L113:L119)</f>
        <v>2876.9860000000003</v>
      </c>
      <c r="M120" s="125">
        <f>SUM(M113:M119)</f>
        <v>64949.044063000001</v>
      </c>
      <c r="O120" s="125">
        <f>SUM(O113:O119)</f>
        <v>3247.452203150001</v>
      </c>
      <c r="P120" s="124">
        <f>SUM(P113:P119)</f>
        <v>68196.496266149989</v>
      </c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7"/>
      <c r="AK120" s="57"/>
      <c r="AL120" s="57"/>
      <c r="AM120" s="57"/>
      <c r="AN120" s="57"/>
      <c r="AP120" s="57"/>
      <c r="AS120" s="57"/>
      <c r="AV120" s="57"/>
      <c r="AW120" s="57"/>
      <c r="AX120" s="57"/>
      <c r="AY120" s="57"/>
      <c r="AZ120" s="57"/>
      <c r="BB120" s="57"/>
      <c r="BC120" s="57"/>
      <c r="BD120" s="57"/>
      <c r="BE120" s="57"/>
      <c r="BF120" s="57"/>
      <c r="BG120" s="57"/>
      <c r="BH120" s="57"/>
      <c r="BI120" s="57"/>
      <c r="BJ120" s="57"/>
      <c r="BK120" s="57"/>
      <c r="BL120" s="57"/>
    </row>
    <row r="121" spans="1:64">
      <c r="C121" s="87"/>
      <c r="D121" s="121"/>
      <c r="F121" s="57"/>
      <c r="G121" s="57"/>
      <c r="H121" s="107"/>
      <c r="I121" s="57"/>
      <c r="J121" s="57"/>
      <c r="K121" s="120"/>
      <c r="L121" s="122"/>
      <c r="M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  <c r="AH121" s="57"/>
      <c r="AI121" s="57"/>
      <c r="AJ121" s="57"/>
      <c r="AK121" s="57"/>
      <c r="AL121" s="57"/>
      <c r="AM121" s="57"/>
      <c r="AN121" s="57"/>
      <c r="AP121" s="57"/>
      <c r="AS121" s="57"/>
      <c r="AV121" s="57"/>
      <c r="AW121" s="57"/>
      <c r="AX121" s="57"/>
      <c r="AY121" s="57"/>
      <c r="AZ121" s="57"/>
      <c r="BB121" s="57"/>
      <c r="BC121" s="57"/>
      <c r="BD121" s="57"/>
      <c r="BE121" s="57"/>
      <c r="BF121" s="57"/>
      <c r="BG121" s="57"/>
      <c r="BH121" s="57"/>
      <c r="BI121" s="57"/>
      <c r="BJ121" s="57"/>
      <c r="BK121" s="57"/>
      <c r="BL121" s="57"/>
    </row>
    <row r="122" spans="1:64" ht="13.5" thickBot="1">
      <c r="C122" s="69" t="s">
        <v>174</v>
      </c>
      <c r="D122" s="121"/>
      <c r="F122" s="61">
        <f>+F82+F99+F109+F120</f>
        <v>58403.58347342466</v>
      </c>
      <c r="G122" s="60">
        <f>+G82+G99+G109+G120</f>
        <v>1751262.7621818199</v>
      </c>
      <c r="H122" s="107"/>
      <c r="I122" s="61">
        <f>+I82+I99+I109+I120</f>
        <v>6650.2508999999991</v>
      </c>
      <c r="J122" s="60">
        <f>+J82+J99+J109+J120</f>
        <v>277441.74929631117</v>
      </c>
      <c r="K122" s="107"/>
      <c r="L122" s="61">
        <f>+L82+L99+L109+L120</f>
        <v>65053.834373424666</v>
      </c>
      <c r="M122" s="60">
        <f>+M82+M99+M109+M120</f>
        <v>2028704.5114781312</v>
      </c>
      <c r="O122" s="60">
        <f>+O82+O99+O109+O120</f>
        <v>101435.22557390659</v>
      </c>
      <c r="P122" s="123">
        <f>+P85+P99+P109+P120</f>
        <v>2111353.9955520374</v>
      </c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7"/>
      <c r="AK122" s="57"/>
      <c r="AL122" s="57"/>
      <c r="AM122" s="57"/>
      <c r="AN122" s="57"/>
      <c r="AP122" s="57"/>
      <c r="AS122" s="57"/>
      <c r="AV122" s="57"/>
      <c r="AW122" s="57"/>
      <c r="AX122" s="57"/>
      <c r="AY122" s="57"/>
      <c r="AZ122" s="57"/>
      <c r="BB122" s="57"/>
      <c r="BC122" s="57"/>
      <c r="BD122" s="57"/>
      <c r="BE122" s="57"/>
      <c r="BF122" s="57"/>
      <c r="BG122" s="57"/>
      <c r="BH122" s="57"/>
      <c r="BI122" s="57"/>
      <c r="BJ122" s="57"/>
      <c r="BK122" s="57"/>
      <c r="BL122" s="57"/>
    </row>
    <row r="123" spans="1:64" ht="13.5" thickTop="1">
      <c r="C123" s="69"/>
      <c r="D123" s="121"/>
      <c r="F123" s="107"/>
      <c r="G123" s="58"/>
      <c r="H123" s="107"/>
      <c r="I123" s="107"/>
      <c r="J123" s="58"/>
      <c r="K123" s="107"/>
      <c r="L123" s="107"/>
      <c r="M123" s="58"/>
      <c r="O123" s="58"/>
      <c r="P123" s="111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  <c r="AH123" s="57"/>
      <c r="AI123" s="57"/>
      <c r="AJ123" s="57"/>
      <c r="AK123" s="57"/>
      <c r="AL123" s="57"/>
      <c r="AM123" s="57"/>
      <c r="AN123" s="57"/>
      <c r="AP123" s="57"/>
      <c r="AS123" s="57"/>
      <c r="AV123" s="57"/>
      <c r="AW123" s="57"/>
      <c r="AX123" s="57"/>
      <c r="AY123" s="57"/>
      <c r="AZ123" s="57"/>
      <c r="BB123" s="57"/>
      <c r="BC123" s="57"/>
      <c r="BD123" s="57"/>
      <c r="BE123" s="57"/>
      <c r="BF123" s="57"/>
      <c r="BG123" s="57"/>
      <c r="BH123" s="57"/>
      <c r="BI123" s="57"/>
      <c r="BJ123" s="57"/>
      <c r="BK123" s="57"/>
      <c r="BL123" s="57"/>
    </row>
    <row r="124" spans="1:64">
      <c r="C124" s="87"/>
      <c r="D124" s="121"/>
      <c r="F124" s="57"/>
      <c r="G124" s="57"/>
      <c r="H124" s="107"/>
      <c r="I124" s="57"/>
      <c r="J124" s="57"/>
      <c r="K124" s="120"/>
      <c r="L124" s="122"/>
      <c r="M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  <c r="AH124" s="57"/>
      <c r="AI124" s="57"/>
      <c r="AJ124" s="57"/>
      <c r="AK124" s="57"/>
      <c r="AL124" s="57"/>
      <c r="AM124" s="57"/>
      <c r="AN124" s="57"/>
      <c r="AP124" s="57"/>
      <c r="AS124" s="57"/>
      <c r="AV124" s="57"/>
      <c r="AW124" s="57"/>
      <c r="AX124" s="57"/>
      <c r="AY124" s="57"/>
      <c r="AZ124" s="57"/>
      <c r="BB124" s="57"/>
      <c r="BC124" s="57"/>
      <c r="BD124" s="57"/>
      <c r="BE124" s="57"/>
      <c r="BF124" s="57"/>
      <c r="BG124" s="57"/>
      <c r="BH124" s="57"/>
      <c r="BI124" s="57"/>
      <c r="BJ124" s="57"/>
      <c r="BK124" s="57"/>
      <c r="BL124" s="57"/>
    </row>
    <row r="125" spans="1:64">
      <c r="C125" s="87"/>
      <c r="D125" s="121"/>
      <c r="F125" s="57"/>
      <c r="G125" s="57"/>
      <c r="H125" s="107"/>
      <c r="I125" s="57"/>
      <c r="J125" s="57"/>
      <c r="K125" s="120"/>
      <c r="M125" s="119" t="s">
        <v>173</v>
      </c>
      <c r="N125" s="58"/>
      <c r="O125" s="101"/>
      <c r="P125" s="58">
        <f>+P122</f>
        <v>2111353.9955520374</v>
      </c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  <c r="AH125" s="57"/>
      <c r="AI125" s="57"/>
      <c r="AJ125" s="57"/>
      <c r="AK125" s="57"/>
      <c r="AL125" s="57"/>
      <c r="AM125" s="57"/>
      <c r="AN125" s="57"/>
      <c r="AP125" s="57"/>
      <c r="AS125" s="57"/>
      <c r="AV125" s="57"/>
      <c r="AW125" s="57"/>
      <c r="AX125" s="57"/>
      <c r="AY125" s="57"/>
      <c r="AZ125" s="57"/>
      <c r="BB125" s="57"/>
      <c r="BC125" s="57"/>
      <c r="BD125" s="57"/>
      <c r="BE125" s="57"/>
      <c r="BF125" s="57"/>
      <c r="BG125" s="57"/>
      <c r="BH125" s="57"/>
      <c r="BI125" s="57"/>
      <c r="BJ125" s="57"/>
      <c r="BK125" s="57"/>
      <c r="BL125" s="57"/>
    </row>
    <row r="126" spans="1:64">
      <c r="C126" s="114"/>
      <c r="D126" s="106"/>
      <c r="G126" s="90"/>
      <c r="M126" s="119" t="s">
        <v>172</v>
      </c>
      <c r="N126" s="58"/>
      <c r="O126" s="101"/>
      <c r="P126" s="107">
        <v>1761749</v>
      </c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  <c r="AI126" s="57"/>
      <c r="AJ126" s="57"/>
      <c r="AK126" s="57"/>
      <c r="AL126" s="57"/>
      <c r="AM126" s="57"/>
      <c r="AN126" s="57"/>
      <c r="AP126" s="57"/>
      <c r="AS126" s="57"/>
      <c r="AV126" s="57"/>
      <c r="AW126" s="57"/>
      <c r="AX126" s="57"/>
      <c r="AY126" s="57"/>
      <c r="AZ126" s="57"/>
      <c r="BB126" s="57"/>
      <c r="BC126" s="57"/>
      <c r="BD126" s="57"/>
      <c r="BE126" s="57"/>
      <c r="BF126" s="57"/>
      <c r="BG126" s="57"/>
      <c r="BH126" s="57"/>
      <c r="BI126" s="57"/>
      <c r="BJ126" s="57"/>
      <c r="BK126" s="57"/>
      <c r="BL126" s="57"/>
    </row>
    <row r="127" spans="1:64" ht="14.5" thickBot="1">
      <c r="C127" s="114"/>
      <c r="D127" s="113"/>
      <c r="M127" s="118" t="s">
        <v>171</v>
      </c>
      <c r="N127" s="117"/>
      <c r="O127" s="116"/>
      <c r="P127" s="115">
        <f>+P125-P126</f>
        <v>349604.99555203738</v>
      </c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  <c r="AI127" s="57"/>
      <c r="AJ127" s="57"/>
      <c r="AK127" s="57"/>
      <c r="AL127" s="57"/>
      <c r="AM127" s="57"/>
      <c r="AN127" s="57"/>
      <c r="AP127" s="57"/>
      <c r="AS127" s="57"/>
      <c r="AV127" s="57"/>
      <c r="AW127" s="57"/>
      <c r="AX127" s="57"/>
      <c r="AY127" s="57"/>
      <c r="AZ127" s="57"/>
      <c r="BB127" s="57"/>
      <c r="BC127" s="57"/>
      <c r="BD127" s="57"/>
      <c r="BE127" s="57"/>
      <c r="BF127" s="57"/>
      <c r="BG127" s="57"/>
      <c r="BH127" s="57"/>
      <c r="BI127" s="57"/>
      <c r="BJ127" s="57"/>
      <c r="BK127" s="57"/>
      <c r="BL127" s="57"/>
    </row>
    <row r="128" spans="1:64" ht="14.5" thickTop="1">
      <c r="C128" s="114"/>
      <c r="D128" s="113"/>
      <c r="M128" s="112"/>
      <c r="N128" s="58"/>
      <c r="O128" s="107"/>
      <c r="P128" s="111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  <c r="AI128" s="57"/>
      <c r="AJ128" s="57"/>
      <c r="AK128" s="57"/>
      <c r="AL128" s="57"/>
      <c r="AM128" s="57"/>
      <c r="AN128" s="57"/>
      <c r="AP128" s="57"/>
      <c r="AS128" s="57"/>
      <c r="AV128" s="57"/>
      <c r="AW128" s="57"/>
      <c r="AX128" s="57"/>
      <c r="AY128" s="57"/>
      <c r="AZ128" s="57"/>
      <c r="BB128" s="57"/>
      <c r="BC128" s="57"/>
      <c r="BD128" s="57"/>
      <c r="BE128" s="57"/>
      <c r="BF128" s="57"/>
      <c r="BG128" s="57"/>
      <c r="BH128" s="57"/>
      <c r="BI128" s="57"/>
      <c r="BJ128" s="57"/>
      <c r="BK128" s="57"/>
      <c r="BL128" s="57"/>
    </row>
    <row r="129" spans="3:64" ht="13">
      <c r="C129" s="110"/>
      <c r="D129" s="109"/>
      <c r="M129" s="108"/>
      <c r="N129" s="58"/>
      <c r="O129" s="107"/>
      <c r="P129" s="10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  <c r="AH129" s="57"/>
      <c r="AI129" s="57"/>
      <c r="AJ129" s="57"/>
      <c r="AK129" s="57"/>
      <c r="AL129" s="57"/>
      <c r="AM129" s="57"/>
      <c r="AN129" s="57"/>
      <c r="AP129" s="57"/>
      <c r="AS129" s="57"/>
      <c r="AV129" s="57"/>
      <c r="AW129" s="57"/>
      <c r="AX129" s="57"/>
      <c r="AY129" s="57"/>
      <c r="AZ129" s="57"/>
      <c r="BB129" s="57"/>
      <c r="BC129" s="57"/>
      <c r="BD129" s="57"/>
      <c r="BE129" s="57"/>
      <c r="BF129" s="57"/>
      <c r="BG129" s="57"/>
      <c r="BH129" s="57"/>
      <c r="BI129" s="57"/>
      <c r="BJ129" s="57"/>
      <c r="BK129" s="57"/>
      <c r="BL129" s="57"/>
    </row>
    <row r="130" spans="3:64">
      <c r="F130" s="53"/>
      <c r="G130" s="53"/>
      <c r="H130" s="105"/>
      <c r="I130" s="53"/>
      <c r="J130" s="53"/>
      <c r="K130" s="105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</row>
    <row r="131" spans="3:64">
      <c r="F131" s="53"/>
      <c r="G131" s="53"/>
      <c r="H131" s="105"/>
      <c r="I131" s="53"/>
      <c r="J131" s="53"/>
      <c r="K131" s="105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</row>
    <row r="132" spans="3:64">
      <c r="F132" s="53"/>
      <c r="G132" s="53"/>
      <c r="H132" s="105"/>
      <c r="I132" s="53"/>
      <c r="J132" s="53"/>
      <c r="K132" s="105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</row>
    <row r="133" spans="3:64">
      <c r="F133" s="53"/>
      <c r="G133" s="53"/>
      <c r="H133" s="105"/>
      <c r="I133" s="53"/>
      <c r="J133" s="53"/>
      <c r="K133" s="105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  <c r="AK133" s="53"/>
      <c r="AL133" s="53"/>
      <c r="AM133" s="53"/>
      <c r="AN133" s="53"/>
    </row>
    <row r="134" spans="3:64">
      <c r="F134" s="53"/>
      <c r="G134" s="53"/>
      <c r="H134" s="105"/>
      <c r="I134" s="53"/>
      <c r="J134" s="53"/>
      <c r="K134" s="105"/>
      <c r="L134" s="53"/>
      <c r="R134" s="53"/>
      <c r="S134" s="53"/>
      <c r="T134" s="53"/>
      <c r="U134" s="90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  <c r="AL134" s="53"/>
      <c r="AM134" s="53"/>
      <c r="AN134" s="53"/>
    </row>
    <row r="135" spans="3:64">
      <c r="F135" s="53"/>
      <c r="G135" s="53"/>
      <c r="H135" s="105"/>
      <c r="I135" s="53"/>
      <c r="J135" s="53"/>
      <c r="K135" s="105"/>
      <c r="L135" s="53"/>
      <c r="R135" s="53"/>
      <c r="S135" s="53"/>
      <c r="T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  <c r="AN135" s="53"/>
    </row>
    <row r="136" spans="3:64">
      <c r="F136" s="53"/>
      <c r="G136" s="53"/>
      <c r="H136" s="105"/>
      <c r="I136" s="53"/>
      <c r="J136" s="53"/>
      <c r="K136" s="105"/>
      <c r="L136" s="53"/>
      <c r="R136" s="53"/>
      <c r="S136" s="53"/>
      <c r="T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</row>
    <row r="137" spans="3:64">
      <c r="F137" s="53"/>
      <c r="G137" s="53"/>
      <c r="H137" s="105"/>
      <c r="I137" s="53"/>
      <c r="J137" s="53"/>
      <c r="K137" s="105"/>
      <c r="L137" s="53"/>
      <c r="R137" s="53"/>
      <c r="S137" s="53"/>
      <c r="T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/>
      <c r="AL137" s="53"/>
      <c r="AM137" s="53"/>
      <c r="AN137" s="53"/>
    </row>
    <row r="138" spans="3:64">
      <c r="F138" s="53"/>
      <c r="G138" s="53"/>
      <c r="H138" s="105"/>
      <c r="I138" s="53"/>
      <c r="J138" s="53"/>
      <c r="K138" s="105"/>
      <c r="L138" s="53"/>
      <c r="M138" s="53"/>
      <c r="R138" s="53"/>
      <c r="S138" s="53"/>
      <c r="T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  <c r="AN138" s="53"/>
    </row>
    <row r="139" spans="3:64">
      <c r="F139" s="53"/>
      <c r="G139" s="53"/>
      <c r="H139" s="105"/>
      <c r="I139" s="53"/>
      <c r="J139" s="53"/>
      <c r="K139" s="105"/>
      <c r="L139" s="53"/>
      <c r="M139" s="53"/>
      <c r="N139" s="106"/>
      <c r="R139" s="53"/>
      <c r="S139" s="53"/>
      <c r="T139" s="53"/>
      <c r="U139" s="90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3"/>
      <c r="AK139" s="53"/>
      <c r="AL139" s="53"/>
      <c r="AM139" s="53"/>
      <c r="AN139" s="53"/>
    </row>
    <row r="140" spans="3:64">
      <c r="F140" s="90"/>
      <c r="G140" s="90"/>
      <c r="H140" s="90"/>
      <c r="I140" s="90"/>
      <c r="J140" s="90"/>
      <c r="K140" s="90"/>
      <c r="L140" s="90"/>
      <c r="M140" s="90"/>
      <c r="R140" s="53"/>
      <c r="S140" s="53"/>
      <c r="T140" s="53"/>
      <c r="U140" s="50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53"/>
    </row>
    <row r="141" spans="3:64">
      <c r="F141" s="53"/>
      <c r="G141" s="53"/>
      <c r="H141" s="105"/>
      <c r="I141" s="53"/>
      <c r="J141" s="53"/>
      <c r="K141" s="105"/>
      <c r="L141" s="53"/>
      <c r="M141" s="53"/>
      <c r="P141" s="90"/>
      <c r="R141" s="53"/>
      <c r="S141" s="53"/>
      <c r="T141" s="53"/>
      <c r="U141" s="90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</row>
    <row r="142" spans="3:64">
      <c r="F142" s="53"/>
      <c r="G142" s="53"/>
      <c r="H142" s="105"/>
      <c r="I142" s="53"/>
      <c r="J142" s="53"/>
      <c r="K142" s="105"/>
      <c r="L142" s="53"/>
      <c r="M142" s="53"/>
      <c r="P142" s="50"/>
      <c r="R142" s="53"/>
      <c r="S142" s="53"/>
      <c r="T142" s="53"/>
      <c r="U142" s="90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</row>
    <row r="143" spans="3:64">
      <c r="F143" s="90"/>
      <c r="G143" s="90"/>
      <c r="H143" s="90"/>
      <c r="I143" s="90"/>
      <c r="J143" s="90"/>
      <c r="K143" s="90"/>
      <c r="L143" s="90"/>
      <c r="M143" s="90"/>
      <c r="P143" s="90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53"/>
    </row>
    <row r="144" spans="3:64">
      <c r="F144" s="90"/>
      <c r="G144" s="90"/>
      <c r="H144" s="90"/>
      <c r="I144" s="90"/>
      <c r="J144" s="90"/>
      <c r="K144" s="90"/>
      <c r="L144" s="90"/>
      <c r="M144" s="90"/>
      <c r="P144" s="90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  <c r="AL144" s="53"/>
      <c r="AM144" s="53"/>
      <c r="AN144" s="53"/>
    </row>
    <row r="145" spans="6:40">
      <c r="F145" s="90"/>
      <c r="G145" s="90"/>
      <c r="H145" s="90"/>
      <c r="I145" s="90"/>
      <c r="J145" s="90"/>
      <c r="K145" s="90"/>
      <c r="L145" s="90"/>
      <c r="M145" s="90"/>
      <c r="P145" s="90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  <c r="AG145" s="53"/>
      <c r="AH145" s="53"/>
      <c r="AI145" s="53"/>
      <c r="AJ145" s="53"/>
      <c r="AK145" s="53"/>
      <c r="AL145" s="53"/>
      <c r="AM145" s="53"/>
      <c r="AN145" s="53"/>
    </row>
    <row r="146" spans="6:40">
      <c r="F146" s="90"/>
      <c r="G146" s="90"/>
      <c r="H146" s="90"/>
      <c r="I146" s="90"/>
      <c r="J146" s="90"/>
      <c r="K146" s="90"/>
      <c r="L146" s="90"/>
      <c r="M146" s="90"/>
      <c r="P146" s="90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3"/>
    </row>
    <row r="147" spans="6:40">
      <c r="F147" s="90"/>
      <c r="G147" s="90"/>
      <c r="H147" s="90"/>
      <c r="I147" s="90"/>
      <c r="J147" s="90"/>
      <c r="K147" s="90"/>
      <c r="L147" s="90"/>
      <c r="M147" s="90"/>
      <c r="P147" s="90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</row>
    <row r="148" spans="6:40">
      <c r="F148" s="90"/>
      <c r="G148" s="90"/>
      <c r="H148" s="90"/>
      <c r="I148" s="90"/>
      <c r="J148" s="90"/>
      <c r="K148" s="90"/>
      <c r="L148" s="90"/>
      <c r="M148" s="90"/>
      <c r="P148" s="90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3"/>
    </row>
    <row r="149" spans="6:40">
      <c r="F149" s="90"/>
      <c r="G149" s="90"/>
      <c r="H149" s="90"/>
      <c r="I149" s="90"/>
      <c r="J149" s="90"/>
      <c r="K149" s="90"/>
      <c r="L149" s="90"/>
      <c r="M149" s="90"/>
      <c r="P149" s="90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3"/>
    </row>
    <row r="150" spans="6:40">
      <c r="F150" s="90"/>
      <c r="G150" s="90"/>
      <c r="H150" s="90"/>
      <c r="I150" s="90"/>
      <c r="J150" s="90"/>
      <c r="K150" s="90"/>
      <c r="L150" s="90"/>
      <c r="M150" s="90"/>
      <c r="P150" s="90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</row>
    <row r="151" spans="6:40">
      <c r="F151" s="90"/>
      <c r="G151" s="90"/>
      <c r="H151" s="90"/>
      <c r="I151" s="90"/>
      <c r="J151" s="90"/>
      <c r="K151" s="90"/>
      <c r="L151" s="90"/>
      <c r="M151" s="90"/>
      <c r="P151" s="90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</row>
    <row r="152" spans="6:40">
      <c r="F152" s="53"/>
      <c r="G152" s="53"/>
      <c r="H152" s="53"/>
      <c r="I152" s="53"/>
      <c r="J152" s="53"/>
      <c r="K152" s="53"/>
      <c r="L152" s="53"/>
      <c r="M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  <c r="AN152" s="53"/>
    </row>
    <row r="153" spans="6:40">
      <c r="F153" s="53"/>
      <c r="G153" s="53"/>
      <c r="H153" s="53"/>
      <c r="I153" s="53"/>
      <c r="J153" s="53"/>
      <c r="K153" s="53"/>
      <c r="L153" s="53"/>
      <c r="M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</row>
    <row r="154" spans="6:40">
      <c r="F154" s="53"/>
      <c r="G154" s="53"/>
      <c r="H154" s="53"/>
      <c r="I154" s="53"/>
      <c r="J154" s="53"/>
      <c r="K154" s="53"/>
      <c r="L154" s="53"/>
      <c r="M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</row>
    <row r="155" spans="6:40">
      <c r="F155" s="53"/>
      <c r="G155" s="53"/>
      <c r="H155" s="53"/>
      <c r="I155" s="53"/>
      <c r="J155" s="53"/>
      <c r="K155" s="53"/>
      <c r="L155" s="53"/>
      <c r="M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</row>
    <row r="156" spans="6:40">
      <c r="F156" s="53"/>
      <c r="G156" s="53"/>
      <c r="H156" s="53"/>
      <c r="I156" s="53"/>
      <c r="J156" s="53"/>
      <c r="K156" s="53"/>
      <c r="L156" s="53"/>
      <c r="M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53"/>
    </row>
    <row r="157" spans="6:40">
      <c r="F157" s="53"/>
      <c r="G157" s="53"/>
      <c r="H157" s="53"/>
      <c r="I157" s="53"/>
      <c r="J157" s="53"/>
      <c r="K157" s="53"/>
      <c r="L157" s="53"/>
      <c r="M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</row>
    <row r="158" spans="6:40">
      <c r="F158" s="53"/>
      <c r="G158" s="53"/>
      <c r="H158" s="53"/>
      <c r="I158" s="53"/>
      <c r="J158" s="53"/>
      <c r="K158" s="53"/>
      <c r="L158" s="53"/>
      <c r="M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  <c r="AN158" s="53"/>
    </row>
    <row r="159" spans="6:40">
      <c r="F159" s="53"/>
      <c r="G159" s="53"/>
      <c r="H159" s="53"/>
      <c r="I159" s="53"/>
      <c r="J159" s="53"/>
      <c r="K159" s="53"/>
      <c r="L159" s="53"/>
      <c r="M159" s="53"/>
      <c r="P159" s="90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</row>
    <row r="160" spans="6:40">
      <c r="F160" s="53"/>
      <c r="G160" s="53"/>
      <c r="H160" s="53"/>
      <c r="I160" s="53"/>
      <c r="J160" s="53"/>
      <c r="K160" s="53"/>
      <c r="L160" s="53"/>
      <c r="M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  <c r="AN160" s="53"/>
    </row>
    <row r="161" spans="6:40">
      <c r="F161" s="53"/>
      <c r="G161" s="53"/>
      <c r="H161" s="53"/>
      <c r="I161" s="53"/>
      <c r="J161" s="53"/>
      <c r="K161" s="53"/>
      <c r="L161" s="53"/>
      <c r="M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  <c r="AL161" s="53"/>
      <c r="AM161" s="53"/>
      <c r="AN161" s="53"/>
    </row>
    <row r="162" spans="6:40">
      <c r="F162" s="53"/>
      <c r="G162" s="53"/>
      <c r="H162" s="53"/>
      <c r="I162" s="53"/>
      <c r="J162" s="53"/>
      <c r="K162" s="53"/>
      <c r="L162" s="53"/>
      <c r="M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  <c r="AG162" s="53"/>
      <c r="AH162" s="53"/>
      <c r="AI162" s="53"/>
      <c r="AJ162" s="53"/>
      <c r="AK162" s="53"/>
      <c r="AL162" s="53"/>
      <c r="AM162" s="53"/>
      <c r="AN162" s="53"/>
    </row>
    <row r="163" spans="6:40">
      <c r="F163" s="53"/>
      <c r="G163" s="53"/>
      <c r="H163" s="53"/>
      <c r="I163" s="53"/>
      <c r="J163" s="53"/>
      <c r="K163" s="53"/>
      <c r="L163" s="53"/>
      <c r="M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3"/>
      <c r="AH163" s="53"/>
      <c r="AI163" s="53"/>
      <c r="AJ163" s="53"/>
      <c r="AK163" s="53"/>
      <c r="AL163" s="53"/>
      <c r="AM163" s="53"/>
      <c r="AN163" s="53"/>
    </row>
    <row r="164" spans="6:40">
      <c r="F164" s="53"/>
      <c r="G164" s="53"/>
      <c r="H164" s="53"/>
      <c r="I164" s="53"/>
      <c r="J164" s="53"/>
      <c r="K164" s="53"/>
      <c r="L164" s="53"/>
      <c r="M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  <c r="AF164" s="53"/>
      <c r="AG164" s="53"/>
      <c r="AH164" s="53"/>
      <c r="AI164" s="53"/>
      <c r="AJ164" s="53"/>
      <c r="AK164" s="53"/>
      <c r="AL164" s="53"/>
      <c r="AM164" s="53"/>
      <c r="AN164" s="53"/>
    </row>
    <row r="165" spans="6:40">
      <c r="F165" s="53"/>
      <c r="G165" s="53"/>
      <c r="H165" s="53"/>
      <c r="I165" s="53"/>
      <c r="J165" s="53"/>
      <c r="K165" s="53"/>
      <c r="L165" s="53"/>
      <c r="M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</row>
    <row r="166" spans="6:40">
      <c r="F166" s="53"/>
      <c r="G166" s="53"/>
      <c r="H166" s="53"/>
      <c r="I166" s="53"/>
      <c r="J166" s="53"/>
      <c r="K166" s="53"/>
      <c r="L166" s="53"/>
      <c r="M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  <c r="AL166" s="53"/>
      <c r="AM166" s="53"/>
      <c r="AN166" s="53"/>
    </row>
    <row r="167" spans="6:40">
      <c r="F167" s="53"/>
      <c r="G167" s="53"/>
      <c r="H167" s="53"/>
      <c r="I167" s="53"/>
      <c r="J167" s="53"/>
      <c r="K167" s="53"/>
      <c r="L167" s="53"/>
      <c r="M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  <c r="AN167" s="53"/>
    </row>
    <row r="169" spans="6:40">
      <c r="F169" s="50"/>
      <c r="G169" s="57"/>
      <c r="H169" s="57"/>
      <c r="I169" s="50"/>
      <c r="J169" s="57"/>
      <c r="K169" s="50"/>
      <c r="L169" s="50"/>
      <c r="M169" s="50"/>
      <c r="R169" s="57"/>
      <c r="S169" s="57"/>
      <c r="T169" s="50"/>
      <c r="U169" s="50"/>
      <c r="V169" s="50"/>
      <c r="W169" s="50"/>
      <c r="X169" s="50"/>
      <c r="Y169" s="50"/>
      <c r="Z169" s="50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  <c r="AK169" s="50"/>
      <c r="AL169" s="50"/>
      <c r="AM169" s="50"/>
      <c r="AN169" s="50"/>
    </row>
    <row r="170" spans="6:40">
      <c r="F170" s="50"/>
      <c r="G170" s="57"/>
      <c r="H170" s="57"/>
      <c r="I170" s="50"/>
      <c r="J170" s="57"/>
      <c r="K170" s="50"/>
      <c r="L170" s="50"/>
      <c r="M170" s="50"/>
      <c r="R170" s="57"/>
      <c r="S170" s="57"/>
      <c r="T170" s="50"/>
      <c r="U170" s="50"/>
      <c r="V170" s="50"/>
      <c r="W170" s="50"/>
      <c r="X170" s="50"/>
      <c r="Y170" s="50"/>
      <c r="Z170" s="50"/>
      <c r="AA170" s="50"/>
      <c r="AB170" s="50"/>
      <c r="AC170" s="50"/>
      <c r="AD170" s="50"/>
      <c r="AE170" s="50"/>
      <c r="AF170" s="50"/>
      <c r="AG170" s="50"/>
      <c r="AH170" s="50"/>
      <c r="AI170" s="50"/>
      <c r="AJ170" s="50"/>
      <c r="AK170" s="50"/>
      <c r="AL170" s="50"/>
      <c r="AM170" s="50"/>
      <c r="AN170" s="50"/>
    </row>
    <row r="171" spans="6:40">
      <c r="F171" s="85"/>
      <c r="G171" s="104"/>
      <c r="H171" s="104"/>
      <c r="I171" s="85"/>
      <c r="J171" s="104"/>
      <c r="K171" s="85"/>
      <c r="L171" s="85"/>
      <c r="M171" s="85"/>
      <c r="R171" s="104"/>
      <c r="S171" s="104"/>
      <c r="T171" s="85"/>
      <c r="U171" s="85"/>
      <c r="V171" s="85"/>
      <c r="W171" s="85"/>
      <c r="X171" s="85"/>
      <c r="Y171" s="85"/>
      <c r="Z171" s="85"/>
      <c r="AA171" s="85"/>
      <c r="AB171" s="85"/>
      <c r="AC171" s="85"/>
      <c r="AD171" s="85"/>
      <c r="AE171" s="85"/>
      <c r="AF171" s="85"/>
      <c r="AG171" s="85"/>
      <c r="AH171" s="85"/>
      <c r="AI171" s="85"/>
      <c r="AJ171" s="85"/>
      <c r="AK171" s="85"/>
      <c r="AL171" s="85"/>
      <c r="AM171" s="85"/>
      <c r="AN171" s="85"/>
    </row>
    <row r="172" spans="6:40">
      <c r="F172" s="50"/>
      <c r="G172" s="57"/>
      <c r="H172" s="57"/>
      <c r="I172" s="50"/>
      <c r="J172" s="57"/>
      <c r="K172" s="50"/>
      <c r="L172" s="50"/>
      <c r="M172" s="50"/>
      <c r="R172" s="57"/>
      <c r="S172" s="57"/>
      <c r="T172" s="50"/>
      <c r="U172" s="50"/>
      <c r="V172" s="50"/>
      <c r="W172" s="50"/>
      <c r="X172" s="50"/>
      <c r="Y172" s="50"/>
      <c r="Z172" s="50"/>
      <c r="AA172" s="50"/>
      <c r="AB172" s="50"/>
      <c r="AC172" s="50"/>
      <c r="AD172" s="50"/>
      <c r="AE172" s="50"/>
      <c r="AF172" s="50"/>
      <c r="AG172" s="50"/>
      <c r="AH172" s="50"/>
      <c r="AI172" s="50"/>
      <c r="AJ172" s="50"/>
      <c r="AK172" s="50"/>
      <c r="AL172" s="50"/>
      <c r="AM172" s="50"/>
      <c r="AN172" s="50"/>
    </row>
    <row r="173" spans="6:40">
      <c r="F173" s="50"/>
      <c r="G173" s="57"/>
      <c r="H173" s="57"/>
      <c r="I173" s="50"/>
      <c r="J173" s="57"/>
      <c r="K173" s="50"/>
      <c r="L173" s="50"/>
      <c r="M173" s="50"/>
      <c r="R173" s="57"/>
      <c r="S173" s="57"/>
      <c r="T173" s="50"/>
      <c r="U173" s="50"/>
      <c r="V173" s="50"/>
      <c r="W173" s="50"/>
      <c r="X173" s="50"/>
      <c r="Y173" s="50"/>
      <c r="Z173" s="50"/>
      <c r="AA173" s="50"/>
      <c r="AB173" s="50"/>
      <c r="AC173" s="50"/>
      <c r="AD173" s="50"/>
      <c r="AE173" s="50"/>
      <c r="AF173" s="50"/>
      <c r="AG173" s="50"/>
      <c r="AH173" s="50"/>
      <c r="AI173" s="50"/>
      <c r="AJ173" s="50"/>
      <c r="AK173" s="50"/>
      <c r="AL173" s="50"/>
      <c r="AM173" s="50"/>
      <c r="AN173" s="50"/>
    </row>
  </sheetData>
  <mergeCells count="15">
    <mergeCell ref="F4:P4"/>
    <mergeCell ref="AP4:AZ4"/>
    <mergeCell ref="BB4:BL4"/>
    <mergeCell ref="F5:G5"/>
    <mergeCell ref="I5:J5"/>
    <mergeCell ref="BB5:BC5"/>
    <mergeCell ref="BE5:BF5"/>
    <mergeCell ref="BH5:BI5"/>
    <mergeCell ref="BK5:BL5"/>
    <mergeCell ref="L5:M5"/>
    <mergeCell ref="O5:P5"/>
    <mergeCell ref="AP5:AQ5"/>
    <mergeCell ref="AS5:AT5"/>
    <mergeCell ref="AV5:AW5"/>
    <mergeCell ref="AY5:AZ5"/>
  </mergeCells>
  <pageMargins left="0.7" right="0.7" top="0.75" bottom="0.75" header="0.3" footer="0.3"/>
  <pageSetup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859F58A294E74EBF5998F88DF9FFB0" ma:contentTypeVersion="12" ma:contentTypeDescription="Create a new document." ma:contentTypeScope="" ma:versionID="15f6ca045c636a919e858ea3c1d2f983">
  <xsd:schema xmlns:xsd="http://www.w3.org/2001/XMLSchema" xmlns:xs="http://www.w3.org/2001/XMLSchema" xmlns:p="http://schemas.microsoft.com/office/2006/metadata/properties" xmlns:ns2="887b3745-c80b-4d8d-8f4d-91599da31528" xmlns:ns3="91fd4a67-a72e-4b63-af64-fdd815d90962" targetNamespace="http://schemas.microsoft.com/office/2006/metadata/properties" ma:root="true" ma:fieldsID="4c0d733c856d03d2aae461e83eb51d9a" ns2:_="" ns3:_="">
    <xsd:import namespace="887b3745-c80b-4d8d-8f4d-91599da31528"/>
    <xsd:import namespace="91fd4a67-a72e-4b63-af64-fdd815d909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7b3745-c80b-4d8d-8f4d-91599da315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d1464f-bf2d-4764-91b1-641742962a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fd4a67-a72e-4b63-af64-fdd815d9096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f55f097-6fc8-47a7-8c05-e1f8b345d137}" ma:internalName="TaxCatchAll" ma:showField="CatchAllData" ma:web="91fd4a67-a72e-4b63-af64-fdd815d909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1fd4a67-a72e-4b63-af64-fdd815d90962" xsi:nil="true"/>
    <lcf76f155ced4ddcb4097134ff3c332f xmlns="887b3745-c80b-4d8d-8f4d-91599da3152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936229-3322-45B9-9BD3-8DC3055FD9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7b3745-c80b-4d8d-8f4d-91599da31528"/>
    <ds:schemaRef ds:uri="91fd4a67-a72e-4b63-af64-fdd815d909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3EFA44-904D-4D80-AA96-5422F3F1F1C2}">
  <ds:schemaRefs>
    <ds:schemaRef ds:uri="http://schemas.microsoft.com/office/2006/metadata/properties"/>
    <ds:schemaRef ds:uri="http://schemas.microsoft.com/office/infopath/2007/PartnerControls"/>
    <ds:schemaRef ds:uri="91fd4a67-a72e-4b63-af64-fdd815d90962"/>
    <ds:schemaRef ds:uri="887b3745-c80b-4d8d-8f4d-91599da31528"/>
  </ds:schemaRefs>
</ds:datastoreItem>
</file>

<file path=customXml/itemProps3.xml><?xml version="1.0" encoding="utf-8"?>
<ds:datastoreItem xmlns:ds="http://schemas.openxmlformats.org/officeDocument/2006/customXml" ds:itemID="{A9DB08D7-4C50-450F-A098-18EF1329C9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2022 Total WCWD Wages</vt:lpstr>
      <vt:lpstr>2022 Water Division Wages</vt:lpstr>
      <vt:lpstr>2023 Total WCWD Wages</vt:lpstr>
      <vt:lpstr>2023 Water Division Wages</vt:lpstr>
      <vt:lpstr>2024 Total WCWD Wages</vt:lpstr>
      <vt:lpstr>2024 Water Division Wages</vt:lpstr>
      <vt:lpstr>Pro Forma Wage Calculation</vt:lpstr>
      <vt:lpstr>'2022 Total WCWD Wages'!Print_Area</vt:lpstr>
      <vt:lpstr>'2022 Water Division Wages'!Print_Area</vt:lpstr>
      <vt:lpstr>'2023 Total WCWD Wages'!Print_Area</vt:lpstr>
      <vt:lpstr>'2023 Water Division Wages'!Print_Area</vt:lpstr>
      <vt:lpstr>'2024 Total WCWD Wages'!Print_Area</vt:lpstr>
      <vt:lpstr>'2024 Water Division Wages'!Print_Area</vt:lpstr>
      <vt:lpstr>'Pro Forma Wage Calculation'!Print_Area</vt:lpstr>
      <vt:lpstr>'2022 Water Division Wages'!Print_Titles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Earnings Report</dc:title>
  <dc:subject/>
  <dc:creator>Crystal Decisions</dc:creator>
  <cp:keywords/>
  <dc:description>Powered by Crystal</dc:description>
  <cp:lastModifiedBy>Emily Childress</cp:lastModifiedBy>
  <cp:revision/>
  <dcterms:created xsi:type="dcterms:W3CDTF">2024-04-24T14:46:18Z</dcterms:created>
  <dcterms:modified xsi:type="dcterms:W3CDTF">2024-08-12T23:48:26Z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0x01010001859F58A294E74EBF5998F88DF9FFB0</vt:lpwstr>
  </property>
  <property fmtid="{D5CDD505-2E9C-101B-9397-08002B2CF9AE}" pid="3" name="ndDocumentId">
    <vt:lpwstr>4869-4817-6087</vt:lpwstr>
  </property>
</Properties>
</file>