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atlakescap-my.sharepoint.com/personal/dpfoster_glcap_org/Documents/Documents/Rate Cases/Sandy Hook ARF/Sandy Hook Response 1st Data Request/"/>
    </mc:Choice>
  </mc:AlternateContent>
  <xr:revisionPtr revIDLastSave="0" documentId="8_{CBBB895C-461E-408B-9B64-4961BE769272}" xr6:coauthVersionLast="47" xr6:coauthVersionMax="47" xr10:uidLastSave="{00000000-0000-0000-0000-000000000000}"/>
  <bookViews>
    <workbookView xWindow="-120" yWindow="-120" windowWidth="29040" windowHeight="15720" activeTab="1" xr2:uid="{A96CEC0F-7329-4CDE-8CDD-8A04BA9DEC32}"/>
  </bookViews>
  <sheets>
    <sheet name="BillingAnalysis(Existing)" sheetId="1" r:id="rId1"/>
    <sheet name="BillingAnalysis(Proposed)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3" i="2" l="1"/>
  <c r="F105" i="2" s="1"/>
  <c r="J12" i="2" s="1"/>
  <c r="E103" i="2"/>
  <c r="G103" i="2" s="1"/>
  <c r="G102" i="2"/>
  <c r="H102" i="2" s="1"/>
  <c r="F102" i="2"/>
  <c r="E102" i="2"/>
  <c r="J101" i="2"/>
  <c r="F101" i="2"/>
  <c r="E101" i="2"/>
  <c r="I87" i="2"/>
  <c r="G87" i="2"/>
  <c r="F92" i="2" s="1"/>
  <c r="F87" i="2"/>
  <c r="J11" i="2" s="1"/>
  <c r="E87" i="2"/>
  <c r="I11" i="2" s="1"/>
  <c r="J85" i="2"/>
  <c r="I85" i="2"/>
  <c r="F94" i="2" s="1"/>
  <c r="H94" i="2" s="1"/>
  <c r="H85" i="2"/>
  <c r="H87" i="2" s="1"/>
  <c r="F93" i="2" s="1"/>
  <c r="H93" i="2" s="1"/>
  <c r="G85" i="2"/>
  <c r="F85" i="2"/>
  <c r="E85" i="2"/>
  <c r="I84" i="2"/>
  <c r="H84" i="2"/>
  <c r="G84" i="2"/>
  <c r="J84" i="2" s="1"/>
  <c r="F84" i="2"/>
  <c r="E84" i="2"/>
  <c r="I83" i="2"/>
  <c r="H83" i="2"/>
  <c r="G83" i="2"/>
  <c r="J83" i="2" s="1"/>
  <c r="F83" i="2"/>
  <c r="E83" i="2"/>
  <c r="J66" i="2"/>
  <c r="I66" i="2"/>
  <c r="H66" i="2"/>
  <c r="G66" i="2"/>
  <c r="F66" i="2"/>
  <c r="E66" i="2"/>
  <c r="I65" i="2"/>
  <c r="H65" i="2"/>
  <c r="G65" i="2"/>
  <c r="J65" i="2" s="1"/>
  <c r="F65" i="2"/>
  <c r="E65" i="2"/>
  <c r="I64" i="2"/>
  <c r="I68" i="2" s="1"/>
  <c r="F75" i="2" s="1"/>
  <c r="H75" i="2" s="1"/>
  <c r="H64" i="2"/>
  <c r="J64" i="2" s="1"/>
  <c r="G64" i="2"/>
  <c r="G68" i="2" s="1"/>
  <c r="F64" i="2"/>
  <c r="F68" i="2" s="1"/>
  <c r="J10" i="2" s="1"/>
  <c r="E64" i="2"/>
  <c r="E68" i="2" s="1"/>
  <c r="J47" i="2"/>
  <c r="I47" i="2"/>
  <c r="I49" i="2" s="1"/>
  <c r="F56" i="2" s="1"/>
  <c r="H56" i="2" s="1"/>
  <c r="H47" i="2"/>
  <c r="G47" i="2"/>
  <c r="F47" i="2"/>
  <c r="E47" i="2"/>
  <c r="K46" i="2"/>
  <c r="J46" i="2"/>
  <c r="I46" i="2"/>
  <c r="H46" i="2"/>
  <c r="G46" i="2"/>
  <c r="F46" i="2"/>
  <c r="E46" i="2"/>
  <c r="J45" i="2"/>
  <c r="I45" i="2"/>
  <c r="H45" i="2"/>
  <c r="G45" i="2"/>
  <c r="K45" i="2" s="1"/>
  <c r="F45" i="2"/>
  <c r="E45" i="2"/>
  <c r="J44" i="2"/>
  <c r="I44" i="2"/>
  <c r="H44" i="2"/>
  <c r="H49" i="2" s="1"/>
  <c r="F55" i="2" s="1"/>
  <c r="H55" i="2" s="1"/>
  <c r="G44" i="2"/>
  <c r="K44" i="2" s="1"/>
  <c r="F44" i="2"/>
  <c r="F49" i="2" s="1"/>
  <c r="J9" i="2" s="1"/>
  <c r="E44" i="2"/>
  <c r="E49" i="2" s="1"/>
  <c r="J27" i="2"/>
  <c r="I27" i="2"/>
  <c r="H27" i="2"/>
  <c r="H29" i="2" s="1"/>
  <c r="F35" i="2" s="1"/>
  <c r="H35" i="2" s="1"/>
  <c r="G27" i="2"/>
  <c r="K27" i="2" s="1"/>
  <c r="F27" i="2"/>
  <c r="E27" i="2"/>
  <c r="J26" i="2"/>
  <c r="K26" i="2" s="1"/>
  <c r="I26" i="2"/>
  <c r="H26" i="2"/>
  <c r="G26" i="2"/>
  <c r="F26" i="2"/>
  <c r="E26" i="2"/>
  <c r="J25" i="2"/>
  <c r="I25" i="2"/>
  <c r="K25" i="2" s="1"/>
  <c r="H25" i="2"/>
  <c r="G25" i="2"/>
  <c r="F25" i="2"/>
  <c r="E25" i="2"/>
  <c r="J24" i="2"/>
  <c r="J29" i="2" s="1"/>
  <c r="F37" i="2" s="1"/>
  <c r="H37" i="2" s="1"/>
  <c r="I24" i="2"/>
  <c r="I29" i="2" s="1"/>
  <c r="F36" i="2" s="1"/>
  <c r="H36" i="2" s="1"/>
  <c r="H24" i="2"/>
  <c r="G24" i="2"/>
  <c r="K24" i="2" s="1"/>
  <c r="F24" i="2"/>
  <c r="F29" i="2" s="1"/>
  <c r="J8" i="2" s="1"/>
  <c r="E24" i="2"/>
  <c r="E29" i="2" s="1"/>
  <c r="K13" i="2"/>
  <c r="J13" i="2"/>
  <c r="I13" i="2"/>
  <c r="F103" i="1"/>
  <c r="E103" i="1"/>
  <c r="G103" i="1" s="1"/>
  <c r="F102" i="1"/>
  <c r="F105" i="1" s="1"/>
  <c r="J12" i="1" s="1"/>
  <c r="E102" i="1"/>
  <c r="G102" i="1" s="1"/>
  <c r="J101" i="1"/>
  <c r="F101" i="1"/>
  <c r="E101" i="1"/>
  <c r="H87" i="1"/>
  <c r="F93" i="1" s="1"/>
  <c r="H93" i="1" s="1"/>
  <c r="G87" i="1"/>
  <c r="F92" i="1" s="1"/>
  <c r="F87" i="1"/>
  <c r="J11" i="1" s="1"/>
  <c r="E87" i="1"/>
  <c r="I11" i="1" s="1"/>
  <c r="J85" i="1"/>
  <c r="I85" i="1"/>
  <c r="F94" i="1" s="1"/>
  <c r="H94" i="1" s="1"/>
  <c r="H85" i="1"/>
  <c r="G85" i="1"/>
  <c r="F85" i="1"/>
  <c r="E85" i="1"/>
  <c r="I84" i="1"/>
  <c r="H84" i="1"/>
  <c r="G84" i="1"/>
  <c r="J84" i="1" s="1"/>
  <c r="F84" i="1"/>
  <c r="E84" i="1"/>
  <c r="J83" i="1"/>
  <c r="I83" i="1"/>
  <c r="H83" i="1"/>
  <c r="G83" i="1"/>
  <c r="F83" i="1"/>
  <c r="E83" i="1"/>
  <c r="I66" i="1"/>
  <c r="H66" i="1"/>
  <c r="J66" i="1" s="1"/>
  <c r="G66" i="1"/>
  <c r="F66" i="1"/>
  <c r="E66" i="1"/>
  <c r="I65" i="1"/>
  <c r="H65" i="1"/>
  <c r="G65" i="1"/>
  <c r="J65" i="1" s="1"/>
  <c r="F65" i="1"/>
  <c r="F68" i="1" s="1"/>
  <c r="J10" i="1" s="1"/>
  <c r="E65" i="1"/>
  <c r="E68" i="1" s="1"/>
  <c r="I64" i="1"/>
  <c r="I68" i="1" s="1"/>
  <c r="F75" i="1" s="1"/>
  <c r="H75" i="1" s="1"/>
  <c r="H64" i="1"/>
  <c r="H68" i="1" s="1"/>
  <c r="F74" i="1" s="1"/>
  <c r="H74" i="1" s="1"/>
  <c r="G64" i="1"/>
  <c r="G68" i="1" s="1"/>
  <c r="F64" i="1"/>
  <c r="E64" i="1"/>
  <c r="J47" i="1"/>
  <c r="I47" i="1"/>
  <c r="H47" i="1"/>
  <c r="G47" i="1"/>
  <c r="F47" i="1"/>
  <c r="E47" i="1"/>
  <c r="J46" i="1"/>
  <c r="I46" i="1"/>
  <c r="H46" i="1"/>
  <c r="G46" i="1"/>
  <c r="K46" i="1" s="1"/>
  <c r="F46" i="1"/>
  <c r="E46" i="1"/>
  <c r="J45" i="1"/>
  <c r="I45" i="1"/>
  <c r="H45" i="1"/>
  <c r="K45" i="1" s="1"/>
  <c r="G45" i="1"/>
  <c r="F45" i="1"/>
  <c r="E45" i="1"/>
  <c r="J44" i="1"/>
  <c r="I44" i="1"/>
  <c r="I49" i="1" s="1"/>
  <c r="F56" i="1" s="1"/>
  <c r="H56" i="1" s="1"/>
  <c r="H44" i="1"/>
  <c r="H49" i="1" s="1"/>
  <c r="F55" i="1" s="1"/>
  <c r="H55" i="1" s="1"/>
  <c r="G44" i="1"/>
  <c r="K44" i="1" s="1"/>
  <c r="F44" i="1"/>
  <c r="F49" i="1" s="1"/>
  <c r="J9" i="1" s="1"/>
  <c r="E44" i="1"/>
  <c r="E49" i="1" s="1"/>
  <c r="J29" i="1"/>
  <c r="F37" i="1" s="1"/>
  <c r="H37" i="1" s="1"/>
  <c r="J27" i="1"/>
  <c r="I27" i="1"/>
  <c r="H27" i="1"/>
  <c r="G27" i="1"/>
  <c r="K27" i="1" s="1"/>
  <c r="F27" i="1"/>
  <c r="E27" i="1"/>
  <c r="K26" i="1"/>
  <c r="J26" i="1"/>
  <c r="I26" i="1"/>
  <c r="H26" i="1"/>
  <c r="G26" i="1"/>
  <c r="F26" i="1"/>
  <c r="E26" i="1"/>
  <c r="J25" i="1"/>
  <c r="I25" i="1"/>
  <c r="H25" i="1"/>
  <c r="G25" i="1"/>
  <c r="K25" i="1" s="1"/>
  <c r="F25" i="1"/>
  <c r="E25" i="1"/>
  <c r="J24" i="1"/>
  <c r="I24" i="1"/>
  <c r="I29" i="1" s="1"/>
  <c r="F36" i="1" s="1"/>
  <c r="H36" i="1" s="1"/>
  <c r="H24" i="1"/>
  <c r="H29" i="1" s="1"/>
  <c r="F35" i="1" s="1"/>
  <c r="H35" i="1" s="1"/>
  <c r="G24" i="1"/>
  <c r="G29" i="1" s="1"/>
  <c r="F34" i="1" s="1"/>
  <c r="F24" i="1"/>
  <c r="F29" i="1" s="1"/>
  <c r="J8" i="1" s="1"/>
  <c r="E24" i="1"/>
  <c r="E29" i="1" s="1"/>
  <c r="K13" i="1"/>
  <c r="J13" i="1"/>
  <c r="I13" i="1"/>
  <c r="E54" i="2" l="1"/>
  <c r="I9" i="2"/>
  <c r="K29" i="2"/>
  <c r="F96" i="2"/>
  <c r="J15" i="2"/>
  <c r="E34" i="2"/>
  <c r="I8" i="2"/>
  <c r="E73" i="2"/>
  <c r="I10" i="2"/>
  <c r="F73" i="2"/>
  <c r="J102" i="2"/>
  <c r="H103" i="2"/>
  <c r="H105" i="2" s="1"/>
  <c r="F111" i="2" s="1"/>
  <c r="H111" i="2" s="1"/>
  <c r="I103" i="2"/>
  <c r="I105" i="2" s="1"/>
  <c r="F112" i="2" s="1"/>
  <c r="H112" i="2" s="1"/>
  <c r="J87" i="2"/>
  <c r="G49" i="2"/>
  <c r="E92" i="2"/>
  <c r="E105" i="2"/>
  <c r="G29" i="2"/>
  <c r="F34" i="2" s="1"/>
  <c r="F39" i="2" s="1"/>
  <c r="H68" i="2"/>
  <c r="F74" i="2" s="1"/>
  <c r="H74" i="2" s="1"/>
  <c r="G105" i="2"/>
  <c r="J103" i="1"/>
  <c r="I103" i="1"/>
  <c r="I105" i="1" s="1"/>
  <c r="F112" i="1" s="1"/>
  <c r="H112" i="1" s="1"/>
  <c r="E34" i="1"/>
  <c r="I8" i="1"/>
  <c r="J15" i="1"/>
  <c r="F39" i="1"/>
  <c r="E54" i="1"/>
  <c r="I9" i="1"/>
  <c r="F73" i="1"/>
  <c r="F77" i="1" s="1"/>
  <c r="J68" i="1"/>
  <c r="E73" i="1"/>
  <c r="I10" i="1"/>
  <c r="F96" i="1"/>
  <c r="H102" i="1"/>
  <c r="G105" i="1"/>
  <c r="J102" i="1"/>
  <c r="E105" i="1"/>
  <c r="J64" i="1"/>
  <c r="H103" i="1"/>
  <c r="I87" i="1"/>
  <c r="J87" i="1" s="1"/>
  <c r="G49" i="1"/>
  <c r="E92" i="1"/>
  <c r="K24" i="1"/>
  <c r="K29" i="1" s="1"/>
  <c r="F77" i="2" l="1"/>
  <c r="H73" i="2"/>
  <c r="H77" i="2" s="1"/>
  <c r="K10" i="2" s="1"/>
  <c r="E77" i="2"/>
  <c r="E39" i="2"/>
  <c r="H34" i="2"/>
  <c r="H39" i="2" s="1"/>
  <c r="K8" i="2" s="1"/>
  <c r="E59" i="2"/>
  <c r="H54" i="2"/>
  <c r="H59" i="2" s="1"/>
  <c r="K9" i="2" s="1"/>
  <c r="F110" i="2"/>
  <c r="F114" i="2" s="1"/>
  <c r="J105" i="2"/>
  <c r="I12" i="2"/>
  <c r="E110" i="2"/>
  <c r="F54" i="2"/>
  <c r="F59" i="2" s="1"/>
  <c r="K49" i="2"/>
  <c r="J103" i="2"/>
  <c r="K105" i="2" s="1"/>
  <c r="I15" i="2"/>
  <c r="H92" i="2"/>
  <c r="H96" i="2" s="1"/>
  <c r="K11" i="2" s="1"/>
  <c r="E96" i="2"/>
  <c r="J68" i="2"/>
  <c r="H34" i="1"/>
  <c r="H39" i="1" s="1"/>
  <c r="K8" i="1" s="1"/>
  <c r="E39" i="1"/>
  <c r="E96" i="1"/>
  <c r="H92" i="1"/>
  <c r="H96" i="1" s="1"/>
  <c r="K11" i="1" s="1"/>
  <c r="K105" i="1"/>
  <c r="F110" i="1"/>
  <c r="E59" i="1"/>
  <c r="H54" i="1"/>
  <c r="H59" i="1" s="1"/>
  <c r="K9" i="1" s="1"/>
  <c r="E110" i="1"/>
  <c r="I12" i="1"/>
  <c r="I15" i="1" s="1"/>
  <c r="H105" i="1"/>
  <c r="F111" i="1" s="1"/>
  <c r="H111" i="1" s="1"/>
  <c r="F54" i="1"/>
  <c r="F59" i="1" s="1"/>
  <c r="K49" i="1"/>
  <c r="H73" i="1"/>
  <c r="H77" i="1" s="1"/>
  <c r="K10" i="1" s="1"/>
  <c r="E77" i="1"/>
  <c r="E114" i="2" l="1"/>
  <c r="H110" i="2"/>
  <c r="H114" i="2" s="1"/>
  <c r="K12" i="2" s="1"/>
  <c r="K15" i="2"/>
  <c r="K18" i="2" s="1"/>
  <c r="E114" i="1"/>
  <c r="H110" i="1"/>
  <c r="H114" i="1" s="1"/>
  <c r="K12" i="1" s="1"/>
  <c r="J105" i="1"/>
  <c r="F114" i="1"/>
  <c r="K15" i="1"/>
  <c r="K18" i="1" s="1"/>
</calcChain>
</file>

<file path=xl/sharedStrings.xml><?xml version="1.0" encoding="utf-8"?>
<sst xmlns="http://schemas.openxmlformats.org/spreadsheetml/2006/main" count="260" uniqueCount="36">
  <si>
    <t>CURRENT BILLING ANALYSIS - 2023 USAGE &amp; EXISTING RATES.</t>
  </si>
  <si>
    <t>SANDY HOOK WATER DISTRICT</t>
  </si>
  <si>
    <t>SUMMARY</t>
  </si>
  <si>
    <t xml:space="preserve">Gallons  </t>
  </si>
  <si>
    <t>No. of Bills</t>
  </si>
  <si>
    <t>Sold</t>
  </si>
  <si>
    <t>Revenue</t>
  </si>
  <si>
    <t>5/8" X 3/4" Meters</t>
  </si>
  <si>
    <t>1" Meters</t>
  </si>
  <si>
    <t>1 1/2" Meters</t>
  </si>
  <si>
    <t>2" Meter</t>
  </si>
  <si>
    <t>3" Meter</t>
  </si>
  <si>
    <t>Totals</t>
  </si>
  <si>
    <t>Pro Forma Retail Sales Revenue</t>
  </si>
  <si>
    <t>5/8" X 3/4" METERS</t>
  </si>
  <si>
    <t xml:space="preserve">First  </t>
  </si>
  <si>
    <t>Next</t>
  </si>
  <si>
    <t>Over</t>
  </si>
  <si>
    <t>Usage</t>
  </si>
  <si>
    <t>Bills</t>
  </si>
  <si>
    <t>Gallons</t>
  </si>
  <si>
    <t>Total</t>
  </si>
  <si>
    <t>First</t>
  </si>
  <si>
    <t>5/8" X 3/4" REVENUE BY RATE INCREMENT</t>
  </si>
  <si>
    <t>Rates</t>
  </si>
  <si>
    <t>1" METERS</t>
  </si>
  <si>
    <t>1" REVENUE BY RATE INCREMENT</t>
  </si>
  <si>
    <t>Rate</t>
  </si>
  <si>
    <t>Firxt</t>
  </si>
  <si>
    <t>1 1/2" METERS</t>
  </si>
  <si>
    <t>1 1/2" REVENUE BY RATE INCREMENT</t>
  </si>
  <si>
    <t>2" METERS</t>
  </si>
  <si>
    <t>2" REVENUE BY RATE INCREMENT</t>
  </si>
  <si>
    <t>3" METERS</t>
  </si>
  <si>
    <t>3" REVENUE BY RATE INCREMENT</t>
  </si>
  <si>
    <t>CURRENT BILLING ANALYSIS - 2023 USAGE &amp; PROPOSED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</si>
</sst>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43" fontId="0" fillId="0" borderId="0" xfId="0" applyNumberFormat="1"/>
    <xf numFmtId="165" fontId="0" fillId="0" borderId="0" xfId="0" applyNumberFormat="1"/>
    <xf numFmtId="164" fontId="0" fillId="0" borderId="0" xfId="1" applyNumberFormat="1" applyFont="1" applyBorder="1"/>
    <xf numFmtId="164" fontId="0" fillId="0" borderId="2" xfId="1" applyNumberFormat="1" applyFont="1" applyBorder="1"/>
    <xf numFmtId="164" fontId="0" fillId="0" borderId="2" xfId="0" applyNumberFormat="1" applyBorder="1"/>
    <xf numFmtId="0" fontId="4" fillId="0" borderId="0" xfId="0" applyFont="1"/>
    <xf numFmtId="166" fontId="0" fillId="0" borderId="0" xfId="3" applyNumberFormat="1" applyFont="1"/>
    <xf numFmtId="165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164" fontId="0" fillId="0" borderId="4" xfId="1" applyNumberFormat="1" applyFont="1" applyBorder="1"/>
    <xf numFmtId="164" fontId="0" fillId="0" borderId="4" xfId="0" applyNumberFormat="1" applyBorder="1"/>
    <xf numFmtId="3" fontId="0" fillId="0" borderId="4" xfId="0" applyNumberFormat="1" applyBorder="1"/>
    <xf numFmtId="44" fontId="0" fillId="0" borderId="4" xfId="2" applyFont="1" applyBorder="1"/>
    <xf numFmtId="43" fontId="0" fillId="0" borderId="4" xfId="1" applyFont="1" applyBorder="1"/>
    <xf numFmtId="165" fontId="0" fillId="0" borderId="4" xfId="2" applyNumberFormat="1" applyFont="1" applyBorder="1"/>
    <xf numFmtId="164" fontId="0" fillId="0" borderId="4" xfId="1" applyNumberFormat="1" applyFont="1" applyBorder="1" applyAlignment="1">
      <alignment horizontal="center"/>
    </xf>
    <xf numFmtId="44" fontId="0" fillId="0" borderId="4" xfId="0" applyNumberFormat="1" applyBorder="1"/>
    <xf numFmtId="43" fontId="0" fillId="0" borderId="4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6" xfId="0" applyNumberFormat="1" applyBorder="1"/>
    <xf numFmtId="0" fontId="0" fillId="0" borderId="0" xfId="0" applyAlignment="1">
      <alignment horizontal="center"/>
    </xf>
    <xf numFmtId="3" fontId="0" fillId="0" borderId="0" xfId="0" applyNumberFormat="1"/>
    <xf numFmtId="44" fontId="0" fillId="0" borderId="0" xfId="2" applyFont="1" applyBorder="1"/>
    <xf numFmtId="165" fontId="0" fillId="0" borderId="0" xfId="2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eatlakescap-my.sharepoint.com/personal/dpfoster_glcap_org/Documents/Documents/Rate%20Cases/Sandy%20Hook%20ARF/Sandy%20Hook%20Workpapers.xlsx" TargetMode="External"/><Relationship Id="rId1" Type="http://schemas.openxmlformats.org/officeDocument/2006/relationships/externalLinkPath" Target="/personal/dpfoster_glcap_org/Documents/Documents/Rate%20Cases/Sandy%20Hook%20ARF/Sandy%20Hook%20Workpap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O"/>
      <sheetName val="RR-DC"/>
      <sheetName val="Depreciation"/>
      <sheetName val="AvgDebt"/>
      <sheetName val="Bond66018"/>
      <sheetName val="Bond91-17"/>
      <sheetName val="Bond91-14"/>
      <sheetName val="Bond91-10"/>
      <sheetName val="Bond91-07"/>
      <sheetName val="Bond91-04"/>
      <sheetName val="Bond91-03"/>
      <sheetName val="BillingAnalysis (Existing)"/>
      <sheetName val="BillingAnalysis (Proposed)"/>
      <sheetName val="ProposedRates"/>
      <sheetName val="Sheet8"/>
      <sheetName val="5|8&quot;Meter"/>
      <sheetName val="1&quot;Meter"/>
      <sheetName val="1.5&quot;Meter"/>
      <sheetName val="2&quot;Meter"/>
      <sheetName val="3&quot;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E15">
            <v>6284</v>
          </cell>
          <cell r="H15">
            <v>6286150</v>
          </cell>
          <cell r="X15">
            <v>6286150</v>
          </cell>
        </row>
        <row r="16">
          <cell r="E16">
            <v>7086</v>
          </cell>
          <cell r="H16">
            <v>14172000</v>
          </cell>
          <cell r="L16">
            <v>13054060</v>
          </cell>
          <cell r="X16">
            <v>27226060</v>
          </cell>
        </row>
        <row r="17">
          <cell r="E17">
            <v>259</v>
          </cell>
          <cell r="H17">
            <v>518000</v>
          </cell>
          <cell r="L17">
            <v>2072000</v>
          </cell>
          <cell r="Q17">
            <v>1539730</v>
          </cell>
          <cell r="X17">
            <v>4129730</v>
          </cell>
        </row>
        <row r="18">
          <cell r="E18">
            <v>22</v>
          </cell>
          <cell r="H18">
            <v>44000</v>
          </cell>
          <cell r="L18">
            <v>176000</v>
          </cell>
          <cell r="Q18">
            <v>880000</v>
          </cell>
          <cell r="S18">
            <v>1110140</v>
          </cell>
          <cell r="X18">
            <v>2210140</v>
          </cell>
        </row>
        <row r="33">
          <cell r="E33">
            <v>525</v>
          </cell>
          <cell r="H33">
            <v>305600</v>
          </cell>
          <cell r="X33">
            <v>305600</v>
          </cell>
        </row>
        <row r="34">
          <cell r="E34">
            <v>279</v>
          </cell>
          <cell r="H34">
            <v>558000</v>
          </cell>
          <cell r="L34">
            <v>655400</v>
          </cell>
          <cell r="X34">
            <v>1213400</v>
          </cell>
        </row>
        <row r="35">
          <cell r="E35">
            <v>40</v>
          </cell>
          <cell r="H35">
            <v>80000</v>
          </cell>
          <cell r="L35">
            <v>320000</v>
          </cell>
          <cell r="Q35">
            <v>542200</v>
          </cell>
          <cell r="X35">
            <v>942200</v>
          </cell>
        </row>
        <row r="36">
          <cell r="E36">
            <v>3</v>
          </cell>
          <cell r="H36">
            <v>6000</v>
          </cell>
          <cell r="L36">
            <v>24000</v>
          </cell>
          <cell r="Q36">
            <v>120000</v>
          </cell>
          <cell r="S36">
            <v>106910</v>
          </cell>
          <cell r="X36">
            <v>256910</v>
          </cell>
        </row>
      </sheetData>
      <sheetData sheetId="16">
        <row r="17">
          <cell r="E17">
            <v>24</v>
          </cell>
          <cell r="H17">
            <v>22570</v>
          </cell>
          <cell r="X17">
            <v>22570</v>
          </cell>
        </row>
        <row r="18">
          <cell r="E18">
            <v>0</v>
          </cell>
          <cell r="H18">
            <v>0</v>
          </cell>
          <cell r="L18">
            <v>0</v>
          </cell>
          <cell r="X18">
            <v>0</v>
          </cell>
        </row>
        <row r="19">
          <cell r="E19">
            <v>0</v>
          </cell>
          <cell r="H19">
            <v>0</v>
          </cell>
          <cell r="L19">
            <v>0</v>
          </cell>
          <cell r="Q19">
            <v>0</v>
          </cell>
          <cell r="X19">
            <v>0</v>
          </cell>
        </row>
        <row r="20">
          <cell r="E20">
            <v>0</v>
          </cell>
          <cell r="H20">
            <v>0</v>
          </cell>
          <cell r="L20">
            <v>0</v>
          </cell>
          <cell r="Q20">
            <v>0</v>
          </cell>
          <cell r="S20">
            <v>0</v>
          </cell>
          <cell r="X20">
            <v>0</v>
          </cell>
        </row>
        <row r="35">
          <cell r="E35">
            <v>61</v>
          </cell>
          <cell r="H35">
            <v>99800</v>
          </cell>
          <cell r="X35">
            <v>99800</v>
          </cell>
        </row>
        <row r="36">
          <cell r="E36">
            <v>12</v>
          </cell>
          <cell r="H36">
            <v>60000</v>
          </cell>
          <cell r="L36">
            <v>26540</v>
          </cell>
          <cell r="X36">
            <v>86540</v>
          </cell>
        </row>
        <row r="37">
          <cell r="E37">
            <v>4</v>
          </cell>
          <cell r="H37">
            <v>20000</v>
          </cell>
          <cell r="L37">
            <v>20000</v>
          </cell>
          <cell r="Q37">
            <v>20660</v>
          </cell>
          <cell r="X37">
            <v>60660</v>
          </cell>
        </row>
        <row r="38">
          <cell r="E38">
            <v>0</v>
          </cell>
          <cell r="H38">
            <v>0</v>
          </cell>
          <cell r="L38">
            <v>0</v>
          </cell>
          <cell r="Q38">
            <v>0</v>
          </cell>
          <cell r="S38">
            <v>0</v>
          </cell>
          <cell r="X38">
            <v>0</v>
          </cell>
        </row>
        <row r="54">
          <cell r="E54">
            <v>6</v>
          </cell>
          <cell r="H54">
            <v>12000</v>
          </cell>
          <cell r="X54">
            <v>12000</v>
          </cell>
        </row>
        <row r="55">
          <cell r="E55">
            <v>0</v>
          </cell>
          <cell r="H55">
            <v>0</v>
          </cell>
          <cell r="L55">
            <v>0</v>
          </cell>
          <cell r="X55">
            <v>0</v>
          </cell>
        </row>
        <row r="56">
          <cell r="E56">
            <v>0</v>
          </cell>
          <cell r="H56">
            <v>0</v>
          </cell>
          <cell r="L56">
            <v>0</v>
          </cell>
          <cell r="Q56">
            <v>0</v>
          </cell>
          <cell r="X56">
            <v>0</v>
          </cell>
        </row>
        <row r="57">
          <cell r="E57">
            <v>0</v>
          </cell>
          <cell r="H57">
            <v>0</v>
          </cell>
          <cell r="L57">
            <v>0</v>
          </cell>
          <cell r="Q57">
            <v>0</v>
          </cell>
          <cell r="S57">
            <v>0</v>
          </cell>
          <cell r="X57">
            <v>0</v>
          </cell>
        </row>
      </sheetData>
      <sheetData sheetId="17">
        <row r="16">
          <cell r="E16">
            <v>7</v>
          </cell>
          <cell r="H16">
            <v>36690</v>
          </cell>
          <cell r="X16">
            <v>36690</v>
          </cell>
        </row>
        <row r="17">
          <cell r="E17">
            <v>4</v>
          </cell>
          <cell r="H17">
            <v>40000</v>
          </cell>
          <cell r="L17">
            <v>36700</v>
          </cell>
          <cell r="X17">
            <v>76700</v>
          </cell>
        </row>
        <row r="18">
          <cell r="E18">
            <v>1</v>
          </cell>
          <cell r="H18">
            <v>10000</v>
          </cell>
          <cell r="L18">
            <v>40000</v>
          </cell>
          <cell r="Q18">
            <v>1960</v>
          </cell>
          <cell r="X18">
            <v>51960</v>
          </cell>
        </row>
        <row r="34">
          <cell r="E34">
            <v>7</v>
          </cell>
          <cell r="H34">
            <v>63370</v>
          </cell>
          <cell r="X34">
            <v>63370</v>
          </cell>
        </row>
        <row r="35">
          <cell r="E35">
            <v>5</v>
          </cell>
          <cell r="H35">
            <v>50000</v>
          </cell>
          <cell r="L35">
            <v>9310</v>
          </cell>
          <cell r="X35">
            <v>59310</v>
          </cell>
        </row>
        <row r="36">
          <cell r="E36">
            <v>0</v>
          </cell>
          <cell r="H36">
            <v>0</v>
          </cell>
          <cell r="L36">
            <v>0</v>
          </cell>
          <cell r="Q36">
            <v>0</v>
          </cell>
          <cell r="X36">
            <v>0</v>
          </cell>
        </row>
      </sheetData>
      <sheetData sheetId="18">
        <row r="16">
          <cell r="E16">
            <v>33</v>
          </cell>
          <cell r="H16">
            <v>256210</v>
          </cell>
          <cell r="X16">
            <v>256210</v>
          </cell>
        </row>
        <row r="17">
          <cell r="E17">
            <v>3</v>
          </cell>
          <cell r="H17">
            <v>60000</v>
          </cell>
          <cell r="L17">
            <v>3920</v>
          </cell>
          <cell r="X17">
            <v>63920</v>
          </cell>
        </row>
        <row r="18">
          <cell r="E18">
            <v>0</v>
          </cell>
          <cell r="H18">
            <v>0</v>
          </cell>
          <cell r="L18">
            <v>0</v>
          </cell>
          <cell r="Q18">
            <v>0</v>
          </cell>
          <cell r="X18">
            <v>0</v>
          </cell>
        </row>
        <row r="34">
          <cell r="E34">
            <v>6</v>
          </cell>
          <cell r="H34">
            <v>91240</v>
          </cell>
          <cell r="X34">
            <v>91240</v>
          </cell>
        </row>
        <row r="35">
          <cell r="E35">
            <v>18</v>
          </cell>
          <cell r="H35">
            <v>360000</v>
          </cell>
          <cell r="L35">
            <v>111480</v>
          </cell>
          <cell r="X35">
            <v>471480</v>
          </cell>
        </row>
        <row r="36">
          <cell r="E36">
            <v>12</v>
          </cell>
          <cell r="H36">
            <v>240000</v>
          </cell>
          <cell r="L36">
            <v>360000</v>
          </cell>
          <cell r="Q36">
            <v>2960840</v>
          </cell>
          <cell r="X36">
            <v>3560840</v>
          </cell>
        </row>
      </sheetData>
      <sheetData sheetId="19">
        <row r="15">
          <cell r="E15">
            <v>2</v>
          </cell>
          <cell r="H15">
            <v>0</v>
          </cell>
        </row>
        <row r="16">
          <cell r="E16">
            <v>0</v>
          </cell>
          <cell r="H16">
            <v>0</v>
          </cell>
        </row>
        <row r="17">
          <cell r="E17">
            <v>0</v>
          </cell>
          <cell r="H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AF225-D388-4702-B511-2AB7D79A2A09}">
  <dimension ref="B1:T130"/>
  <sheetViews>
    <sheetView workbookViewId="0">
      <selection activeCell="D31" sqref="D31"/>
    </sheetView>
  </sheetViews>
  <sheetFormatPr defaultRowHeight="15" x14ac:dyDescent="0.2"/>
  <cols>
    <col min="4" max="4" width="12.21875" bestFit="1" customWidth="1"/>
    <col min="5" max="5" width="9.109375" bestFit="1" customWidth="1"/>
    <col min="6" max="6" width="13.109375" bestFit="1" customWidth="1"/>
    <col min="7" max="7" width="11.21875" bestFit="1" customWidth="1"/>
    <col min="8" max="8" width="15.77734375" customWidth="1"/>
    <col min="9" max="9" width="11.33203125" bestFit="1" customWidth="1"/>
    <col min="10" max="10" width="13.109375" bestFit="1" customWidth="1"/>
    <col min="11" max="11" width="12.21875" bestFit="1" customWidth="1"/>
    <col min="12" max="12" width="12" bestFit="1" customWidth="1"/>
    <col min="13" max="13" width="11" bestFit="1" customWidth="1"/>
    <col min="16" max="16" width="20.77734375" bestFit="1" customWidth="1"/>
    <col min="18" max="18" width="12.21875" bestFit="1" customWidth="1"/>
  </cols>
  <sheetData>
    <row r="1" spans="5:20" ht="15.75" x14ac:dyDescent="0.25">
      <c r="E1" s="1" t="s">
        <v>0</v>
      </c>
    </row>
    <row r="2" spans="5:20" ht="15.75" x14ac:dyDescent="0.25">
      <c r="E2" s="1" t="s">
        <v>1</v>
      </c>
    </row>
    <row r="4" spans="5:20" ht="15.75" x14ac:dyDescent="0.25">
      <c r="E4" s="2" t="s">
        <v>2</v>
      </c>
    </row>
    <row r="6" spans="5:20" ht="15.75" x14ac:dyDescent="0.25">
      <c r="J6" s="3" t="s">
        <v>3</v>
      </c>
    </row>
    <row r="7" spans="5:20" ht="16.5" thickBot="1" x14ac:dyDescent="0.3">
      <c r="E7" s="4"/>
      <c r="F7" s="4"/>
      <c r="G7" s="4"/>
      <c r="H7" s="4"/>
      <c r="I7" s="5" t="s">
        <v>4</v>
      </c>
      <c r="J7" s="5" t="s">
        <v>5</v>
      </c>
      <c r="K7" s="5" t="s">
        <v>6</v>
      </c>
    </row>
    <row r="8" spans="5:20" x14ac:dyDescent="0.2">
      <c r="E8" t="s">
        <v>7</v>
      </c>
      <c r="I8" s="6">
        <f>E29</f>
        <v>14498</v>
      </c>
      <c r="J8" s="7">
        <f>F29</f>
        <v>42570190</v>
      </c>
      <c r="K8" s="8">
        <f>H39</f>
        <v>829642.27549999999</v>
      </c>
      <c r="T8" s="9"/>
    </row>
    <row r="9" spans="5:20" x14ac:dyDescent="0.2">
      <c r="E9" t="s">
        <v>8</v>
      </c>
      <c r="I9" s="6">
        <f>E49</f>
        <v>107</v>
      </c>
      <c r="J9" s="7">
        <f>F49</f>
        <v>281570</v>
      </c>
      <c r="K9" s="6">
        <f>H59</f>
        <v>9589.1970000000001</v>
      </c>
    </row>
    <row r="10" spans="5:20" x14ac:dyDescent="0.2">
      <c r="E10" t="s">
        <v>9</v>
      </c>
      <c r="I10" s="6">
        <f>E68</f>
        <v>24</v>
      </c>
      <c r="J10" s="7">
        <f>F68</f>
        <v>288030</v>
      </c>
      <c r="K10" s="6">
        <f>H77</f>
        <v>4825.0520000000006</v>
      </c>
      <c r="R10" s="10"/>
    </row>
    <row r="11" spans="5:20" x14ac:dyDescent="0.2">
      <c r="E11" t="s">
        <v>10</v>
      </c>
      <c r="I11" s="6">
        <f>E87</f>
        <v>72</v>
      </c>
      <c r="J11" s="7">
        <f>F87</f>
        <v>4443690</v>
      </c>
      <c r="K11" s="6">
        <f>H96</f>
        <v>60495.258000000002</v>
      </c>
      <c r="R11" s="11"/>
    </row>
    <row r="12" spans="5:20" x14ac:dyDescent="0.2">
      <c r="E12" t="s">
        <v>11</v>
      </c>
      <c r="I12" s="11">
        <f>E105</f>
        <v>2</v>
      </c>
      <c r="J12" s="7">
        <f>F105</f>
        <v>0</v>
      </c>
      <c r="K12" s="11">
        <f>H114</f>
        <v>827.04</v>
      </c>
    </row>
    <row r="13" spans="5:20" x14ac:dyDescent="0.2">
      <c r="I13" s="12">
        <f>E127</f>
        <v>0</v>
      </c>
      <c r="J13" s="13">
        <f>D127</f>
        <v>0</v>
      </c>
      <c r="K13" s="12">
        <f>H130</f>
        <v>0</v>
      </c>
      <c r="M13" s="10"/>
      <c r="R13" s="10"/>
    </row>
    <row r="14" spans="5:20" ht="15.75" x14ac:dyDescent="0.25">
      <c r="I14" s="6"/>
      <c r="J14" s="14"/>
      <c r="K14" s="14"/>
      <c r="R14" s="8"/>
    </row>
    <row r="15" spans="5:20" x14ac:dyDescent="0.2">
      <c r="E15" t="s">
        <v>12</v>
      </c>
      <c r="I15" s="6">
        <f>SUM(I8:I12)</f>
        <v>14703</v>
      </c>
      <c r="J15" s="6">
        <f>SUM(J8:J13)</f>
        <v>47583480</v>
      </c>
      <c r="K15" s="8">
        <f>SUM(K8:K13)</f>
        <v>905378.82250000013</v>
      </c>
      <c r="M15" s="10"/>
      <c r="P15" s="7"/>
    </row>
    <row r="16" spans="5:20" x14ac:dyDescent="0.2">
      <c r="M16" s="15"/>
    </row>
    <row r="17" spans="2:13" x14ac:dyDescent="0.2">
      <c r="K17" s="12"/>
    </row>
    <row r="18" spans="2:13" ht="15.75" thickBot="1" x14ac:dyDescent="0.25">
      <c r="H18" t="s">
        <v>13</v>
      </c>
      <c r="K18" s="16">
        <f>SUM(K15:K17)</f>
        <v>905378.82250000013</v>
      </c>
    </row>
    <row r="19" spans="2:13" ht="15.75" thickTop="1" x14ac:dyDescent="0.2"/>
    <row r="20" spans="2:13" ht="15.75" x14ac:dyDescent="0.25">
      <c r="B20" s="2" t="s">
        <v>14</v>
      </c>
    </row>
    <row r="21" spans="2:13" ht="15.75" x14ac:dyDescent="0.25">
      <c r="B21" s="2"/>
    </row>
    <row r="22" spans="2:13" x14ac:dyDescent="0.2">
      <c r="C22" s="17"/>
      <c r="D22" s="17"/>
      <c r="E22" s="17"/>
      <c r="F22" s="17"/>
      <c r="G22" s="18" t="s">
        <v>15</v>
      </c>
      <c r="H22" s="18" t="s">
        <v>16</v>
      </c>
      <c r="I22" s="18" t="s">
        <v>16</v>
      </c>
      <c r="J22" s="18" t="s">
        <v>17</v>
      </c>
      <c r="K22" s="17"/>
    </row>
    <row r="23" spans="2:13" x14ac:dyDescent="0.2">
      <c r="C23" s="17"/>
      <c r="D23" s="18" t="s">
        <v>18</v>
      </c>
      <c r="E23" s="18" t="s">
        <v>19</v>
      </c>
      <c r="F23" s="18" t="s">
        <v>20</v>
      </c>
      <c r="G23" s="19">
        <v>2000</v>
      </c>
      <c r="H23" s="19">
        <v>8000</v>
      </c>
      <c r="I23" s="19">
        <v>40000</v>
      </c>
      <c r="J23" s="19">
        <v>50000</v>
      </c>
      <c r="K23" s="18" t="s">
        <v>21</v>
      </c>
    </row>
    <row r="24" spans="2:13" x14ac:dyDescent="0.2">
      <c r="C24" s="17" t="s">
        <v>22</v>
      </c>
      <c r="D24" s="20">
        <v>2000</v>
      </c>
      <c r="E24" s="20">
        <f>'[1]5|8"Meter'!E15+'[1]5|8"Meter'!E33</f>
        <v>6809</v>
      </c>
      <c r="F24" s="20">
        <f>'[1]5|8"Meter'!X15+'[1]5|8"Meter'!X33</f>
        <v>6591750</v>
      </c>
      <c r="G24" s="20">
        <f>'[1]5|8"Meter'!H15+'[1]5|8"Meter'!H33</f>
        <v>6591750</v>
      </c>
      <c r="H24" s="20">
        <f>'[1]5|8"Meter'!L15+'[1]5|8"Meter'!L33</f>
        <v>0</v>
      </c>
      <c r="I24" s="20">
        <f>'[1]5|8"Meter'!Q15+'[1]5|8"Meter'!Q33</f>
        <v>0</v>
      </c>
      <c r="J24" s="20">
        <f>'[1]5|8"Meter'!S15+'[1]5|8"Meter'!S33</f>
        <v>0</v>
      </c>
      <c r="K24" s="21">
        <f>SUM(G24:J24)</f>
        <v>6591750</v>
      </c>
    </row>
    <row r="25" spans="2:13" x14ac:dyDescent="0.2">
      <c r="C25" s="17" t="s">
        <v>16</v>
      </c>
      <c r="D25" s="20">
        <v>8000</v>
      </c>
      <c r="E25" s="20">
        <f>'[1]5|8"Meter'!E16+'[1]5|8"Meter'!E34</f>
        <v>7365</v>
      </c>
      <c r="F25" s="20">
        <f>'[1]5|8"Meter'!X16+'[1]5|8"Meter'!X34</f>
        <v>28439460</v>
      </c>
      <c r="G25" s="20">
        <f>'[1]5|8"Meter'!H16+'[1]5|8"Meter'!H34</f>
        <v>14730000</v>
      </c>
      <c r="H25" s="20">
        <f>'[1]5|8"Meter'!L16+'[1]5|8"Meter'!L34</f>
        <v>13709460</v>
      </c>
      <c r="I25" s="20">
        <f>'[1]5|8"Meter'!Q16+'[1]5|8"Meter'!Q34</f>
        <v>0</v>
      </c>
      <c r="J25" s="20">
        <f>'[1]5|8"Meter'!S16+'[1]5|8"Meter'!S34</f>
        <v>0</v>
      </c>
      <c r="K25" s="21">
        <f>SUM(G25:J25)</f>
        <v>28439460</v>
      </c>
    </row>
    <row r="26" spans="2:13" x14ac:dyDescent="0.2">
      <c r="C26" s="17" t="s">
        <v>16</v>
      </c>
      <c r="D26" s="20">
        <v>40000</v>
      </c>
      <c r="E26" s="20">
        <f>'[1]5|8"Meter'!E17+'[1]5|8"Meter'!E35</f>
        <v>299</v>
      </c>
      <c r="F26" s="20">
        <f>'[1]5|8"Meter'!X17+'[1]5|8"Meter'!X35</f>
        <v>5071930</v>
      </c>
      <c r="G26" s="20">
        <f>'[1]5|8"Meter'!H17+'[1]5|8"Meter'!H35</f>
        <v>598000</v>
      </c>
      <c r="H26" s="20">
        <f>'[1]5|8"Meter'!L17+'[1]5|8"Meter'!L35</f>
        <v>2392000</v>
      </c>
      <c r="I26" s="20">
        <f>'[1]5|8"Meter'!Q17+'[1]5|8"Meter'!Q35</f>
        <v>2081930</v>
      </c>
      <c r="J26" s="20">
        <f>'[1]5|8"Meter'!S17+'[1]5|8"Meter'!S35</f>
        <v>0</v>
      </c>
      <c r="K26" s="21">
        <f>SUM(G26:J26)</f>
        <v>5071930</v>
      </c>
    </row>
    <row r="27" spans="2:13" x14ac:dyDescent="0.2">
      <c r="C27" s="17" t="s">
        <v>17</v>
      </c>
      <c r="D27" s="20">
        <v>50000</v>
      </c>
      <c r="E27" s="20">
        <f>'[1]5|8"Meter'!E18+'[1]5|8"Meter'!E36</f>
        <v>25</v>
      </c>
      <c r="F27" s="20">
        <f>'[1]5|8"Meter'!X18+'[1]5|8"Meter'!X36</f>
        <v>2467050</v>
      </c>
      <c r="G27" s="20">
        <f>'[1]5|8"Meter'!H18+'[1]5|8"Meter'!H36</f>
        <v>50000</v>
      </c>
      <c r="H27" s="20">
        <f>'[1]5|8"Meter'!L18+'[1]5|8"Meter'!L36</f>
        <v>200000</v>
      </c>
      <c r="I27" s="20">
        <f>'[1]5|8"Meter'!Q18+'[1]5|8"Meter'!Q36</f>
        <v>1000000</v>
      </c>
      <c r="J27" s="20">
        <f>'[1]5|8"Meter'!S18+'[1]5|8"Meter'!S36</f>
        <v>1217050</v>
      </c>
      <c r="K27" s="21">
        <f t="shared" ref="K27" si="0">SUM(G27:J27)</f>
        <v>2467050</v>
      </c>
    </row>
    <row r="28" spans="2:13" x14ac:dyDescent="0.2">
      <c r="C28" s="17"/>
      <c r="D28" s="17"/>
      <c r="E28" s="17"/>
      <c r="F28" s="17"/>
      <c r="G28" s="17"/>
      <c r="H28" s="17"/>
      <c r="I28" s="17"/>
      <c r="J28" s="17"/>
      <c r="K28" s="17"/>
    </row>
    <row r="29" spans="2:13" x14ac:dyDescent="0.2">
      <c r="C29" s="17" t="s">
        <v>12</v>
      </c>
      <c r="D29" s="17"/>
      <c r="E29" s="20">
        <f t="shared" ref="E29:J29" si="1">SUM(E24:E27)</f>
        <v>14498</v>
      </c>
      <c r="F29" s="20">
        <f t="shared" si="1"/>
        <v>42570190</v>
      </c>
      <c r="G29" s="20">
        <f t="shared" si="1"/>
        <v>21969750</v>
      </c>
      <c r="H29" s="20">
        <f t="shared" si="1"/>
        <v>16301460</v>
      </c>
      <c r="I29" s="20">
        <f t="shared" si="1"/>
        <v>3081930</v>
      </c>
      <c r="J29" s="20">
        <f t="shared" si="1"/>
        <v>1217050</v>
      </c>
      <c r="K29" s="20">
        <f>SUM(K24:K27)</f>
        <v>42570190</v>
      </c>
      <c r="L29" s="7"/>
      <c r="M29" s="7"/>
    </row>
    <row r="31" spans="2:13" ht="15.75" x14ac:dyDescent="0.25">
      <c r="B31" s="2" t="s">
        <v>23</v>
      </c>
    </row>
    <row r="33" spans="2:11" x14ac:dyDescent="0.2">
      <c r="C33" s="17"/>
      <c r="D33" s="18" t="s">
        <v>18</v>
      </c>
      <c r="E33" s="18" t="s">
        <v>19</v>
      </c>
      <c r="F33" s="18" t="s">
        <v>20</v>
      </c>
      <c r="G33" s="18" t="s">
        <v>24</v>
      </c>
      <c r="H33" s="18" t="s">
        <v>6</v>
      </c>
    </row>
    <row r="34" spans="2:11" x14ac:dyDescent="0.2">
      <c r="C34" s="17" t="s">
        <v>22</v>
      </c>
      <c r="D34" s="22">
        <v>2000</v>
      </c>
      <c r="E34" s="20">
        <f>E29</f>
        <v>14498</v>
      </c>
      <c r="F34" s="21">
        <f>G29</f>
        <v>21969750</v>
      </c>
      <c r="G34" s="23">
        <v>37.14</v>
      </c>
      <c r="H34" s="23">
        <f>E34*G34</f>
        <v>538455.72</v>
      </c>
    </row>
    <row r="35" spans="2:11" x14ac:dyDescent="0.2">
      <c r="C35" s="17" t="s">
        <v>16</v>
      </c>
      <c r="D35" s="22">
        <v>8000</v>
      </c>
      <c r="E35" s="20"/>
      <c r="F35" s="21">
        <f>H29</f>
        <v>16301460</v>
      </c>
      <c r="G35" s="24">
        <v>14.55</v>
      </c>
      <c r="H35" s="24">
        <f>(F35*G35)/1000</f>
        <v>237186.24299999999</v>
      </c>
    </row>
    <row r="36" spans="2:11" x14ac:dyDescent="0.2">
      <c r="C36" s="17" t="s">
        <v>16</v>
      </c>
      <c r="D36" s="22">
        <v>40000</v>
      </c>
      <c r="E36" s="20"/>
      <c r="F36" s="21">
        <f>I29</f>
        <v>3081930</v>
      </c>
      <c r="G36" s="24">
        <v>13</v>
      </c>
      <c r="H36" s="24">
        <f>(F36*G36)/1000</f>
        <v>40065.089999999997</v>
      </c>
    </row>
    <row r="37" spans="2:11" x14ac:dyDescent="0.2">
      <c r="C37" s="17" t="s">
        <v>17</v>
      </c>
      <c r="D37" s="22">
        <v>50000</v>
      </c>
      <c r="E37" s="20"/>
      <c r="F37" s="21">
        <f>J29</f>
        <v>1217050</v>
      </c>
      <c r="G37" s="24">
        <v>11.45</v>
      </c>
      <c r="H37" s="24">
        <f>(F37*G37)/1000</f>
        <v>13935.2225</v>
      </c>
    </row>
    <row r="38" spans="2:11" x14ac:dyDescent="0.2">
      <c r="C38" s="17"/>
      <c r="D38" s="17"/>
      <c r="E38" s="17"/>
      <c r="F38" s="17"/>
      <c r="G38" s="17"/>
      <c r="H38" s="17"/>
    </row>
    <row r="39" spans="2:11" x14ac:dyDescent="0.2">
      <c r="C39" s="17" t="s">
        <v>12</v>
      </c>
      <c r="D39" s="17"/>
      <c r="E39" s="20">
        <f>SUM(E34:E37)</f>
        <v>14498</v>
      </c>
      <c r="F39" s="20">
        <f>SUM(F34:F37)</f>
        <v>42570190</v>
      </c>
      <c r="G39" s="17"/>
      <c r="H39" s="25">
        <f>SUM(H34:H37)</f>
        <v>829642.27549999999</v>
      </c>
    </row>
    <row r="41" spans="2:11" ht="15.75" x14ac:dyDescent="0.25">
      <c r="B41" s="2" t="s">
        <v>25</v>
      </c>
    </row>
    <row r="42" spans="2:11" x14ac:dyDescent="0.2">
      <c r="C42" s="17"/>
      <c r="D42" s="17"/>
      <c r="E42" s="17"/>
      <c r="F42" s="17"/>
      <c r="G42" s="18" t="s">
        <v>22</v>
      </c>
      <c r="H42" s="18" t="s">
        <v>16</v>
      </c>
      <c r="I42" s="18" t="s">
        <v>16</v>
      </c>
      <c r="J42" s="18" t="s">
        <v>17</v>
      </c>
      <c r="K42" s="17"/>
    </row>
    <row r="43" spans="2:11" x14ac:dyDescent="0.2">
      <c r="C43" s="17"/>
      <c r="D43" s="18" t="s">
        <v>18</v>
      </c>
      <c r="E43" s="18" t="s">
        <v>19</v>
      </c>
      <c r="F43" s="18" t="s">
        <v>20</v>
      </c>
      <c r="G43" s="26">
        <v>5000</v>
      </c>
      <c r="H43" s="26">
        <v>5000</v>
      </c>
      <c r="I43" s="26">
        <v>40000</v>
      </c>
      <c r="J43" s="26">
        <v>50000</v>
      </c>
      <c r="K43" s="18" t="s">
        <v>21</v>
      </c>
    </row>
    <row r="44" spans="2:11" x14ac:dyDescent="0.2">
      <c r="C44" s="17" t="s">
        <v>22</v>
      </c>
      <c r="D44" s="22">
        <v>5000</v>
      </c>
      <c r="E44" s="17">
        <f>'[1]1"Meter'!E17+'[1]1"Meter'!E35+'[1]1"Meter'!E54</f>
        <v>91</v>
      </c>
      <c r="F44" s="20">
        <f>'[1]1"Meter'!X17+'[1]1"Meter'!X35+'[1]1"Meter'!X54</f>
        <v>134370</v>
      </c>
      <c r="G44" s="21">
        <f>'[1]1"Meter'!H17+'[1]1"Meter'!H35+'[1]1"Meter'!H54</f>
        <v>134370</v>
      </c>
      <c r="H44" s="20">
        <f>'[1]1"Meter'!L17+'[1]1"Meter'!L35+'[1]1"Meter'!L54</f>
        <v>0</v>
      </c>
      <c r="I44" s="20">
        <f>'[1]1"Meter'!Q17+'[1]1"Meter'!Q35+'[1]1"Meter'!Q54</f>
        <v>0</v>
      </c>
      <c r="J44" s="24">
        <f>'[1]1"Meter'!S17+'[1]1"Meter'!S35+'[1]1"Meter'!S54</f>
        <v>0</v>
      </c>
      <c r="K44" s="21">
        <f>SUM(G44:J44)</f>
        <v>134370</v>
      </c>
    </row>
    <row r="45" spans="2:11" x14ac:dyDescent="0.2">
      <c r="C45" s="17" t="s">
        <v>16</v>
      </c>
      <c r="D45" s="22">
        <v>5000</v>
      </c>
      <c r="E45" s="17">
        <f>'[1]1"Meter'!E18+'[1]1"Meter'!E36+'[1]1"Meter'!E55</f>
        <v>12</v>
      </c>
      <c r="F45" s="20">
        <f>'[1]1"Meter'!X18+'[1]1"Meter'!X36+'[1]1"Meter'!X55</f>
        <v>86540</v>
      </c>
      <c r="G45" s="21">
        <f>'[1]1"Meter'!H18+'[1]1"Meter'!H36+'[1]1"Meter'!H55</f>
        <v>60000</v>
      </c>
      <c r="H45" s="20">
        <f>'[1]1"Meter'!L18+'[1]1"Meter'!L36+'[1]1"Meter'!L55</f>
        <v>26540</v>
      </c>
      <c r="I45" s="20">
        <f>'[1]1"Meter'!Q18+'[1]1"Meter'!Q36+'[1]1"Meter'!Q55</f>
        <v>0</v>
      </c>
      <c r="J45" s="24">
        <f>'[1]1"Meter'!S18+'[1]1"Meter'!S36+'[1]1"Meter'!S55</f>
        <v>0</v>
      </c>
      <c r="K45" s="21">
        <f t="shared" ref="K45:K49" si="2">SUM(G45:J45)</f>
        <v>86540</v>
      </c>
    </row>
    <row r="46" spans="2:11" x14ac:dyDescent="0.2">
      <c r="C46" s="17" t="s">
        <v>16</v>
      </c>
      <c r="D46" s="22">
        <v>40000</v>
      </c>
      <c r="E46" s="17">
        <f>'[1]1"Meter'!E19+'[1]1"Meter'!E37+'[1]1"Meter'!E56</f>
        <v>4</v>
      </c>
      <c r="F46" s="20">
        <f>'[1]1"Meter'!X19+'[1]1"Meter'!X37+'[1]1"Meter'!X56</f>
        <v>60660</v>
      </c>
      <c r="G46" s="21">
        <f>'[1]1"Meter'!H19+'[1]1"Meter'!H37+'[1]1"Meter'!H56</f>
        <v>20000</v>
      </c>
      <c r="H46" s="20">
        <f>'[1]1"Meter'!L19+'[1]1"Meter'!L37+'[1]1"Meter'!L56</f>
        <v>20000</v>
      </c>
      <c r="I46" s="20">
        <f>'[1]1"Meter'!Q19+'[1]1"Meter'!Q37+'[1]1"Meter'!Q56</f>
        <v>20660</v>
      </c>
      <c r="J46" s="24">
        <f>'[1]1"Meter'!S19+'[1]1"Meter'!S37+'[1]1"Meter'!S56</f>
        <v>0</v>
      </c>
      <c r="K46" s="21">
        <f t="shared" si="2"/>
        <v>60660</v>
      </c>
    </row>
    <row r="47" spans="2:11" x14ac:dyDescent="0.2">
      <c r="C47" s="17" t="s">
        <v>17</v>
      </c>
      <c r="D47" s="22">
        <v>50000</v>
      </c>
      <c r="E47" s="17">
        <f>'[1]1"Meter'!E20+'[1]1"Meter'!E38+'[1]1"Meter'!E57</f>
        <v>0</v>
      </c>
      <c r="F47" s="20">
        <f>'[1]1"Meter'!X20+'[1]1"Meter'!X38+'[1]1"Meter'!X57</f>
        <v>0</v>
      </c>
      <c r="G47" s="21">
        <f>'[1]1"Meter'!H20+'[1]1"Meter'!H38+'[1]1"Meter'!H57</f>
        <v>0</v>
      </c>
      <c r="H47" s="20">
        <f>'[1]1"Meter'!L20+'[1]1"Meter'!L38+'[1]1"Meter'!L57</f>
        <v>0</v>
      </c>
      <c r="I47" s="20">
        <f>'[1]1"Meter'!Q20+'[1]1"Meter'!Q38+'[1]1"Meter'!Q57</f>
        <v>0</v>
      </c>
      <c r="J47" s="24">
        <f>'[1]1"Meter'!S20+'[1]1"Meter'!S38+'[1]1"Meter'!S57</f>
        <v>0</v>
      </c>
      <c r="K47" s="21"/>
    </row>
    <row r="48" spans="2:11" x14ac:dyDescent="0.2">
      <c r="C48" s="17"/>
      <c r="D48" s="17"/>
      <c r="E48" s="17"/>
      <c r="F48" s="17"/>
      <c r="G48" s="17"/>
      <c r="H48" s="17"/>
      <c r="I48" s="17"/>
      <c r="J48" s="17"/>
      <c r="K48" s="21"/>
    </row>
    <row r="49" spans="2:12" x14ac:dyDescent="0.2">
      <c r="C49" s="17" t="s">
        <v>12</v>
      </c>
      <c r="D49" s="17"/>
      <c r="E49" s="20">
        <f>SUM(E44:E47)</f>
        <v>107</v>
      </c>
      <c r="F49" s="20">
        <f>SUM(F44:F47)</f>
        <v>281570</v>
      </c>
      <c r="G49" s="20">
        <f>SUM(G44:G47)</f>
        <v>214370</v>
      </c>
      <c r="H49" s="20">
        <f>SUM(H44:H47)</f>
        <v>46540</v>
      </c>
      <c r="I49" s="20">
        <f>SUM(I44:I47)</f>
        <v>20660</v>
      </c>
      <c r="J49" s="17"/>
      <c r="K49" s="21">
        <f t="shared" si="2"/>
        <v>281570</v>
      </c>
      <c r="L49" s="7"/>
    </row>
    <row r="51" spans="2:12" ht="15.75" x14ac:dyDescent="0.25">
      <c r="B51" s="2" t="s">
        <v>26</v>
      </c>
    </row>
    <row r="53" spans="2:12" x14ac:dyDescent="0.2">
      <c r="C53" s="17"/>
      <c r="D53" s="18" t="s">
        <v>18</v>
      </c>
      <c r="E53" s="18" t="s">
        <v>19</v>
      </c>
      <c r="F53" s="18" t="s">
        <v>20</v>
      </c>
      <c r="G53" s="18" t="s">
        <v>27</v>
      </c>
      <c r="H53" s="18" t="s">
        <v>6</v>
      </c>
    </row>
    <row r="54" spans="2:12" x14ac:dyDescent="0.2">
      <c r="C54" s="17" t="s">
        <v>28</v>
      </c>
      <c r="D54" s="22">
        <v>5000</v>
      </c>
      <c r="E54" s="21">
        <f>E49</f>
        <v>107</v>
      </c>
      <c r="F54" s="21">
        <f>G49</f>
        <v>214370</v>
      </c>
      <c r="G54" s="23">
        <v>80.78</v>
      </c>
      <c r="H54" s="23">
        <f>E54*G54</f>
        <v>8643.4600000000009</v>
      </c>
    </row>
    <row r="55" spans="2:12" x14ac:dyDescent="0.2">
      <c r="C55" s="17" t="s">
        <v>16</v>
      </c>
      <c r="D55" s="22">
        <v>5000</v>
      </c>
      <c r="E55" s="17"/>
      <c r="F55" s="21">
        <f>H49</f>
        <v>46540</v>
      </c>
      <c r="G55" s="24">
        <v>14.55</v>
      </c>
      <c r="H55" s="24">
        <f>(F55*G55)/1000</f>
        <v>677.15700000000004</v>
      </c>
    </row>
    <row r="56" spans="2:12" x14ac:dyDescent="0.2">
      <c r="C56" s="17" t="s">
        <v>16</v>
      </c>
      <c r="D56" s="22">
        <v>40000</v>
      </c>
      <c r="E56" s="17"/>
      <c r="F56" s="21">
        <f>I49</f>
        <v>20660</v>
      </c>
      <c r="G56" s="24">
        <v>13</v>
      </c>
      <c r="H56" s="24">
        <f>(F56*G56)/1000</f>
        <v>268.58</v>
      </c>
    </row>
    <row r="57" spans="2:12" x14ac:dyDescent="0.2">
      <c r="C57" s="17" t="s">
        <v>17</v>
      </c>
      <c r="D57" s="22">
        <v>50000</v>
      </c>
      <c r="E57" s="17"/>
      <c r="F57" s="17"/>
      <c r="G57" s="24">
        <v>11.45</v>
      </c>
      <c r="H57" s="17"/>
    </row>
    <row r="58" spans="2:12" x14ac:dyDescent="0.2">
      <c r="C58" s="17"/>
      <c r="D58" s="17"/>
      <c r="E58" s="17"/>
      <c r="F58" s="17"/>
      <c r="G58" s="17"/>
      <c r="H58" s="17"/>
    </row>
    <row r="59" spans="2:12" x14ac:dyDescent="0.2">
      <c r="C59" s="17" t="s">
        <v>12</v>
      </c>
      <c r="D59" s="17"/>
      <c r="E59" s="20">
        <f>SUM(E54:E57)</f>
        <v>107</v>
      </c>
      <c r="F59" s="20">
        <f>SUM(F54:F57)</f>
        <v>281570</v>
      </c>
      <c r="G59" s="17"/>
      <c r="H59" s="23">
        <f>SUM(H54:H57)</f>
        <v>9589.1970000000001</v>
      </c>
    </row>
    <row r="61" spans="2:12" ht="15.75" x14ac:dyDescent="0.25">
      <c r="B61" s="2" t="s">
        <v>29</v>
      </c>
    </row>
    <row r="62" spans="2:12" x14ac:dyDescent="0.2">
      <c r="C62" s="17"/>
      <c r="D62" s="17"/>
      <c r="E62" s="17"/>
      <c r="F62" s="17"/>
      <c r="G62" s="18" t="s">
        <v>22</v>
      </c>
      <c r="H62" s="18" t="s">
        <v>16</v>
      </c>
      <c r="I62" s="18" t="s">
        <v>17</v>
      </c>
      <c r="J62" s="17"/>
    </row>
    <row r="63" spans="2:12" x14ac:dyDescent="0.2">
      <c r="C63" s="17"/>
      <c r="D63" s="18" t="s">
        <v>18</v>
      </c>
      <c r="E63" s="18" t="s">
        <v>19</v>
      </c>
      <c r="F63" s="18" t="s">
        <v>20</v>
      </c>
      <c r="G63" s="26">
        <v>10000</v>
      </c>
      <c r="H63" s="26">
        <v>40000</v>
      </c>
      <c r="I63" s="26">
        <v>50000</v>
      </c>
      <c r="J63" s="18" t="s">
        <v>21</v>
      </c>
    </row>
    <row r="64" spans="2:12" x14ac:dyDescent="0.2">
      <c r="C64" s="17" t="s">
        <v>22</v>
      </c>
      <c r="D64" s="22">
        <v>10000</v>
      </c>
      <c r="E64" s="20">
        <f>'[1]1.5"Meter'!E16+'[1]1.5"Meter'!E34</f>
        <v>14</v>
      </c>
      <c r="F64" s="20">
        <f>'[1]1.5"Meter'!X16+'[1]1.5"Meter'!X34</f>
        <v>100060</v>
      </c>
      <c r="G64" s="20">
        <f>'[1]1.5"Meter'!H16+'[1]1.5"Meter'!H34</f>
        <v>100060</v>
      </c>
      <c r="H64" s="20">
        <f>'[1]1.5"Meter'!L16+'[1]1.5"Meter'!L34</f>
        <v>0</v>
      </c>
      <c r="I64" s="20">
        <f>'[1]1.5"Meter'!Q16+'[1]1.5"Meter'!Q34</f>
        <v>0</v>
      </c>
      <c r="J64" s="20">
        <f>SUM(G64:I64)</f>
        <v>100060</v>
      </c>
    </row>
    <row r="65" spans="2:11" x14ac:dyDescent="0.2">
      <c r="C65" s="17" t="s">
        <v>16</v>
      </c>
      <c r="D65" s="22">
        <v>40000</v>
      </c>
      <c r="E65" s="20">
        <f>'[1]1.5"Meter'!E17+'[1]1.5"Meter'!E35</f>
        <v>9</v>
      </c>
      <c r="F65" s="20">
        <f>'[1]1.5"Meter'!X17+'[1]1.5"Meter'!X35</f>
        <v>136010</v>
      </c>
      <c r="G65" s="20">
        <f>'[1]1.5"Meter'!H17+'[1]1.5"Meter'!H35</f>
        <v>90000</v>
      </c>
      <c r="H65" s="20">
        <f>'[1]1.5"Meter'!L17+'[1]1.5"Meter'!L35</f>
        <v>46010</v>
      </c>
      <c r="I65" s="20">
        <f>'[1]1.5"Meter'!Q17+'[1]1.5"Meter'!Q35</f>
        <v>0</v>
      </c>
      <c r="J65" s="20">
        <f>SUM(G65:I65)</f>
        <v>136010</v>
      </c>
    </row>
    <row r="66" spans="2:11" x14ac:dyDescent="0.2">
      <c r="C66" s="17" t="s">
        <v>17</v>
      </c>
      <c r="D66" s="22">
        <v>50000</v>
      </c>
      <c r="E66" s="20">
        <f>'[1]1.5"Meter'!E18+'[1]1.5"Meter'!E36</f>
        <v>1</v>
      </c>
      <c r="F66" s="20">
        <f>'[1]1.5"Meter'!X18+'[1]1.5"Meter'!X36</f>
        <v>51960</v>
      </c>
      <c r="G66" s="20">
        <f>'[1]1.5"Meter'!H18+'[1]1.5"Meter'!H36</f>
        <v>10000</v>
      </c>
      <c r="H66" s="20">
        <f>'[1]1.5"Meter'!L18+'[1]1.5"Meter'!L36</f>
        <v>40000</v>
      </c>
      <c r="I66" s="20">
        <f>'[1]1.5"Meter'!Q18+'[1]1.5"Meter'!Q36</f>
        <v>1960</v>
      </c>
      <c r="J66" s="20">
        <f>SUM(G66:I66)</f>
        <v>51960</v>
      </c>
    </row>
    <row r="67" spans="2:11" x14ac:dyDescent="0.2">
      <c r="C67" s="17"/>
      <c r="D67" s="17"/>
      <c r="E67" s="20"/>
      <c r="F67" s="17"/>
      <c r="G67" s="17"/>
      <c r="H67" s="17"/>
      <c r="I67" s="17"/>
      <c r="J67" s="17"/>
    </row>
    <row r="68" spans="2:11" x14ac:dyDescent="0.2">
      <c r="C68" s="17" t="s">
        <v>12</v>
      </c>
      <c r="D68" s="17"/>
      <c r="E68" s="20">
        <f>SUM(E64:E66)</f>
        <v>24</v>
      </c>
      <c r="F68" s="20">
        <f>SUM(F64:F66)</f>
        <v>288030</v>
      </c>
      <c r="G68" s="20">
        <f>SUM(G64:G66)</f>
        <v>200060</v>
      </c>
      <c r="H68" s="20">
        <f>SUM(H64:H66)</f>
        <v>86010</v>
      </c>
      <c r="I68" s="20">
        <f>SUM(I64:I66)</f>
        <v>1960</v>
      </c>
      <c r="J68" s="21">
        <f>SUM(G68:I68)</f>
        <v>288030</v>
      </c>
      <c r="K68" s="7"/>
    </row>
    <row r="70" spans="2:11" ht="15.75" x14ac:dyDescent="0.25">
      <c r="B70" s="2" t="s">
        <v>30</v>
      </c>
    </row>
    <row r="72" spans="2:11" x14ac:dyDescent="0.2">
      <c r="C72" s="17"/>
      <c r="D72" s="18" t="s">
        <v>18</v>
      </c>
      <c r="E72" s="18" t="s">
        <v>19</v>
      </c>
      <c r="F72" s="18" t="s">
        <v>20</v>
      </c>
      <c r="G72" s="18" t="s">
        <v>27</v>
      </c>
      <c r="H72" s="18" t="s">
        <v>6</v>
      </c>
    </row>
    <row r="73" spans="2:11" x14ac:dyDescent="0.2">
      <c r="C73" s="17" t="s">
        <v>22</v>
      </c>
      <c r="D73" s="20">
        <v>10000</v>
      </c>
      <c r="E73" s="20">
        <f>E68</f>
        <v>24</v>
      </c>
      <c r="F73" s="21">
        <f>G68</f>
        <v>200060</v>
      </c>
      <c r="G73" s="23">
        <v>153.52000000000001</v>
      </c>
      <c r="H73" s="27">
        <f>E73*G73</f>
        <v>3684.4800000000005</v>
      </c>
    </row>
    <row r="74" spans="2:11" x14ac:dyDescent="0.2">
      <c r="C74" s="17" t="s">
        <v>16</v>
      </c>
      <c r="D74" s="20">
        <v>40000</v>
      </c>
      <c r="E74" s="20"/>
      <c r="F74" s="21">
        <f>H68</f>
        <v>86010</v>
      </c>
      <c r="G74" s="24">
        <v>13</v>
      </c>
      <c r="H74" s="24">
        <f>(F74*G74)/1000</f>
        <v>1118.1300000000001</v>
      </c>
    </row>
    <row r="75" spans="2:11" x14ac:dyDescent="0.2">
      <c r="C75" s="17" t="s">
        <v>17</v>
      </c>
      <c r="D75" s="20">
        <v>50000</v>
      </c>
      <c r="E75" s="20"/>
      <c r="F75" s="21">
        <f>I68</f>
        <v>1960</v>
      </c>
      <c r="G75" s="24">
        <v>11.45</v>
      </c>
      <c r="H75" s="24">
        <f>(F75*G75)/1000</f>
        <v>22.442</v>
      </c>
    </row>
    <row r="76" spans="2:11" x14ac:dyDescent="0.2">
      <c r="C76" s="17"/>
      <c r="D76" s="17"/>
      <c r="E76" s="20"/>
      <c r="F76" s="17"/>
      <c r="G76" s="17"/>
      <c r="H76" s="17"/>
    </row>
    <row r="77" spans="2:11" x14ac:dyDescent="0.2">
      <c r="C77" s="17" t="s">
        <v>12</v>
      </c>
      <c r="D77" s="17"/>
      <c r="E77" s="20">
        <f>SUM(E73:E75)</f>
        <v>24</v>
      </c>
      <c r="F77" s="20">
        <f>SUM(F73:F75)</f>
        <v>288030</v>
      </c>
      <c r="G77" s="17"/>
      <c r="H77" s="23">
        <f>SUM(H73:H75)</f>
        <v>4825.0520000000006</v>
      </c>
    </row>
    <row r="79" spans="2:11" ht="15.75" x14ac:dyDescent="0.25">
      <c r="B79" s="2" t="s">
        <v>31</v>
      </c>
    </row>
    <row r="80" spans="2:11" ht="15.75" x14ac:dyDescent="0.25">
      <c r="B80" s="2"/>
    </row>
    <row r="81" spans="2:16" x14ac:dyDescent="0.2">
      <c r="C81" s="17"/>
      <c r="D81" s="17"/>
      <c r="E81" s="17"/>
      <c r="F81" s="17"/>
      <c r="G81" s="18" t="s">
        <v>22</v>
      </c>
      <c r="H81" s="18" t="s">
        <v>16</v>
      </c>
      <c r="I81" s="18" t="s">
        <v>17</v>
      </c>
      <c r="J81" s="17"/>
    </row>
    <row r="82" spans="2:16" x14ac:dyDescent="0.2">
      <c r="C82" s="17"/>
      <c r="D82" s="18" t="s">
        <v>18</v>
      </c>
      <c r="E82" s="18" t="s">
        <v>19</v>
      </c>
      <c r="F82" s="18" t="s">
        <v>20</v>
      </c>
      <c r="G82" s="26">
        <v>20000</v>
      </c>
      <c r="H82" s="26">
        <v>30000</v>
      </c>
      <c r="I82" s="26">
        <v>50000</v>
      </c>
      <c r="J82" s="18" t="s">
        <v>21</v>
      </c>
    </row>
    <row r="83" spans="2:16" x14ac:dyDescent="0.2">
      <c r="C83" s="17" t="s">
        <v>22</v>
      </c>
      <c r="D83" s="20">
        <v>20000</v>
      </c>
      <c r="E83" s="20">
        <f>'[1]2"Meter'!E16+'[1]2"Meter'!E34</f>
        <v>39</v>
      </c>
      <c r="F83" s="20">
        <f>'[1]2"Meter'!X16+'[1]2"Meter'!X34</f>
        <v>347450</v>
      </c>
      <c r="G83" s="20">
        <f>'[1]2"Meter'!H16+'[1]2"Meter'!H34</f>
        <v>347450</v>
      </c>
      <c r="H83" s="20">
        <f>'[1]2"Meter'!L16+'[1]2"Meter'!L34</f>
        <v>0</v>
      </c>
      <c r="I83" s="20">
        <f>'[1]2"Meter'!Q16+'[1]2"Meter'!Q34</f>
        <v>0</v>
      </c>
      <c r="J83" s="20">
        <f>SUM(G83:I83)</f>
        <v>347450</v>
      </c>
    </row>
    <row r="84" spans="2:16" x14ac:dyDescent="0.2">
      <c r="C84" s="17" t="s">
        <v>16</v>
      </c>
      <c r="D84" s="20">
        <v>30000</v>
      </c>
      <c r="E84" s="20">
        <f>'[1]2"Meter'!E17+'[1]2"Meter'!E35</f>
        <v>21</v>
      </c>
      <c r="F84" s="20">
        <f>'[1]2"Meter'!X17+'[1]2"Meter'!X35</f>
        <v>535400</v>
      </c>
      <c r="G84" s="20">
        <f>'[1]2"Meter'!H17+'[1]2"Meter'!H35</f>
        <v>420000</v>
      </c>
      <c r="H84" s="20">
        <f>'[1]2"Meter'!L17+'[1]2"Meter'!L35</f>
        <v>115400</v>
      </c>
      <c r="I84" s="20">
        <f>'[1]2"Meter'!Q17+'[1]2"Meter'!Q35</f>
        <v>0</v>
      </c>
      <c r="J84" s="20">
        <f>SUM(G84:I84)</f>
        <v>535400</v>
      </c>
    </row>
    <row r="85" spans="2:16" x14ac:dyDescent="0.2">
      <c r="C85" s="17" t="s">
        <v>17</v>
      </c>
      <c r="D85" s="20">
        <v>50000</v>
      </c>
      <c r="E85" s="20">
        <f>'[1]2"Meter'!E18+'[1]2"Meter'!E36</f>
        <v>12</v>
      </c>
      <c r="F85" s="20">
        <f>'[1]2"Meter'!X18+'[1]2"Meter'!X36</f>
        <v>3560840</v>
      </c>
      <c r="G85" s="20">
        <f>'[1]2"Meter'!H18+'[1]2"Meter'!H36</f>
        <v>240000</v>
      </c>
      <c r="H85" s="20">
        <f>'[1]2"Meter'!L18+'[1]2"Meter'!L36</f>
        <v>360000</v>
      </c>
      <c r="I85" s="20">
        <f>'[1]2"Meter'!Q18+'[1]2"Meter'!Q36</f>
        <v>2960840</v>
      </c>
      <c r="J85" s="20">
        <f>SUM(G85:I85)</f>
        <v>3560840</v>
      </c>
    </row>
    <row r="86" spans="2:16" x14ac:dyDescent="0.2">
      <c r="C86" s="17"/>
      <c r="D86" s="17"/>
      <c r="E86" s="20"/>
      <c r="F86" s="20"/>
      <c r="G86" s="20"/>
      <c r="H86" s="20"/>
      <c r="I86" s="20"/>
      <c r="J86" s="20"/>
    </row>
    <row r="87" spans="2:16" x14ac:dyDescent="0.2">
      <c r="C87" s="17" t="s">
        <v>12</v>
      </c>
      <c r="D87" s="17"/>
      <c r="E87" s="20">
        <f>SUM(E83:E85)</f>
        <v>72</v>
      </c>
      <c r="F87" s="20">
        <f>SUM(F83:F85)</f>
        <v>4443690</v>
      </c>
      <c r="G87" s="20">
        <f>SUM(G83:G85)</f>
        <v>1007450</v>
      </c>
      <c r="H87" s="20">
        <f>SUM(H83:H85)</f>
        <v>475400</v>
      </c>
      <c r="I87" s="20">
        <f>SUM(I83:I85)</f>
        <v>2960840</v>
      </c>
      <c r="J87" s="20">
        <f>SUM(G87:I87)</f>
        <v>4443690</v>
      </c>
      <c r="K87" s="7"/>
    </row>
    <row r="89" spans="2:16" ht="15.75" x14ac:dyDescent="0.25">
      <c r="B89" s="2" t="s">
        <v>32</v>
      </c>
    </row>
    <row r="91" spans="2:16" x14ac:dyDescent="0.2">
      <c r="C91" s="17"/>
      <c r="D91" s="18" t="s">
        <v>18</v>
      </c>
      <c r="E91" s="18" t="s">
        <v>19</v>
      </c>
      <c r="F91" s="18" t="s">
        <v>20</v>
      </c>
      <c r="G91" s="18" t="s">
        <v>27</v>
      </c>
      <c r="H91" s="18" t="s">
        <v>6</v>
      </c>
    </row>
    <row r="92" spans="2:16" x14ac:dyDescent="0.2">
      <c r="C92" s="17" t="s">
        <v>22</v>
      </c>
      <c r="D92" s="20">
        <v>20000</v>
      </c>
      <c r="E92" s="21">
        <f>E87</f>
        <v>72</v>
      </c>
      <c r="F92" s="21">
        <f>G87</f>
        <v>1007450</v>
      </c>
      <c r="G92" s="23">
        <v>283.52</v>
      </c>
      <c r="H92" s="23">
        <f>E92*G92</f>
        <v>20413.439999999999</v>
      </c>
    </row>
    <row r="93" spans="2:16" x14ac:dyDescent="0.2">
      <c r="C93" s="17" t="s">
        <v>16</v>
      </c>
      <c r="D93" s="20">
        <v>30000</v>
      </c>
      <c r="E93" s="17"/>
      <c r="F93" s="21">
        <f>H87</f>
        <v>475400</v>
      </c>
      <c r="G93" s="24">
        <v>13</v>
      </c>
      <c r="H93" s="28">
        <f>(F93*G93)/1000</f>
        <v>6180.2</v>
      </c>
    </row>
    <row r="94" spans="2:16" x14ac:dyDescent="0.2">
      <c r="C94" s="17" t="s">
        <v>17</v>
      </c>
      <c r="D94" s="20">
        <v>50000</v>
      </c>
      <c r="E94" s="17"/>
      <c r="F94" s="21">
        <f>I85</f>
        <v>2960840</v>
      </c>
      <c r="G94" s="24">
        <v>11.45</v>
      </c>
      <c r="H94" s="28">
        <f>(F94*G94)/1000</f>
        <v>33901.618000000002</v>
      </c>
    </row>
    <row r="95" spans="2:16" x14ac:dyDescent="0.2">
      <c r="C95" s="17"/>
      <c r="D95" s="17"/>
      <c r="E95" s="17"/>
      <c r="F95" s="17"/>
      <c r="G95" s="17"/>
      <c r="H95" s="17"/>
    </row>
    <row r="96" spans="2:16" x14ac:dyDescent="0.2">
      <c r="C96" s="17" t="s">
        <v>12</v>
      </c>
      <c r="D96" s="17"/>
      <c r="E96" s="17">
        <f>SUM(E92:E94)</f>
        <v>72</v>
      </c>
      <c r="F96" s="20">
        <f>SUM(F92:F94)</f>
        <v>4443690</v>
      </c>
      <c r="G96" s="17"/>
      <c r="H96" s="23">
        <f>SUM(H92:H94)</f>
        <v>60495.258000000002</v>
      </c>
      <c r="P96" s="10"/>
    </row>
    <row r="98" spans="2:11" ht="15.75" x14ac:dyDescent="0.25">
      <c r="B98" s="2" t="s">
        <v>33</v>
      </c>
    </row>
    <row r="99" spans="2:11" x14ac:dyDescent="0.2">
      <c r="C99" s="17"/>
      <c r="D99" s="17"/>
      <c r="E99" s="17"/>
      <c r="F99" s="17"/>
      <c r="G99" s="18" t="s">
        <v>22</v>
      </c>
      <c r="H99" s="18" t="s">
        <v>16</v>
      </c>
      <c r="I99" s="18" t="s">
        <v>17</v>
      </c>
      <c r="J99" s="17"/>
    </row>
    <row r="100" spans="2:11" x14ac:dyDescent="0.2">
      <c r="C100" s="29"/>
      <c r="D100" s="30" t="s">
        <v>18</v>
      </c>
      <c r="E100" s="30" t="s">
        <v>19</v>
      </c>
      <c r="F100" s="30" t="s">
        <v>20</v>
      </c>
      <c r="G100" s="31">
        <v>30000</v>
      </c>
      <c r="H100" s="31">
        <v>20000</v>
      </c>
      <c r="I100" s="31">
        <v>50000</v>
      </c>
      <c r="J100" s="30" t="s">
        <v>21</v>
      </c>
    </row>
    <row r="101" spans="2:11" x14ac:dyDescent="0.2">
      <c r="C101" s="17" t="s">
        <v>22</v>
      </c>
      <c r="D101" s="20">
        <v>30000</v>
      </c>
      <c r="E101" s="17">
        <f>'[1]3"Meter'!E15</f>
        <v>2</v>
      </c>
      <c r="F101" s="17">
        <f>'[1]3"Meter'!H15</f>
        <v>0</v>
      </c>
      <c r="G101" s="17"/>
      <c r="H101" s="17"/>
      <c r="I101" s="17"/>
      <c r="J101" s="17">
        <f>SUM(G101:I101)</f>
        <v>0</v>
      </c>
    </row>
    <row r="102" spans="2:11" x14ac:dyDescent="0.2">
      <c r="C102" s="17" t="s">
        <v>16</v>
      </c>
      <c r="D102" s="20">
        <v>20000</v>
      </c>
      <c r="E102" s="17">
        <f>'[1]3"Meter'!E16</f>
        <v>0</v>
      </c>
      <c r="F102" s="17">
        <f>'[1]3"Meter'!H16</f>
        <v>0</v>
      </c>
      <c r="G102" s="20">
        <f>E102*G100</f>
        <v>0</v>
      </c>
      <c r="H102" s="20">
        <f>F102-G102</f>
        <v>0</v>
      </c>
      <c r="I102" s="20"/>
      <c r="J102" s="20">
        <f>SUM(G102:I102)</f>
        <v>0</v>
      </c>
    </row>
    <row r="103" spans="2:11" x14ac:dyDescent="0.2">
      <c r="C103" s="17" t="s">
        <v>17</v>
      </c>
      <c r="D103" s="20">
        <v>50000</v>
      </c>
      <c r="E103" s="17">
        <f>'[1]3"Meter'!E17</f>
        <v>0</v>
      </c>
      <c r="F103" s="17">
        <f>'[1]3"Meter'!H17</f>
        <v>0</v>
      </c>
      <c r="G103" s="20">
        <f>E103*G102</f>
        <v>0</v>
      </c>
      <c r="H103" s="20">
        <f>E103*H100</f>
        <v>0</v>
      </c>
      <c r="I103" s="20">
        <f>F103-G103-H103</f>
        <v>0</v>
      </c>
      <c r="J103" s="20">
        <f>SUM(G103:I103)</f>
        <v>0</v>
      </c>
    </row>
    <row r="104" spans="2:11" x14ac:dyDescent="0.2">
      <c r="C104" s="17"/>
      <c r="D104" s="17"/>
      <c r="E104" s="17"/>
      <c r="F104" s="17"/>
      <c r="G104" s="17"/>
      <c r="H104" s="17"/>
      <c r="I104" s="17"/>
      <c r="J104" s="17"/>
    </row>
    <row r="105" spans="2:11" x14ac:dyDescent="0.2">
      <c r="C105" s="17" t="s">
        <v>12</v>
      </c>
      <c r="D105" s="17"/>
      <c r="E105" s="17">
        <f>SUM(E101:E103)</f>
        <v>2</v>
      </c>
      <c r="F105" s="20">
        <f>SUM(F101:F103)</f>
        <v>0</v>
      </c>
      <c r="G105" s="20">
        <f>SUM(G101:G103)</f>
        <v>0</v>
      </c>
      <c r="H105" s="20">
        <f>SUM(H101:H103)</f>
        <v>0</v>
      </c>
      <c r="I105" s="20">
        <f>SUM(I101:I103)</f>
        <v>0</v>
      </c>
      <c r="J105" s="21">
        <f>SUM(G105:I105)</f>
        <v>0</v>
      </c>
      <c r="K105" s="32">
        <f>SUM(J101:J103)</f>
        <v>0</v>
      </c>
    </row>
    <row r="107" spans="2:11" ht="15.75" x14ac:dyDescent="0.25">
      <c r="B107" s="2" t="s">
        <v>34</v>
      </c>
    </row>
    <row r="109" spans="2:11" x14ac:dyDescent="0.2">
      <c r="C109" s="17"/>
      <c r="D109" s="18" t="s">
        <v>18</v>
      </c>
      <c r="E109" s="18" t="s">
        <v>19</v>
      </c>
      <c r="F109" s="18" t="s">
        <v>20</v>
      </c>
      <c r="G109" s="18" t="s">
        <v>27</v>
      </c>
      <c r="H109" s="18" t="s">
        <v>6</v>
      </c>
    </row>
    <row r="110" spans="2:11" x14ac:dyDescent="0.2">
      <c r="C110" s="17" t="s">
        <v>22</v>
      </c>
      <c r="D110" s="20">
        <v>30000</v>
      </c>
      <c r="E110" s="17">
        <f>E105</f>
        <v>2</v>
      </c>
      <c r="F110" s="21">
        <f>G105</f>
        <v>0</v>
      </c>
      <c r="G110" s="23">
        <v>413.52</v>
      </c>
      <c r="H110" s="27">
        <f>E110*G110</f>
        <v>827.04</v>
      </c>
    </row>
    <row r="111" spans="2:11" x14ac:dyDescent="0.2">
      <c r="C111" s="17" t="s">
        <v>16</v>
      </c>
      <c r="D111" s="20">
        <v>20000</v>
      </c>
      <c r="E111" s="17"/>
      <c r="F111" s="21">
        <f>H105</f>
        <v>0</v>
      </c>
      <c r="G111" s="24">
        <v>13</v>
      </c>
      <c r="H111" s="24">
        <f>(F111*G111)/1000</f>
        <v>0</v>
      </c>
    </row>
    <row r="112" spans="2:11" x14ac:dyDescent="0.2">
      <c r="C112" s="17" t="s">
        <v>17</v>
      </c>
      <c r="D112" s="20">
        <v>50000</v>
      </c>
      <c r="E112" s="17"/>
      <c r="F112" s="21">
        <f>I105</f>
        <v>0</v>
      </c>
      <c r="G112" s="24">
        <v>11.45</v>
      </c>
      <c r="H112" s="24">
        <f t="shared" ref="H112" si="3">(F112*G112)/1000</f>
        <v>0</v>
      </c>
    </row>
    <row r="113" spans="2:9" x14ac:dyDescent="0.2">
      <c r="C113" s="17"/>
      <c r="D113" s="20"/>
      <c r="E113" s="17"/>
      <c r="F113" s="17"/>
      <c r="G113" s="17"/>
      <c r="H113" s="17"/>
    </row>
    <row r="114" spans="2:9" x14ac:dyDescent="0.2">
      <c r="C114" s="17" t="s">
        <v>12</v>
      </c>
      <c r="D114" s="17"/>
      <c r="E114" s="17">
        <f>SUM(E110:E112)</f>
        <v>2</v>
      </c>
      <c r="F114" s="21">
        <f>SUM(F110:F112)</f>
        <v>0</v>
      </c>
      <c r="G114" s="17"/>
      <c r="H114" s="23">
        <f>SUM(H110:H112)</f>
        <v>827.04</v>
      </c>
    </row>
    <row r="116" spans="2:9" ht="15.75" x14ac:dyDescent="0.25">
      <c r="B116" s="2"/>
    </row>
    <row r="118" spans="2:9" x14ac:dyDescent="0.2">
      <c r="D118" s="33"/>
      <c r="E118" s="33"/>
      <c r="F118" s="33"/>
      <c r="G118" s="33"/>
      <c r="H118" s="33"/>
      <c r="I118" s="33"/>
    </row>
    <row r="119" spans="2:9" x14ac:dyDescent="0.2">
      <c r="D119" s="34"/>
    </row>
    <row r="120" spans="2:9" x14ac:dyDescent="0.2">
      <c r="D120" s="34"/>
    </row>
    <row r="124" spans="2:9" ht="15.75" x14ac:dyDescent="0.25">
      <c r="B124" s="2"/>
    </row>
    <row r="126" spans="2:9" x14ac:dyDescent="0.2">
      <c r="D126" s="33"/>
      <c r="E126" s="33"/>
      <c r="F126" s="33"/>
      <c r="G126" s="33"/>
      <c r="H126" s="33"/>
    </row>
    <row r="127" spans="2:9" x14ac:dyDescent="0.2">
      <c r="D127" s="11"/>
      <c r="G127" s="35"/>
      <c r="H127" s="36"/>
    </row>
    <row r="130" spans="8:8" x14ac:dyDescent="0.2">
      <c r="H130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9141-3400-4116-BB7B-D6292866C709}">
  <dimension ref="B1:T130"/>
  <sheetViews>
    <sheetView tabSelected="1" workbookViewId="0">
      <selection activeCell="O18" sqref="O18"/>
    </sheetView>
  </sheetViews>
  <sheetFormatPr defaultRowHeight="15" x14ac:dyDescent="0.2"/>
  <cols>
    <col min="4" max="4" width="12.21875" bestFit="1" customWidth="1"/>
    <col min="5" max="5" width="9.109375" bestFit="1" customWidth="1"/>
    <col min="6" max="6" width="13.109375" bestFit="1" customWidth="1"/>
    <col min="7" max="7" width="11.21875" bestFit="1" customWidth="1"/>
    <col min="8" max="8" width="15.77734375" customWidth="1"/>
    <col min="9" max="9" width="11.33203125" bestFit="1" customWidth="1"/>
    <col min="10" max="10" width="13.109375" bestFit="1" customWidth="1"/>
    <col min="11" max="11" width="12.21875" bestFit="1" customWidth="1"/>
    <col min="12" max="12" width="12" bestFit="1" customWidth="1"/>
    <col min="13" max="13" width="11" bestFit="1" customWidth="1"/>
    <col min="16" max="16" width="20.77734375" bestFit="1" customWidth="1"/>
    <col min="18" max="18" width="12.21875" bestFit="1" customWidth="1"/>
  </cols>
  <sheetData>
    <row r="1" spans="5:20" ht="15.75" x14ac:dyDescent="0.25">
      <c r="E1" s="1" t="s">
        <v>35</v>
      </c>
    </row>
    <row r="2" spans="5:20" ht="15.75" x14ac:dyDescent="0.25">
      <c r="E2" s="1" t="s">
        <v>1</v>
      </c>
    </row>
    <row r="4" spans="5:20" ht="15.75" x14ac:dyDescent="0.25">
      <c r="E4" s="2" t="s">
        <v>2</v>
      </c>
    </row>
    <row r="6" spans="5:20" ht="15.75" x14ac:dyDescent="0.25">
      <c r="J6" s="3" t="s">
        <v>3</v>
      </c>
    </row>
    <row r="7" spans="5:20" ht="16.5" thickBot="1" x14ac:dyDescent="0.3">
      <c r="E7" s="4"/>
      <c r="F7" s="4"/>
      <c r="G7" s="4"/>
      <c r="H7" s="4"/>
      <c r="I7" s="5" t="s">
        <v>4</v>
      </c>
      <c r="J7" s="5" t="s">
        <v>5</v>
      </c>
      <c r="K7" s="5" t="s">
        <v>6</v>
      </c>
    </row>
    <row r="8" spans="5:20" x14ac:dyDescent="0.2">
      <c r="E8" t="s">
        <v>7</v>
      </c>
      <c r="I8" s="6">
        <f>E29</f>
        <v>14498</v>
      </c>
      <c r="J8" s="7">
        <f>F29</f>
        <v>42570190</v>
      </c>
      <c r="K8" s="8">
        <f>H39</f>
        <v>908772.40260000003</v>
      </c>
      <c r="T8" s="9"/>
    </row>
    <row r="9" spans="5:20" x14ac:dyDescent="0.2">
      <c r="E9" t="s">
        <v>8</v>
      </c>
      <c r="I9" s="6">
        <f>E49</f>
        <v>107</v>
      </c>
      <c r="J9" s="7">
        <f>F49</f>
        <v>281570</v>
      </c>
      <c r="K9" s="6">
        <f>H59</f>
        <v>10503.405999999999</v>
      </c>
    </row>
    <row r="10" spans="5:20" x14ac:dyDescent="0.2">
      <c r="E10" t="s">
        <v>9</v>
      </c>
      <c r="I10" s="6">
        <f>E68</f>
        <v>24</v>
      </c>
      <c r="J10" s="7">
        <f>F68</f>
        <v>288030</v>
      </c>
      <c r="K10" s="6">
        <f>H77</f>
        <v>5284.9608000000007</v>
      </c>
      <c r="R10" s="10"/>
    </row>
    <row r="11" spans="5:20" x14ac:dyDescent="0.2">
      <c r="E11" t="s">
        <v>10</v>
      </c>
      <c r="I11" s="6">
        <f>E87</f>
        <v>72</v>
      </c>
      <c r="J11" s="7">
        <f>F87</f>
        <v>4443690</v>
      </c>
      <c r="K11" s="6">
        <f>H96</f>
        <v>66257.50959999999</v>
      </c>
      <c r="R11" s="11"/>
    </row>
    <row r="12" spans="5:20" x14ac:dyDescent="0.2">
      <c r="E12" t="s">
        <v>11</v>
      </c>
      <c r="I12" s="11">
        <f>E105</f>
        <v>2</v>
      </c>
      <c r="J12" s="7">
        <f>F105</f>
        <v>0</v>
      </c>
      <c r="K12" s="11">
        <f>H114</f>
        <v>905.88</v>
      </c>
    </row>
    <row r="13" spans="5:20" x14ac:dyDescent="0.2">
      <c r="I13" s="12">
        <f>E127</f>
        <v>0</v>
      </c>
      <c r="J13" s="13">
        <f>D127</f>
        <v>0</v>
      </c>
      <c r="K13" s="12">
        <f>H130</f>
        <v>0</v>
      </c>
      <c r="M13" s="10"/>
      <c r="R13" s="10"/>
    </row>
    <row r="14" spans="5:20" ht="15.75" x14ac:dyDescent="0.25">
      <c r="I14" s="6"/>
      <c r="J14" s="14"/>
      <c r="K14" s="14"/>
      <c r="R14" s="8"/>
    </row>
    <row r="15" spans="5:20" x14ac:dyDescent="0.2">
      <c r="E15" t="s">
        <v>12</v>
      </c>
      <c r="I15" s="6">
        <f>SUM(I8:I12)</f>
        <v>14703</v>
      </c>
      <c r="J15" s="6">
        <f>SUM(J8:J13)</f>
        <v>47583480</v>
      </c>
      <c r="K15" s="8">
        <f>SUM(K8:K13)</f>
        <v>991724.15899999999</v>
      </c>
      <c r="M15" s="10"/>
      <c r="P15" s="7"/>
    </row>
    <row r="16" spans="5:20" x14ac:dyDescent="0.2">
      <c r="M16" s="15"/>
    </row>
    <row r="17" spans="2:13" x14ac:dyDescent="0.2">
      <c r="K17" s="12"/>
    </row>
    <row r="18" spans="2:13" ht="15.75" thickBot="1" x14ac:dyDescent="0.25">
      <c r="H18" t="s">
        <v>13</v>
      </c>
      <c r="K18" s="16">
        <f>SUM(K15:K17)</f>
        <v>991724.15899999999</v>
      </c>
    </row>
    <row r="19" spans="2:13" ht="15.75" thickTop="1" x14ac:dyDescent="0.2"/>
    <row r="20" spans="2:13" ht="15.75" x14ac:dyDescent="0.25">
      <c r="B20" s="2" t="s">
        <v>14</v>
      </c>
    </row>
    <row r="21" spans="2:13" ht="15.75" x14ac:dyDescent="0.25">
      <c r="B21" s="2"/>
    </row>
    <row r="22" spans="2:13" x14ac:dyDescent="0.2">
      <c r="C22" s="17"/>
      <c r="D22" s="17"/>
      <c r="E22" s="17"/>
      <c r="F22" s="17"/>
      <c r="G22" s="18" t="s">
        <v>15</v>
      </c>
      <c r="H22" s="18" t="s">
        <v>16</v>
      </c>
      <c r="I22" s="18" t="s">
        <v>16</v>
      </c>
      <c r="J22" s="18" t="s">
        <v>17</v>
      </c>
      <c r="K22" s="17"/>
    </row>
    <row r="23" spans="2:13" x14ac:dyDescent="0.2">
      <c r="C23" s="17"/>
      <c r="D23" s="18" t="s">
        <v>18</v>
      </c>
      <c r="E23" s="18" t="s">
        <v>19</v>
      </c>
      <c r="F23" s="18" t="s">
        <v>20</v>
      </c>
      <c r="G23" s="19">
        <v>2000</v>
      </c>
      <c r="H23" s="19">
        <v>8000</v>
      </c>
      <c r="I23" s="19">
        <v>40000</v>
      </c>
      <c r="J23" s="19">
        <v>50000</v>
      </c>
      <c r="K23" s="18" t="s">
        <v>21</v>
      </c>
    </row>
    <row r="24" spans="2:13" x14ac:dyDescent="0.2">
      <c r="C24" s="17" t="s">
        <v>22</v>
      </c>
      <c r="D24" s="20">
        <v>2000</v>
      </c>
      <c r="E24" s="20">
        <f>'[1]5|8"Meter'!E15+'[1]5|8"Meter'!E33</f>
        <v>6809</v>
      </c>
      <c r="F24" s="20">
        <f>'[1]5|8"Meter'!X15+'[1]5|8"Meter'!X33</f>
        <v>6591750</v>
      </c>
      <c r="G24" s="20">
        <f>'[1]5|8"Meter'!H15+'[1]5|8"Meter'!H33</f>
        <v>6591750</v>
      </c>
      <c r="H24" s="20">
        <f>'[1]5|8"Meter'!L15+'[1]5|8"Meter'!L33</f>
        <v>0</v>
      </c>
      <c r="I24" s="20">
        <f>'[1]5|8"Meter'!Q15+'[1]5|8"Meter'!Q33</f>
        <v>0</v>
      </c>
      <c r="J24" s="20">
        <f>'[1]5|8"Meter'!S15+'[1]5|8"Meter'!S33</f>
        <v>0</v>
      </c>
      <c r="K24" s="21">
        <f>SUM(G24:J24)</f>
        <v>6591750</v>
      </c>
    </row>
    <row r="25" spans="2:13" x14ac:dyDescent="0.2">
      <c r="C25" s="17" t="s">
        <v>16</v>
      </c>
      <c r="D25" s="20">
        <v>8000</v>
      </c>
      <c r="E25" s="20">
        <f>'[1]5|8"Meter'!E16+'[1]5|8"Meter'!E34</f>
        <v>7365</v>
      </c>
      <c r="F25" s="20">
        <f>'[1]5|8"Meter'!X16+'[1]5|8"Meter'!X34</f>
        <v>28439460</v>
      </c>
      <c r="G25" s="20">
        <f>'[1]5|8"Meter'!H16+'[1]5|8"Meter'!H34</f>
        <v>14730000</v>
      </c>
      <c r="H25" s="20">
        <f>'[1]5|8"Meter'!L16+'[1]5|8"Meter'!L34</f>
        <v>13709460</v>
      </c>
      <c r="I25" s="20">
        <f>'[1]5|8"Meter'!Q16+'[1]5|8"Meter'!Q34</f>
        <v>0</v>
      </c>
      <c r="J25" s="20">
        <f>'[1]5|8"Meter'!S16+'[1]5|8"Meter'!S34</f>
        <v>0</v>
      </c>
      <c r="K25" s="21">
        <f>SUM(G25:J25)</f>
        <v>28439460</v>
      </c>
    </row>
    <row r="26" spans="2:13" x14ac:dyDescent="0.2">
      <c r="C26" s="17" t="s">
        <v>16</v>
      </c>
      <c r="D26" s="20">
        <v>40000</v>
      </c>
      <c r="E26" s="20">
        <f>'[1]5|8"Meter'!E17+'[1]5|8"Meter'!E35</f>
        <v>299</v>
      </c>
      <c r="F26" s="20">
        <f>'[1]5|8"Meter'!X17+'[1]5|8"Meter'!X35</f>
        <v>5071930</v>
      </c>
      <c r="G26" s="20">
        <f>'[1]5|8"Meter'!H17+'[1]5|8"Meter'!H35</f>
        <v>598000</v>
      </c>
      <c r="H26" s="20">
        <f>'[1]5|8"Meter'!L17+'[1]5|8"Meter'!L35</f>
        <v>2392000</v>
      </c>
      <c r="I26" s="20">
        <f>'[1]5|8"Meter'!Q17+'[1]5|8"Meter'!Q35</f>
        <v>2081930</v>
      </c>
      <c r="J26" s="20">
        <f>'[1]5|8"Meter'!S17+'[1]5|8"Meter'!S35</f>
        <v>0</v>
      </c>
      <c r="K26" s="21">
        <f>SUM(G26:J26)</f>
        <v>5071930</v>
      </c>
    </row>
    <row r="27" spans="2:13" x14ac:dyDescent="0.2">
      <c r="C27" s="17" t="s">
        <v>17</v>
      </c>
      <c r="D27" s="20">
        <v>50000</v>
      </c>
      <c r="E27" s="20">
        <f>'[1]5|8"Meter'!E18+'[1]5|8"Meter'!E36</f>
        <v>25</v>
      </c>
      <c r="F27" s="20">
        <f>'[1]5|8"Meter'!X18+'[1]5|8"Meter'!X36</f>
        <v>2467050</v>
      </c>
      <c r="G27" s="20">
        <f>'[1]5|8"Meter'!H18+'[1]5|8"Meter'!H36</f>
        <v>50000</v>
      </c>
      <c r="H27" s="20">
        <f>'[1]5|8"Meter'!L18+'[1]5|8"Meter'!L36</f>
        <v>200000</v>
      </c>
      <c r="I27" s="20">
        <f>'[1]5|8"Meter'!Q18+'[1]5|8"Meter'!Q36</f>
        <v>1000000</v>
      </c>
      <c r="J27" s="20">
        <f>'[1]5|8"Meter'!S18+'[1]5|8"Meter'!S36</f>
        <v>1217050</v>
      </c>
      <c r="K27" s="21">
        <f t="shared" ref="K27" si="0">SUM(G27:J27)</f>
        <v>2467050</v>
      </c>
    </row>
    <row r="28" spans="2:13" x14ac:dyDescent="0.2">
      <c r="C28" s="17"/>
      <c r="D28" s="17"/>
      <c r="E28" s="17"/>
      <c r="F28" s="17"/>
      <c r="G28" s="17"/>
      <c r="H28" s="17"/>
      <c r="I28" s="17"/>
      <c r="J28" s="17"/>
      <c r="K28" s="17"/>
    </row>
    <row r="29" spans="2:13" x14ac:dyDescent="0.2">
      <c r="C29" s="17" t="s">
        <v>12</v>
      </c>
      <c r="D29" s="17"/>
      <c r="E29" s="20">
        <f t="shared" ref="E29:J29" si="1">SUM(E24:E27)</f>
        <v>14498</v>
      </c>
      <c r="F29" s="20">
        <f t="shared" si="1"/>
        <v>42570190</v>
      </c>
      <c r="G29" s="20">
        <f t="shared" si="1"/>
        <v>21969750</v>
      </c>
      <c r="H29" s="20">
        <f t="shared" si="1"/>
        <v>16301460</v>
      </c>
      <c r="I29" s="20">
        <f t="shared" si="1"/>
        <v>3081930</v>
      </c>
      <c r="J29" s="20">
        <f t="shared" si="1"/>
        <v>1217050</v>
      </c>
      <c r="K29" s="20">
        <f>SUM(K24:K27)</f>
        <v>42570190</v>
      </c>
      <c r="L29" s="7"/>
      <c r="M29" s="7"/>
    </row>
    <row r="31" spans="2:13" ht="15.75" x14ac:dyDescent="0.25">
      <c r="B31" s="2" t="s">
        <v>23</v>
      </c>
    </row>
    <row r="33" spans="2:11" x14ac:dyDescent="0.2">
      <c r="C33" s="17"/>
      <c r="D33" s="18" t="s">
        <v>18</v>
      </c>
      <c r="E33" s="18" t="s">
        <v>19</v>
      </c>
      <c r="F33" s="18" t="s">
        <v>20</v>
      </c>
      <c r="G33" s="18" t="s">
        <v>24</v>
      </c>
      <c r="H33" s="18" t="s">
        <v>6</v>
      </c>
    </row>
    <row r="34" spans="2:11" x14ac:dyDescent="0.2">
      <c r="C34" s="17" t="s">
        <v>22</v>
      </c>
      <c r="D34" s="22">
        <v>2000</v>
      </c>
      <c r="E34" s="20">
        <f>E29</f>
        <v>14498</v>
      </c>
      <c r="F34" s="21">
        <f>G29</f>
        <v>21969750</v>
      </c>
      <c r="G34" s="23">
        <v>40.68</v>
      </c>
      <c r="H34" s="23">
        <f>E34*G34</f>
        <v>589778.64</v>
      </c>
    </row>
    <row r="35" spans="2:11" x14ac:dyDescent="0.2">
      <c r="C35" s="17" t="s">
        <v>16</v>
      </c>
      <c r="D35" s="22">
        <v>8000</v>
      </c>
      <c r="E35" s="20"/>
      <c r="F35" s="21">
        <f>H29</f>
        <v>16301460</v>
      </c>
      <c r="G35" s="24">
        <v>15.94</v>
      </c>
      <c r="H35" s="24">
        <f>(F35*G35)/1000</f>
        <v>259845.27240000002</v>
      </c>
    </row>
    <row r="36" spans="2:11" x14ac:dyDescent="0.2">
      <c r="C36" s="17" t="s">
        <v>16</v>
      </c>
      <c r="D36" s="22">
        <v>40000</v>
      </c>
      <c r="E36" s="20"/>
      <c r="F36" s="21">
        <f>I29</f>
        <v>3081930</v>
      </c>
      <c r="G36" s="24">
        <v>14.24</v>
      </c>
      <c r="H36" s="24">
        <f>(F36*G36)/1000</f>
        <v>43886.683199999999</v>
      </c>
    </row>
    <row r="37" spans="2:11" x14ac:dyDescent="0.2">
      <c r="C37" s="17" t="s">
        <v>16</v>
      </c>
      <c r="D37" s="22">
        <v>50000</v>
      </c>
      <c r="E37" s="20"/>
      <c r="F37" s="21">
        <f>J29</f>
        <v>1217050</v>
      </c>
      <c r="G37" s="24">
        <v>12.54</v>
      </c>
      <c r="H37" s="24">
        <f>(F37*G37)/1000</f>
        <v>15261.806999999999</v>
      </c>
    </row>
    <row r="38" spans="2:11" x14ac:dyDescent="0.2">
      <c r="C38" s="17"/>
      <c r="D38" s="17"/>
      <c r="E38" s="17"/>
      <c r="F38" s="17"/>
      <c r="G38" s="17"/>
      <c r="H38" s="17"/>
    </row>
    <row r="39" spans="2:11" x14ac:dyDescent="0.2">
      <c r="C39" s="17" t="s">
        <v>12</v>
      </c>
      <c r="D39" s="17"/>
      <c r="E39" s="20">
        <f>SUM(E34:E37)</f>
        <v>14498</v>
      </c>
      <c r="F39" s="20">
        <f>SUM(F34:F37)</f>
        <v>42570190</v>
      </c>
      <c r="G39" s="17"/>
      <c r="H39" s="25">
        <f>SUM(H34:H37)</f>
        <v>908772.40260000003</v>
      </c>
    </row>
    <row r="41" spans="2:11" ht="15.75" x14ac:dyDescent="0.25">
      <c r="B41" s="2" t="s">
        <v>25</v>
      </c>
    </row>
    <row r="42" spans="2:11" x14ac:dyDescent="0.2">
      <c r="C42" s="17"/>
      <c r="D42" s="17"/>
      <c r="E42" s="17"/>
      <c r="F42" s="17"/>
      <c r="G42" s="18" t="s">
        <v>22</v>
      </c>
      <c r="H42" s="18" t="s">
        <v>16</v>
      </c>
      <c r="I42" s="18" t="s">
        <v>16</v>
      </c>
      <c r="J42" s="18" t="s">
        <v>17</v>
      </c>
      <c r="K42" s="17"/>
    </row>
    <row r="43" spans="2:11" x14ac:dyDescent="0.2">
      <c r="C43" s="17"/>
      <c r="D43" s="18" t="s">
        <v>18</v>
      </c>
      <c r="E43" s="18" t="s">
        <v>19</v>
      </c>
      <c r="F43" s="18" t="s">
        <v>20</v>
      </c>
      <c r="G43" s="26">
        <v>5000</v>
      </c>
      <c r="H43" s="26">
        <v>5000</v>
      </c>
      <c r="I43" s="26">
        <v>40000</v>
      </c>
      <c r="J43" s="26">
        <v>50000</v>
      </c>
      <c r="K43" s="18" t="s">
        <v>21</v>
      </c>
    </row>
    <row r="44" spans="2:11" x14ac:dyDescent="0.2">
      <c r="C44" s="17" t="s">
        <v>22</v>
      </c>
      <c r="D44" s="22">
        <v>5000</v>
      </c>
      <c r="E44" s="17">
        <f>'[1]1"Meter'!E17+'[1]1"Meter'!E35+'[1]1"Meter'!E54</f>
        <v>91</v>
      </c>
      <c r="F44" s="20">
        <f>'[1]1"Meter'!X17+'[1]1"Meter'!X35+'[1]1"Meter'!X54</f>
        <v>134370</v>
      </c>
      <c r="G44" s="21">
        <f>'[1]1"Meter'!H17+'[1]1"Meter'!H35+'[1]1"Meter'!H54</f>
        <v>134370</v>
      </c>
      <c r="H44" s="20">
        <f>'[1]1"Meter'!L17+'[1]1"Meter'!L35+'[1]1"Meter'!L54</f>
        <v>0</v>
      </c>
      <c r="I44" s="20">
        <f>'[1]1"Meter'!Q17+'[1]1"Meter'!Q35+'[1]1"Meter'!Q54</f>
        <v>0</v>
      </c>
      <c r="J44" s="24">
        <f>'[1]1"Meter'!S17+'[1]1"Meter'!S35+'[1]1"Meter'!S54</f>
        <v>0</v>
      </c>
      <c r="K44" s="21">
        <f>SUM(G44:J44)</f>
        <v>134370</v>
      </c>
    </row>
    <row r="45" spans="2:11" x14ac:dyDescent="0.2">
      <c r="C45" s="17" t="s">
        <v>16</v>
      </c>
      <c r="D45" s="22">
        <v>5000</v>
      </c>
      <c r="E45" s="17">
        <f>'[1]1"Meter'!E18+'[1]1"Meter'!E36+'[1]1"Meter'!E55</f>
        <v>12</v>
      </c>
      <c r="F45" s="20">
        <f>'[1]1"Meter'!X18+'[1]1"Meter'!X36+'[1]1"Meter'!X55</f>
        <v>86540</v>
      </c>
      <c r="G45" s="21">
        <f>'[1]1"Meter'!H18+'[1]1"Meter'!H36+'[1]1"Meter'!H55</f>
        <v>60000</v>
      </c>
      <c r="H45" s="20">
        <f>'[1]1"Meter'!L18+'[1]1"Meter'!L36+'[1]1"Meter'!L55</f>
        <v>26540</v>
      </c>
      <c r="I45" s="20">
        <f>'[1]1"Meter'!Q18+'[1]1"Meter'!Q36+'[1]1"Meter'!Q55</f>
        <v>0</v>
      </c>
      <c r="J45" s="24">
        <f>'[1]1"Meter'!S18+'[1]1"Meter'!S36+'[1]1"Meter'!S55</f>
        <v>0</v>
      </c>
      <c r="K45" s="21">
        <f t="shared" ref="K45:K49" si="2">SUM(G45:J45)</f>
        <v>86540</v>
      </c>
    </row>
    <row r="46" spans="2:11" x14ac:dyDescent="0.2">
      <c r="C46" s="17" t="s">
        <v>16</v>
      </c>
      <c r="D46" s="22">
        <v>40000</v>
      </c>
      <c r="E46" s="17">
        <f>'[1]1"Meter'!E19+'[1]1"Meter'!E37+'[1]1"Meter'!E56</f>
        <v>4</v>
      </c>
      <c r="F46" s="20">
        <f>'[1]1"Meter'!X19+'[1]1"Meter'!X37+'[1]1"Meter'!X56</f>
        <v>60660</v>
      </c>
      <c r="G46" s="21">
        <f>'[1]1"Meter'!H19+'[1]1"Meter'!H37+'[1]1"Meter'!H56</f>
        <v>20000</v>
      </c>
      <c r="H46" s="20">
        <f>'[1]1"Meter'!L19+'[1]1"Meter'!L37+'[1]1"Meter'!L56</f>
        <v>20000</v>
      </c>
      <c r="I46" s="20">
        <f>'[1]1"Meter'!Q19+'[1]1"Meter'!Q37+'[1]1"Meter'!Q56</f>
        <v>20660</v>
      </c>
      <c r="J46" s="24">
        <f>'[1]1"Meter'!S19+'[1]1"Meter'!S37+'[1]1"Meter'!S56</f>
        <v>0</v>
      </c>
      <c r="K46" s="21">
        <f t="shared" si="2"/>
        <v>60660</v>
      </c>
    </row>
    <row r="47" spans="2:11" x14ac:dyDescent="0.2">
      <c r="C47" s="17" t="s">
        <v>17</v>
      </c>
      <c r="D47" s="22">
        <v>50000</v>
      </c>
      <c r="E47" s="17">
        <f>'[1]1"Meter'!E20+'[1]1"Meter'!E38+'[1]1"Meter'!E57</f>
        <v>0</v>
      </c>
      <c r="F47" s="20">
        <f>'[1]1"Meter'!X20+'[1]1"Meter'!X38+'[1]1"Meter'!X57</f>
        <v>0</v>
      </c>
      <c r="G47" s="21">
        <f>'[1]1"Meter'!H20+'[1]1"Meter'!H38+'[1]1"Meter'!H57</f>
        <v>0</v>
      </c>
      <c r="H47" s="20">
        <f>'[1]1"Meter'!L20+'[1]1"Meter'!L38+'[1]1"Meter'!L57</f>
        <v>0</v>
      </c>
      <c r="I47" s="20">
        <f>'[1]1"Meter'!Q20+'[1]1"Meter'!Q38+'[1]1"Meter'!Q57</f>
        <v>0</v>
      </c>
      <c r="J47" s="24">
        <f>'[1]1"Meter'!S20+'[1]1"Meter'!S38+'[1]1"Meter'!S57</f>
        <v>0</v>
      </c>
      <c r="K47" s="21"/>
    </row>
    <row r="48" spans="2:11" x14ac:dyDescent="0.2">
      <c r="C48" s="17"/>
      <c r="D48" s="17"/>
      <c r="E48" s="17"/>
      <c r="F48" s="17"/>
      <c r="G48" s="17"/>
      <c r="H48" s="17"/>
      <c r="I48" s="17"/>
      <c r="J48" s="17"/>
      <c r="K48" s="21"/>
    </row>
    <row r="49" spans="2:12" x14ac:dyDescent="0.2">
      <c r="C49" s="17" t="s">
        <v>12</v>
      </c>
      <c r="D49" s="17"/>
      <c r="E49" s="20">
        <f>SUM(E44:E47)</f>
        <v>107</v>
      </c>
      <c r="F49" s="20">
        <f>SUM(F44:F47)</f>
        <v>281570</v>
      </c>
      <c r="G49" s="20">
        <f>SUM(G44:G47)</f>
        <v>214370</v>
      </c>
      <c r="H49" s="20">
        <f>SUM(H44:H47)</f>
        <v>46540</v>
      </c>
      <c r="I49" s="20">
        <f>SUM(I44:I47)</f>
        <v>20660</v>
      </c>
      <c r="J49" s="17"/>
      <c r="K49" s="21">
        <f t="shared" si="2"/>
        <v>281570</v>
      </c>
      <c r="L49" s="7"/>
    </row>
    <row r="51" spans="2:12" ht="15.75" x14ac:dyDescent="0.25">
      <c r="B51" s="2" t="s">
        <v>26</v>
      </c>
    </row>
    <row r="53" spans="2:12" x14ac:dyDescent="0.2">
      <c r="C53" s="17"/>
      <c r="D53" s="18" t="s">
        <v>18</v>
      </c>
      <c r="E53" s="18" t="s">
        <v>19</v>
      </c>
      <c r="F53" s="18" t="s">
        <v>20</v>
      </c>
      <c r="G53" s="18" t="s">
        <v>27</v>
      </c>
      <c r="H53" s="18" t="s">
        <v>6</v>
      </c>
    </row>
    <row r="54" spans="2:12" x14ac:dyDescent="0.2">
      <c r="C54" s="17" t="s">
        <v>28</v>
      </c>
      <c r="D54" s="22">
        <v>5000</v>
      </c>
      <c r="E54" s="21">
        <f>E49</f>
        <v>107</v>
      </c>
      <c r="F54" s="21">
        <f>G49</f>
        <v>214370</v>
      </c>
      <c r="G54" s="23">
        <v>88.48</v>
      </c>
      <c r="H54" s="23">
        <f>E54*G54</f>
        <v>9467.36</v>
      </c>
    </row>
    <row r="55" spans="2:12" x14ac:dyDescent="0.2">
      <c r="C55" s="17" t="s">
        <v>16</v>
      </c>
      <c r="D55" s="22">
        <v>5000</v>
      </c>
      <c r="E55" s="17"/>
      <c r="F55" s="21">
        <f>H49</f>
        <v>46540</v>
      </c>
      <c r="G55" s="24">
        <v>15.94</v>
      </c>
      <c r="H55" s="24">
        <f>(F55*G55)/1000</f>
        <v>741.84759999999994</v>
      </c>
    </row>
    <row r="56" spans="2:12" x14ac:dyDescent="0.2">
      <c r="C56" s="17" t="s">
        <v>16</v>
      </c>
      <c r="D56" s="22">
        <v>40000</v>
      </c>
      <c r="E56" s="17"/>
      <c r="F56" s="21">
        <f>I49</f>
        <v>20660</v>
      </c>
      <c r="G56" s="24">
        <v>14.24</v>
      </c>
      <c r="H56" s="24">
        <f>(F56*G56)/1000</f>
        <v>294.19840000000005</v>
      </c>
    </row>
    <row r="57" spans="2:12" x14ac:dyDescent="0.2">
      <c r="C57" s="17" t="s">
        <v>17</v>
      </c>
      <c r="D57" s="22">
        <v>50000</v>
      </c>
      <c r="E57" s="17"/>
      <c r="F57" s="17"/>
      <c r="G57" s="24">
        <v>12.54</v>
      </c>
      <c r="H57" s="17"/>
    </row>
    <row r="58" spans="2:12" x14ac:dyDescent="0.2">
      <c r="C58" s="17"/>
      <c r="D58" s="17"/>
      <c r="E58" s="17"/>
      <c r="F58" s="17"/>
      <c r="G58" s="17"/>
      <c r="H58" s="17"/>
    </row>
    <row r="59" spans="2:12" x14ac:dyDescent="0.2">
      <c r="C59" s="17" t="s">
        <v>12</v>
      </c>
      <c r="D59" s="17"/>
      <c r="E59" s="20">
        <f>SUM(E54:E57)</f>
        <v>107</v>
      </c>
      <c r="F59" s="20">
        <f>SUM(F54:F57)</f>
        <v>281570</v>
      </c>
      <c r="G59" s="17"/>
      <c r="H59" s="23">
        <f>SUM(H54:H57)</f>
        <v>10503.405999999999</v>
      </c>
    </row>
    <row r="61" spans="2:12" ht="15.75" x14ac:dyDescent="0.25">
      <c r="B61" s="2" t="s">
        <v>29</v>
      </c>
    </row>
    <row r="62" spans="2:12" x14ac:dyDescent="0.2">
      <c r="C62" s="17"/>
      <c r="D62" s="17"/>
      <c r="E62" s="17"/>
      <c r="F62" s="17"/>
      <c r="G62" s="18" t="s">
        <v>22</v>
      </c>
      <c r="H62" s="18" t="s">
        <v>16</v>
      </c>
      <c r="I62" s="18" t="s">
        <v>17</v>
      </c>
      <c r="J62" s="17"/>
    </row>
    <row r="63" spans="2:12" x14ac:dyDescent="0.2">
      <c r="C63" s="17"/>
      <c r="D63" s="18" t="s">
        <v>18</v>
      </c>
      <c r="E63" s="18" t="s">
        <v>19</v>
      </c>
      <c r="F63" s="18" t="s">
        <v>20</v>
      </c>
      <c r="G63" s="26">
        <v>10000</v>
      </c>
      <c r="H63" s="26">
        <v>40000</v>
      </c>
      <c r="I63" s="26">
        <v>50000</v>
      </c>
      <c r="J63" s="18" t="s">
        <v>21</v>
      </c>
    </row>
    <row r="64" spans="2:12" x14ac:dyDescent="0.2">
      <c r="C64" s="17" t="s">
        <v>22</v>
      </c>
      <c r="D64" s="22">
        <v>10000</v>
      </c>
      <c r="E64" s="20">
        <f>'[1]1.5"Meter'!E16+'[1]1.5"Meter'!E34</f>
        <v>14</v>
      </c>
      <c r="F64" s="20">
        <f>'[1]1.5"Meter'!X16+'[1]1.5"Meter'!X34</f>
        <v>100060</v>
      </c>
      <c r="G64" s="20">
        <f>'[1]1.5"Meter'!H16+'[1]1.5"Meter'!H34</f>
        <v>100060</v>
      </c>
      <c r="H64" s="20">
        <f>'[1]1.5"Meter'!L16+'[1]1.5"Meter'!L34</f>
        <v>0</v>
      </c>
      <c r="I64" s="20">
        <f>'[1]1.5"Meter'!Q16+'[1]1.5"Meter'!Q34</f>
        <v>0</v>
      </c>
      <c r="J64" s="20">
        <f>SUM(G64:I64)</f>
        <v>100060</v>
      </c>
    </row>
    <row r="65" spans="2:11" x14ac:dyDescent="0.2">
      <c r="C65" s="17" t="s">
        <v>16</v>
      </c>
      <c r="D65" s="22">
        <v>40000</v>
      </c>
      <c r="E65" s="20">
        <f>'[1]1.5"Meter'!E17+'[1]1.5"Meter'!E35</f>
        <v>9</v>
      </c>
      <c r="F65" s="20">
        <f>'[1]1.5"Meter'!X17+'[1]1.5"Meter'!X35</f>
        <v>136010</v>
      </c>
      <c r="G65" s="20">
        <f>'[1]1.5"Meter'!H17+'[1]1.5"Meter'!H35</f>
        <v>90000</v>
      </c>
      <c r="H65" s="20">
        <f>'[1]1.5"Meter'!L17+'[1]1.5"Meter'!L35</f>
        <v>46010</v>
      </c>
      <c r="I65" s="20">
        <f>'[1]1.5"Meter'!Q17+'[1]1.5"Meter'!Q35</f>
        <v>0</v>
      </c>
      <c r="J65" s="20">
        <f>SUM(G65:I65)</f>
        <v>136010</v>
      </c>
    </row>
    <row r="66" spans="2:11" x14ac:dyDescent="0.2">
      <c r="C66" s="17" t="s">
        <v>17</v>
      </c>
      <c r="D66" s="22">
        <v>50000</v>
      </c>
      <c r="E66" s="20">
        <f>'[1]1.5"Meter'!E18+'[1]1.5"Meter'!E36</f>
        <v>1</v>
      </c>
      <c r="F66" s="20">
        <f>'[1]1.5"Meter'!X18+'[1]1.5"Meter'!X36</f>
        <v>51960</v>
      </c>
      <c r="G66" s="20">
        <f>'[1]1.5"Meter'!H18+'[1]1.5"Meter'!H36</f>
        <v>10000</v>
      </c>
      <c r="H66" s="20">
        <f>'[1]1.5"Meter'!L18+'[1]1.5"Meter'!L36</f>
        <v>40000</v>
      </c>
      <c r="I66" s="20">
        <f>'[1]1.5"Meter'!Q18+'[1]1.5"Meter'!Q36</f>
        <v>1960</v>
      </c>
      <c r="J66" s="20">
        <f>SUM(G66:I66)</f>
        <v>51960</v>
      </c>
    </row>
    <row r="67" spans="2:11" x14ac:dyDescent="0.2">
      <c r="C67" s="17"/>
      <c r="D67" s="17"/>
      <c r="E67" s="20"/>
      <c r="F67" s="17"/>
      <c r="G67" s="17"/>
      <c r="H67" s="17"/>
      <c r="I67" s="17"/>
      <c r="J67" s="17"/>
    </row>
    <row r="68" spans="2:11" x14ac:dyDescent="0.2">
      <c r="C68" s="17" t="s">
        <v>12</v>
      </c>
      <c r="D68" s="17"/>
      <c r="E68" s="20">
        <f>SUM(E64:E66)</f>
        <v>24</v>
      </c>
      <c r="F68" s="20">
        <f>SUM(F64:F66)</f>
        <v>288030</v>
      </c>
      <c r="G68" s="20">
        <f>SUM(G64:G66)</f>
        <v>200060</v>
      </c>
      <c r="H68" s="20">
        <f>SUM(H64:H66)</f>
        <v>86010</v>
      </c>
      <c r="I68" s="20">
        <f>SUM(I64:I66)</f>
        <v>1960</v>
      </c>
      <c r="J68" s="21">
        <f>SUM(G68:I68)</f>
        <v>288030</v>
      </c>
      <c r="K68" s="7"/>
    </row>
    <row r="70" spans="2:11" ht="15.75" x14ac:dyDescent="0.25">
      <c r="B70" s="2" t="s">
        <v>30</v>
      </c>
    </row>
    <row r="72" spans="2:11" x14ac:dyDescent="0.2">
      <c r="C72" s="17"/>
      <c r="D72" s="18" t="s">
        <v>18</v>
      </c>
      <c r="E72" s="18" t="s">
        <v>19</v>
      </c>
      <c r="F72" s="18" t="s">
        <v>20</v>
      </c>
      <c r="G72" s="18" t="s">
        <v>27</v>
      </c>
      <c r="H72" s="18" t="s">
        <v>6</v>
      </c>
    </row>
    <row r="73" spans="2:11" x14ac:dyDescent="0.2">
      <c r="C73" s="17" t="s">
        <v>22</v>
      </c>
      <c r="D73" s="20">
        <v>10000</v>
      </c>
      <c r="E73" s="20">
        <f>E68</f>
        <v>24</v>
      </c>
      <c r="F73" s="21">
        <f>G68</f>
        <v>200060</v>
      </c>
      <c r="G73" s="23">
        <v>168.15</v>
      </c>
      <c r="H73" s="27">
        <f>E73*G73</f>
        <v>4035.6000000000004</v>
      </c>
    </row>
    <row r="74" spans="2:11" x14ac:dyDescent="0.2">
      <c r="C74" s="17" t="s">
        <v>16</v>
      </c>
      <c r="D74" s="20">
        <v>40000</v>
      </c>
      <c r="E74" s="20"/>
      <c r="F74" s="21">
        <f>H68</f>
        <v>86010</v>
      </c>
      <c r="G74" s="24">
        <v>14.24</v>
      </c>
      <c r="H74" s="24">
        <f>(F74*G74)/1000</f>
        <v>1224.7823999999998</v>
      </c>
    </row>
    <row r="75" spans="2:11" x14ac:dyDescent="0.2">
      <c r="C75" s="17" t="s">
        <v>17</v>
      </c>
      <c r="D75" s="20">
        <v>50000</v>
      </c>
      <c r="E75" s="20"/>
      <c r="F75" s="21">
        <f>I68</f>
        <v>1960</v>
      </c>
      <c r="G75" s="24">
        <v>12.54</v>
      </c>
      <c r="H75" s="24">
        <f>(F75*G75)/1000</f>
        <v>24.578399999999998</v>
      </c>
    </row>
    <row r="76" spans="2:11" x14ac:dyDescent="0.2">
      <c r="C76" s="17"/>
      <c r="D76" s="17"/>
      <c r="E76" s="20"/>
      <c r="F76" s="17"/>
      <c r="G76" s="17"/>
      <c r="H76" s="17"/>
    </row>
    <row r="77" spans="2:11" x14ac:dyDescent="0.2">
      <c r="C77" s="17" t="s">
        <v>12</v>
      </c>
      <c r="D77" s="17"/>
      <c r="E77" s="20">
        <f>SUM(E73:E75)</f>
        <v>24</v>
      </c>
      <c r="F77" s="20">
        <f>SUM(F73:F75)</f>
        <v>288030</v>
      </c>
      <c r="G77" s="17"/>
      <c r="H77" s="23">
        <f>SUM(H73:H75)</f>
        <v>5284.9608000000007</v>
      </c>
    </row>
    <row r="79" spans="2:11" ht="15.75" x14ac:dyDescent="0.25">
      <c r="B79" s="2" t="s">
        <v>31</v>
      </c>
    </row>
    <row r="80" spans="2:11" ht="15.75" x14ac:dyDescent="0.25">
      <c r="B80" s="2"/>
    </row>
    <row r="81" spans="2:16" x14ac:dyDescent="0.2">
      <c r="C81" s="17"/>
      <c r="D81" s="17"/>
      <c r="E81" s="17"/>
      <c r="F81" s="17"/>
      <c r="G81" s="18" t="s">
        <v>22</v>
      </c>
      <c r="H81" s="18" t="s">
        <v>16</v>
      </c>
      <c r="I81" s="18" t="s">
        <v>17</v>
      </c>
      <c r="J81" s="17"/>
    </row>
    <row r="82" spans="2:16" x14ac:dyDescent="0.2">
      <c r="C82" s="17"/>
      <c r="D82" s="18" t="s">
        <v>18</v>
      </c>
      <c r="E82" s="18" t="s">
        <v>19</v>
      </c>
      <c r="F82" s="18" t="s">
        <v>20</v>
      </c>
      <c r="G82" s="26">
        <v>20000</v>
      </c>
      <c r="H82" s="26">
        <v>30000</v>
      </c>
      <c r="I82" s="26">
        <v>50000</v>
      </c>
      <c r="J82" s="18" t="s">
        <v>21</v>
      </c>
    </row>
    <row r="83" spans="2:16" x14ac:dyDescent="0.2">
      <c r="C83" s="17" t="s">
        <v>22</v>
      </c>
      <c r="D83" s="20">
        <v>20000</v>
      </c>
      <c r="E83" s="20">
        <f>'[1]2"Meter'!E16+'[1]2"Meter'!E34</f>
        <v>39</v>
      </c>
      <c r="F83" s="20">
        <f>'[1]2"Meter'!X16+'[1]2"Meter'!X34</f>
        <v>347450</v>
      </c>
      <c r="G83" s="20">
        <f>'[1]2"Meter'!H16+'[1]2"Meter'!H34</f>
        <v>347450</v>
      </c>
      <c r="H83" s="20">
        <f>'[1]2"Meter'!L16+'[1]2"Meter'!L34</f>
        <v>0</v>
      </c>
      <c r="I83" s="20">
        <f>'[1]2"Meter'!Q16+'[1]2"Meter'!Q34</f>
        <v>0</v>
      </c>
      <c r="J83" s="20">
        <f>SUM(G83:I83)</f>
        <v>347450</v>
      </c>
    </row>
    <row r="84" spans="2:16" x14ac:dyDescent="0.2">
      <c r="C84" s="17" t="s">
        <v>16</v>
      </c>
      <c r="D84" s="20">
        <v>30000</v>
      </c>
      <c r="E84" s="20">
        <f>'[1]2"Meter'!E17+'[1]2"Meter'!E35</f>
        <v>21</v>
      </c>
      <c r="F84" s="20">
        <f>'[1]2"Meter'!X17+'[1]2"Meter'!X35</f>
        <v>535400</v>
      </c>
      <c r="G84" s="20">
        <f>'[1]2"Meter'!H17+'[1]2"Meter'!H35</f>
        <v>420000</v>
      </c>
      <c r="H84" s="20">
        <f>'[1]2"Meter'!L17+'[1]2"Meter'!L35</f>
        <v>115400</v>
      </c>
      <c r="I84" s="20">
        <f>'[1]2"Meter'!Q17+'[1]2"Meter'!Q35</f>
        <v>0</v>
      </c>
      <c r="J84" s="20">
        <f>SUM(G84:I84)</f>
        <v>535400</v>
      </c>
    </row>
    <row r="85" spans="2:16" x14ac:dyDescent="0.2">
      <c r="C85" s="17" t="s">
        <v>17</v>
      </c>
      <c r="D85" s="20">
        <v>50000</v>
      </c>
      <c r="E85" s="20">
        <f>'[1]2"Meter'!E18+'[1]2"Meter'!E36</f>
        <v>12</v>
      </c>
      <c r="F85" s="20">
        <f>'[1]2"Meter'!X18+'[1]2"Meter'!X36</f>
        <v>3560840</v>
      </c>
      <c r="G85" s="20">
        <f>'[1]2"Meter'!H18+'[1]2"Meter'!H36</f>
        <v>240000</v>
      </c>
      <c r="H85" s="20">
        <f>'[1]2"Meter'!L18+'[1]2"Meter'!L36</f>
        <v>360000</v>
      </c>
      <c r="I85" s="20">
        <f>'[1]2"Meter'!Q18+'[1]2"Meter'!Q36</f>
        <v>2960840</v>
      </c>
      <c r="J85" s="20">
        <f>SUM(G85:I85)</f>
        <v>3560840</v>
      </c>
    </row>
    <row r="86" spans="2:16" x14ac:dyDescent="0.2">
      <c r="C86" s="17"/>
      <c r="D86" s="17"/>
      <c r="E86" s="20"/>
      <c r="F86" s="20"/>
      <c r="G86" s="20"/>
      <c r="H86" s="20"/>
      <c r="I86" s="20"/>
      <c r="J86" s="20"/>
    </row>
    <row r="87" spans="2:16" x14ac:dyDescent="0.2">
      <c r="C87" s="17" t="s">
        <v>12</v>
      </c>
      <c r="D87" s="17"/>
      <c r="E87" s="20">
        <f>SUM(E83:E85)</f>
        <v>72</v>
      </c>
      <c r="F87" s="20">
        <f>SUM(F83:F85)</f>
        <v>4443690</v>
      </c>
      <c r="G87" s="20">
        <f>SUM(G83:G85)</f>
        <v>1007450</v>
      </c>
      <c r="H87" s="20">
        <f>SUM(H83:H85)</f>
        <v>475400</v>
      </c>
      <c r="I87" s="20">
        <f>SUM(I83:I85)</f>
        <v>2960840</v>
      </c>
      <c r="J87" s="20">
        <f>SUM(G87:I87)</f>
        <v>4443690</v>
      </c>
      <c r="K87" s="7"/>
    </row>
    <row r="89" spans="2:16" ht="15.75" x14ac:dyDescent="0.25">
      <c r="B89" s="2" t="s">
        <v>32</v>
      </c>
    </row>
    <row r="91" spans="2:16" x14ac:dyDescent="0.2">
      <c r="C91" s="17"/>
      <c r="D91" s="18" t="s">
        <v>18</v>
      </c>
      <c r="E91" s="18" t="s">
        <v>19</v>
      </c>
      <c r="F91" s="18" t="s">
        <v>20</v>
      </c>
      <c r="G91" s="18" t="s">
        <v>27</v>
      </c>
      <c r="H91" s="18" t="s">
        <v>6</v>
      </c>
    </row>
    <row r="92" spans="2:16" x14ac:dyDescent="0.2">
      <c r="C92" s="17" t="s">
        <v>22</v>
      </c>
      <c r="D92" s="20">
        <v>20000</v>
      </c>
      <c r="E92" s="21">
        <f>E87</f>
        <v>72</v>
      </c>
      <c r="F92" s="21">
        <f>G87</f>
        <v>1007450</v>
      </c>
      <c r="G92" s="23">
        <v>310.54000000000002</v>
      </c>
      <c r="H92" s="23">
        <f>E92*G92</f>
        <v>22358.880000000001</v>
      </c>
    </row>
    <row r="93" spans="2:16" x14ac:dyDescent="0.2">
      <c r="C93" s="17" t="s">
        <v>16</v>
      </c>
      <c r="D93" s="20">
        <v>30000</v>
      </c>
      <c r="E93" s="17"/>
      <c r="F93" s="21">
        <f>H87</f>
        <v>475400</v>
      </c>
      <c r="G93" s="24">
        <v>14.24</v>
      </c>
      <c r="H93" s="28">
        <f>(F93*G93)/1000</f>
        <v>6769.6959999999999</v>
      </c>
    </row>
    <row r="94" spans="2:16" x14ac:dyDescent="0.2">
      <c r="C94" s="17" t="s">
        <v>17</v>
      </c>
      <c r="D94" s="20">
        <v>50000</v>
      </c>
      <c r="E94" s="17"/>
      <c r="F94" s="21">
        <f>I85</f>
        <v>2960840</v>
      </c>
      <c r="G94" s="24">
        <v>12.54</v>
      </c>
      <c r="H94" s="28">
        <f>(F94*G94)/1000</f>
        <v>37128.933599999997</v>
      </c>
    </row>
    <row r="95" spans="2:16" x14ac:dyDescent="0.2">
      <c r="C95" s="17"/>
      <c r="D95" s="17"/>
      <c r="E95" s="17"/>
      <c r="F95" s="17"/>
      <c r="G95" s="17"/>
      <c r="H95" s="17"/>
    </row>
    <row r="96" spans="2:16" x14ac:dyDescent="0.2">
      <c r="C96" s="17" t="s">
        <v>12</v>
      </c>
      <c r="D96" s="17"/>
      <c r="E96" s="17">
        <f>SUM(E92:E94)</f>
        <v>72</v>
      </c>
      <c r="F96" s="20">
        <f>SUM(F92:F94)</f>
        <v>4443690</v>
      </c>
      <c r="G96" s="17"/>
      <c r="H96" s="23">
        <f>SUM(H92:H94)</f>
        <v>66257.50959999999</v>
      </c>
      <c r="P96" s="10"/>
    </row>
    <row r="98" spans="2:11" ht="15.75" x14ac:dyDescent="0.25">
      <c r="B98" s="2" t="s">
        <v>33</v>
      </c>
    </row>
    <row r="99" spans="2:11" x14ac:dyDescent="0.2">
      <c r="C99" s="17"/>
      <c r="D99" s="17"/>
      <c r="E99" s="17"/>
      <c r="F99" s="17"/>
      <c r="G99" s="18" t="s">
        <v>22</v>
      </c>
      <c r="H99" s="18" t="s">
        <v>16</v>
      </c>
      <c r="I99" s="18" t="s">
        <v>17</v>
      </c>
      <c r="J99" s="17"/>
    </row>
    <row r="100" spans="2:11" x14ac:dyDescent="0.2">
      <c r="C100" s="29"/>
      <c r="D100" s="30" t="s">
        <v>18</v>
      </c>
      <c r="E100" s="30" t="s">
        <v>19</v>
      </c>
      <c r="F100" s="30" t="s">
        <v>20</v>
      </c>
      <c r="G100" s="31">
        <v>30000</v>
      </c>
      <c r="H100" s="31">
        <v>20000</v>
      </c>
      <c r="I100" s="31">
        <v>50000</v>
      </c>
      <c r="J100" s="30" t="s">
        <v>21</v>
      </c>
    </row>
    <row r="101" spans="2:11" x14ac:dyDescent="0.2">
      <c r="C101" s="17" t="s">
        <v>22</v>
      </c>
      <c r="D101" s="20">
        <v>30000</v>
      </c>
      <c r="E101" s="17">
        <f>'[1]3"Meter'!E15</f>
        <v>2</v>
      </c>
      <c r="F101" s="17">
        <f>'[1]3"Meter'!H15</f>
        <v>0</v>
      </c>
      <c r="G101" s="17"/>
      <c r="H101" s="17"/>
      <c r="I101" s="17"/>
      <c r="J101" s="17">
        <f>SUM(G101:I101)</f>
        <v>0</v>
      </c>
    </row>
    <row r="102" spans="2:11" x14ac:dyDescent="0.2">
      <c r="C102" s="17" t="s">
        <v>16</v>
      </c>
      <c r="D102" s="20">
        <v>20000</v>
      </c>
      <c r="E102" s="17">
        <f>'[1]3"Meter'!E16</f>
        <v>0</v>
      </c>
      <c r="F102" s="17">
        <f>'[1]3"Meter'!H16</f>
        <v>0</v>
      </c>
      <c r="G102" s="20">
        <f>E102*G100</f>
        <v>0</v>
      </c>
      <c r="H102" s="20">
        <f>F102-G102</f>
        <v>0</v>
      </c>
      <c r="I102" s="20"/>
      <c r="J102" s="20">
        <f>SUM(G102:I102)</f>
        <v>0</v>
      </c>
    </row>
    <row r="103" spans="2:11" x14ac:dyDescent="0.2">
      <c r="C103" s="17" t="s">
        <v>17</v>
      </c>
      <c r="D103" s="20">
        <v>50000</v>
      </c>
      <c r="E103" s="17">
        <f>'[1]3"Meter'!E17</f>
        <v>0</v>
      </c>
      <c r="F103" s="17">
        <f>'[1]3"Meter'!H17</f>
        <v>0</v>
      </c>
      <c r="G103" s="20">
        <f>E103*G102</f>
        <v>0</v>
      </c>
      <c r="H103" s="20">
        <f>E103*H100</f>
        <v>0</v>
      </c>
      <c r="I103" s="20">
        <f>F103-G103-H103</f>
        <v>0</v>
      </c>
      <c r="J103" s="20">
        <f>SUM(G103:I103)</f>
        <v>0</v>
      </c>
    </row>
    <row r="104" spans="2:11" x14ac:dyDescent="0.2">
      <c r="C104" s="17"/>
      <c r="D104" s="17"/>
      <c r="E104" s="17"/>
      <c r="F104" s="17"/>
      <c r="G104" s="17"/>
      <c r="H104" s="17"/>
      <c r="I104" s="17"/>
      <c r="J104" s="17"/>
    </row>
    <row r="105" spans="2:11" x14ac:dyDescent="0.2">
      <c r="C105" s="17" t="s">
        <v>12</v>
      </c>
      <c r="D105" s="17"/>
      <c r="E105" s="17">
        <f>SUM(E101:E103)</f>
        <v>2</v>
      </c>
      <c r="F105" s="20">
        <f>SUM(F101:F103)</f>
        <v>0</v>
      </c>
      <c r="G105" s="20">
        <f>SUM(G101:G103)</f>
        <v>0</v>
      </c>
      <c r="H105" s="20">
        <f>SUM(H101:H103)</f>
        <v>0</v>
      </c>
      <c r="I105" s="20">
        <f>SUM(I101:I103)</f>
        <v>0</v>
      </c>
      <c r="J105" s="21">
        <f>SUM(G105:I105)</f>
        <v>0</v>
      </c>
      <c r="K105" s="32">
        <f>SUM(J101:J103)</f>
        <v>0</v>
      </c>
    </row>
    <row r="107" spans="2:11" ht="15.75" x14ac:dyDescent="0.25">
      <c r="B107" s="2" t="s">
        <v>34</v>
      </c>
    </row>
    <row r="109" spans="2:11" x14ac:dyDescent="0.2">
      <c r="C109" s="17"/>
      <c r="D109" s="18" t="s">
        <v>18</v>
      </c>
      <c r="E109" s="18" t="s">
        <v>19</v>
      </c>
      <c r="F109" s="18" t="s">
        <v>20</v>
      </c>
      <c r="G109" s="18" t="s">
        <v>27</v>
      </c>
      <c r="H109" s="18" t="s">
        <v>6</v>
      </c>
    </row>
    <row r="110" spans="2:11" x14ac:dyDescent="0.2">
      <c r="C110" s="17" t="s">
        <v>22</v>
      </c>
      <c r="D110" s="20">
        <v>30000</v>
      </c>
      <c r="E110" s="17">
        <f>E105</f>
        <v>2</v>
      </c>
      <c r="F110" s="21">
        <f>G105</f>
        <v>0</v>
      </c>
      <c r="G110" s="23">
        <v>452.94</v>
      </c>
      <c r="H110" s="27">
        <f>E110*G110</f>
        <v>905.88</v>
      </c>
    </row>
    <row r="111" spans="2:11" x14ac:dyDescent="0.2">
      <c r="C111" s="17" t="s">
        <v>16</v>
      </c>
      <c r="D111" s="20">
        <v>20000</v>
      </c>
      <c r="E111" s="17"/>
      <c r="F111" s="21">
        <f>H105</f>
        <v>0</v>
      </c>
      <c r="G111" s="24">
        <v>14.24</v>
      </c>
      <c r="H111" s="24">
        <f>(F111*G111)/1000</f>
        <v>0</v>
      </c>
    </row>
    <row r="112" spans="2:11" x14ac:dyDescent="0.2">
      <c r="C112" s="17" t="s">
        <v>17</v>
      </c>
      <c r="D112" s="20">
        <v>50000</v>
      </c>
      <c r="E112" s="17"/>
      <c r="F112" s="21">
        <f>I105</f>
        <v>0</v>
      </c>
      <c r="G112" s="24">
        <v>12.54</v>
      </c>
      <c r="H112" s="24">
        <f t="shared" ref="H112" si="3">(F112*G112)/1000</f>
        <v>0</v>
      </c>
    </row>
    <row r="113" spans="2:9" x14ac:dyDescent="0.2">
      <c r="C113" s="17"/>
      <c r="D113" s="20"/>
      <c r="E113" s="17"/>
      <c r="F113" s="17"/>
      <c r="G113" s="17"/>
      <c r="H113" s="17"/>
    </row>
    <row r="114" spans="2:9" x14ac:dyDescent="0.2">
      <c r="C114" s="17" t="s">
        <v>12</v>
      </c>
      <c r="D114" s="17"/>
      <c r="E114" s="17">
        <f>SUM(E110:E112)</f>
        <v>2</v>
      </c>
      <c r="F114" s="21">
        <f>SUM(F110:F112)</f>
        <v>0</v>
      </c>
      <c r="G114" s="17"/>
      <c r="H114" s="23">
        <f>SUM(H110:H112)</f>
        <v>905.88</v>
      </c>
    </row>
    <row r="116" spans="2:9" ht="15.75" x14ac:dyDescent="0.25">
      <c r="B116" s="2"/>
    </row>
    <row r="118" spans="2:9" x14ac:dyDescent="0.2">
      <c r="D118" s="33"/>
      <c r="E118" s="33"/>
      <c r="F118" s="33"/>
      <c r="G118" s="33"/>
      <c r="H118" s="33"/>
      <c r="I118" s="33"/>
    </row>
    <row r="119" spans="2:9" x14ac:dyDescent="0.2">
      <c r="D119" s="34"/>
    </row>
    <row r="120" spans="2:9" x14ac:dyDescent="0.2">
      <c r="D120" s="34"/>
    </row>
    <row r="124" spans="2:9" ht="15.75" x14ac:dyDescent="0.25">
      <c r="B124" s="2"/>
    </row>
    <row r="126" spans="2:9" x14ac:dyDescent="0.2">
      <c r="D126" s="33"/>
      <c r="E126" s="33"/>
      <c r="F126" s="33"/>
      <c r="G126" s="33"/>
      <c r="H126" s="33"/>
    </row>
    <row r="127" spans="2:9" x14ac:dyDescent="0.2">
      <c r="D127" s="11"/>
      <c r="G127" s="35"/>
      <c r="H127" s="36"/>
    </row>
    <row r="130" spans="8:8" x14ac:dyDescent="0.2">
      <c r="H130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BillingAnalysis(Existing)</vt:lpstr>
      <vt:lpstr>BillingAnalysis(Proposed)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P. Foster</dc:creator>
  <cp:lastModifiedBy>David P. Foster</cp:lastModifiedBy>
  <dcterms:created xsi:type="dcterms:W3CDTF">2024-11-01T21:52:26Z</dcterms:created>
  <dcterms:modified xsi:type="dcterms:W3CDTF">2024-11-01T21:54:35Z</dcterms:modified>
</cp:coreProperties>
</file>