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mwater.sharepoint.com/sites/sers/KY/Infrastructure Mechanisms/Petition - 2024-000xx - QIP 5/"/>
    </mc:Choice>
  </mc:AlternateContent>
  <xr:revisionPtr revIDLastSave="162" documentId="13_ncr:1_{E43861A9-5052-4318-9A03-A717FE806230}" xr6:coauthVersionLast="47" xr6:coauthVersionMax="47" xr10:uidLastSave="{3E747312-6B88-40CB-9A7E-7DCDB1C4C973}"/>
  <bookViews>
    <workbookView xWindow="17592" yWindow="-13068" windowWidth="23256" windowHeight="12456" xr2:uid="{A10ACA64-B806-4179-8468-6E21101E64A6}"/>
  </bookViews>
  <sheets>
    <sheet name="QIP Summary" sheetId="1" r:id="rId1"/>
    <sheet name="2024_QIP Revenues" sheetId="2" r:id="rId2"/>
  </sheets>
  <definedNames>
    <definedName name="_xlnm.Print_Area" localSheetId="1">'2024_QIP Revenues'!$A$1:$H$43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0" hidden="1">{"Wkp ComEquity",#N/A,FALSE,"Cap Struct WPs"}</definedName>
    <definedName name="wrn.Wkp._.ComEquity." hidden="1">{"Wkp ComEquity",#N/A,FALSE,"Cap Struct WPs"}</definedName>
    <definedName name="wrn.Wkp._.JDITC." localSheetId="0" hidden="1">{"Wkp JDITC",#N/A,FALSE,"Cap Struct WPs"}</definedName>
    <definedName name="wrn.Wkp._.JDITC." hidden="1">{"Wkp JDITC",#N/A,FALSE,"Cap Struct WPs"}</definedName>
    <definedName name="wrn.Wkp._.LTerm._.Debt." localSheetId="0" hidden="1">{"Wkp LTerm Debt",#N/A,FALSE,"Cap Struct WPs"}</definedName>
    <definedName name="wrn.Wkp._.LTerm._.Debt." hidden="1">{"Wkp LTerm Debt",#N/A,FALSE,"Cap Struct WPs"}</definedName>
    <definedName name="wrn.Wkp._.LTerm._.Debt._.13Mo._.Avg." localSheetId="0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0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0" hidden="1">{"Wkp LTerm Debt Int",#N/A,FALSE,"Cap Struct WPs"}</definedName>
    <definedName name="wrn.Wkp._.LTerm._.Debt._.Int." hidden="1">{"Wkp LTerm Debt Int",#N/A,FALSE,"Cap Struct WPs"}</definedName>
    <definedName name="wrn.Wkp._.PreStock." localSheetId="0" hidden="1">{"Wkp PreStock",#N/A,FALSE,"Cap Struct WPs"}</definedName>
    <definedName name="wrn.Wkp._.PreStock." hidden="1">{"Wkp PreStock",#N/A,FALSE,"Cap Struct WPs"}</definedName>
    <definedName name="wrn.Wkp._.PreStock._.13MoAvg." localSheetId="0" hidden="1">{"Wkp PreStock 13MoAvg",#N/A,FALSE,"Cap Struct WPs"}</definedName>
    <definedName name="wrn.Wkp._.PreStock._.13MoAvg." hidden="1">{"Wkp PreStock 13MoAvg",#N/A,FALSE,"Cap Struct WPs"}</definedName>
    <definedName name="wrn.Wkp._.PreStock._.Amort." localSheetId="0" hidden="1">{"Wkp PreStock Amort",#N/A,FALSE,"Cap Struct WPs"}</definedName>
    <definedName name="wrn.Wkp._.PreStock._.Amort." hidden="1">{"Wkp PreStock Amort",#N/A,FALSE,"Cap Struct WPs"}</definedName>
    <definedName name="wrn.Wkp._.PreStock._.Dividend." localSheetId="0" hidden="1">{"Wkp PreStock Dividend",#N/A,FALSE,"Cap Struct WPs"}</definedName>
    <definedName name="wrn.Wkp._.PreStock._.Dividend." hidden="1">{"Wkp PreStock Dividend",#N/A,FALSE,"Cap Struct WPs"}</definedName>
    <definedName name="wrn.Wkp._.STerm._.Debt." localSheetId="0" hidden="1">{"Wkp STerm Debt",#N/A,FALSE,"Cap Struct WPs"}</definedName>
    <definedName name="wrn.Wkp._.STerm._.Debt." hidden="1">{"Wkp STerm Debt",#N/A,FALSE,"Cap Struct WPs"}</definedName>
    <definedName name="wrn.Wkp._.Unamort._.Debt._.Exp." localSheetId="0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0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C42" i="1"/>
  <c r="A3" i="2"/>
  <c r="A4" i="2"/>
  <c r="A1" i="2"/>
  <c r="A2" i="2"/>
  <c r="G6" i="2" s="1"/>
  <c r="H37" i="2"/>
  <c r="H36" i="2"/>
  <c r="H35" i="2"/>
  <c r="H34" i="2"/>
  <c r="H33" i="2"/>
  <c r="H32" i="2"/>
  <c r="H31" i="2"/>
  <c r="H30" i="2"/>
  <c r="H26" i="2"/>
  <c r="H25" i="2"/>
  <c r="H24" i="2"/>
  <c r="H23" i="2"/>
  <c r="H22" i="2"/>
  <c r="H19" i="2"/>
  <c r="H18" i="2"/>
  <c r="H17" i="2"/>
  <c r="H16" i="2"/>
  <c r="H15" i="2"/>
  <c r="H14" i="2"/>
  <c r="H11" i="2"/>
  <c r="H10" i="2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D12" i="2"/>
  <c r="E12" i="2"/>
  <c r="F12" i="2"/>
  <c r="G12" i="2"/>
  <c r="D20" i="2"/>
  <c r="E20" i="2"/>
  <c r="E15" i="2"/>
  <c r="F15" i="2"/>
  <c r="F20" i="2" s="1"/>
  <c r="C20" i="2"/>
  <c r="G20" i="2"/>
  <c r="G27" i="2"/>
  <c r="F28" i="2"/>
  <c r="D28" i="2"/>
  <c r="E28" i="2" s="1"/>
  <c r="G29" i="2"/>
  <c r="G39" i="2"/>
  <c r="E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4" i="1" s="1"/>
  <c r="E12" i="1"/>
  <c r="E13" i="1"/>
  <c r="C14" i="1"/>
  <c r="C16" i="1" s="1"/>
  <c r="C20" i="1" s="1"/>
  <c r="C31" i="1" s="1"/>
  <c r="C19" i="1"/>
  <c r="E19" i="1"/>
  <c r="E24" i="1"/>
  <c r="C25" i="1"/>
  <c r="C37" i="1" s="1"/>
  <c r="E25" i="1"/>
  <c r="C26" i="1"/>
  <c r="C30" i="1" s="1"/>
  <c r="E36" i="1"/>
  <c r="E37" i="1"/>
  <c r="E43" i="1" s="1"/>
  <c r="A25" i="1" l="1"/>
  <c r="A26" i="1" s="1"/>
  <c r="A30" i="1" s="1"/>
  <c r="A31" i="1" s="1"/>
  <c r="A32" i="1" s="1"/>
  <c r="A36" i="1" s="1"/>
  <c r="E38" i="1"/>
  <c r="E44" i="1"/>
  <c r="E14" i="1"/>
  <c r="E16" i="1" s="1"/>
  <c r="E20" i="1" s="1"/>
  <c r="E31" i="1" s="1"/>
  <c r="C38" i="1"/>
  <c r="C43" i="1"/>
  <c r="C44" i="1" s="1"/>
  <c r="E26" i="1"/>
  <c r="E30" i="1" s="1"/>
  <c r="E32" i="1" s="1"/>
  <c r="F22" i="2"/>
  <c r="F27" i="2" s="1"/>
  <c r="F29" i="2" s="1"/>
  <c r="F39" i="2" s="1"/>
  <c r="E22" i="2"/>
  <c r="E27" i="2" s="1"/>
  <c r="E29" i="2" s="1"/>
  <c r="E39" i="2" s="1"/>
  <c r="D22" i="2"/>
  <c r="D27" i="2" s="1"/>
  <c r="D29" i="2" s="1"/>
  <c r="D39" i="2" s="1"/>
  <c r="C32" i="1"/>
  <c r="H20" i="2"/>
  <c r="H12" i="2"/>
  <c r="C12" i="2"/>
  <c r="C22" i="2" s="1"/>
  <c r="H28" i="2"/>
  <c r="A37" i="1" l="1"/>
  <c r="A38" i="1" s="1"/>
  <c r="A42" i="1" s="1"/>
  <c r="A43" i="1" s="1"/>
  <c r="A44" i="1" s="1"/>
  <c r="H27" i="2"/>
  <c r="H29" i="2" s="1"/>
  <c r="H39" i="2" s="1"/>
  <c r="C27" i="2"/>
  <c r="C29" i="2" s="1"/>
  <c r="C39" i="2" s="1"/>
  <c r="D41" i="2" l="1"/>
  <c r="E41" i="2"/>
  <c r="E42" i="2" s="1"/>
  <c r="F41" i="2"/>
  <c r="F42" i="2" s="1"/>
  <c r="G41" i="2"/>
  <c r="H41" i="2"/>
  <c r="C42" i="2"/>
  <c r="D42" i="2"/>
  <c r="G42" i="2"/>
  <c r="H42" i="2"/>
</calcChain>
</file>

<file path=xl/sharedStrings.xml><?xml version="1.0" encoding="utf-8"?>
<sst xmlns="http://schemas.openxmlformats.org/spreadsheetml/2006/main" count="88" uniqueCount="81">
  <si>
    <t>QIP 3 Balancing Adjustment Rider Charge</t>
  </si>
  <si>
    <t>QIP 5 Rider Charge</t>
  </si>
  <si>
    <t>QIP 5 Revenue Requirement</t>
  </si>
  <si>
    <t>(4) QIP 5 Rider Charge</t>
  </si>
  <si>
    <t>Total QIP 4 Rider Charge</t>
  </si>
  <si>
    <t>QIP 4 Rider Charge</t>
  </si>
  <si>
    <t>(3) QIP 4 Rider Charge with QIP 3 Balancing Adjustment</t>
  </si>
  <si>
    <t>QIP 4 Revenue Requirement</t>
  </si>
  <si>
    <t>(2) QIP 3 Actual "End of Period" Rate Base for QIP 4</t>
  </si>
  <si>
    <t>Under/(Over) Recovery Variance</t>
  </si>
  <si>
    <t>Net Billed Revenues - July 1, 2022-June 30, 2023</t>
  </si>
  <si>
    <t>Less: QIP 2 Variance - Under/(Over) Recovery - Corrected</t>
  </si>
  <si>
    <t>Billed Revenues - July 1, 2022-June 30, 2023</t>
  </si>
  <si>
    <t>QIP 3 Revenue Requirement</t>
  </si>
  <si>
    <t>(1) QIP 3 Actual Average Rate Base compared to Actual Billed Revenues</t>
  </si>
  <si>
    <t>Amount
KAW Rehearing Request in Case No. 2023-00300</t>
  </si>
  <si>
    <t>Amount
May 3, 2024 Order</t>
  </si>
  <si>
    <t>Description</t>
  </si>
  <si>
    <t>Line No.</t>
  </si>
  <si>
    <t>For the Four Months Ended December 31, 2024</t>
  </si>
  <si>
    <t>QIP 5 Filing</t>
  </si>
  <si>
    <t>Page 1 of 2</t>
  </si>
  <si>
    <t>Kentucky-American Water Company</t>
  </si>
  <si>
    <t>QIP Rider Charge</t>
  </si>
  <si>
    <t>Revenues - Rehearing Request in Case No. 2023-00300</t>
  </si>
  <si>
    <t>QIP Revenue Requirement Rate Adj</t>
  </si>
  <si>
    <t>QIP Property Taxes - QIP 4</t>
  </si>
  <si>
    <t>QIP Property Taxes - QIP 3</t>
  </si>
  <si>
    <t>QIP Property Taxes - QIP 2</t>
  </si>
  <si>
    <t>QIP Property Taxes - QIP 1</t>
  </si>
  <si>
    <t>QIP Depreciation Expense - QIP 4</t>
  </si>
  <si>
    <t>QIP Depreciation Expense - QIP 3</t>
  </si>
  <si>
    <t>QIP Depreciation Expense - QIP 2</t>
  </si>
  <si>
    <t>QIP Depreciation Expense - QIP 1</t>
  </si>
  <si>
    <t>QIP Revenue on Net Change to Rate Base</t>
  </si>
  <si>
    <t>Pre-Tax Rate of Return</t>
  </si>
  <si>
    <t>Net Change to Rate Base</t>
  </si>
  <si>
    <t>Accumulated Deferred Taxes - QIP 4</t>
  </si>
  <si>
    <t>Accumulated Deferred Taxes - QIP 3</t>
  </si>
  <si>
    <t>Accumulated Deferred Taxes - QIP 2</t>
  </si>
  <si>
    <t>Accumulated Deferred Taxes - QIP 1</t>
  </si>
  <si>
    <t>Net Change to Net Plant</t>
  </si>
  <si>
    <t>Net Change to Accum Depr</t>
  </si>
  <si>
    <t>Depreciation Accrual - QIP 4</t>
  </si>
  <si>
    <t>Depreciation Accrual - QIP 3</t>
  </si>
  <si>
    <t>Depreciation Accrual - QIP 2</t>
  </si>
  <si>
    <t>Depreciation Accrual - QIP 1</t>
  </si>
  <si>
    <t>Retirements</t>
  </si>
  <si>
    <t xml:space="preserve">Cost of Removal </t>
  </si>
  <si>
    <t>Net Change to Gross Plant</t>
  </si>
  <si>
    <t>QIP Plant Additions</t>
  </si>
  <si>
    <t>Total QIP</t>
  </si>
  <si>
    <t>September 2024 - December 2024</t>
  </si>
  <si>
    <t>July 2023 - 
June 2024</t>
  </si>
  <si>
    <t>July 2022 - 
June 2023</t>
  </si>
  <si>
    <t>July 2021 - 
June 2022</t>
  </si>
  <si>
    <t>July 2020 - 
June 2021</t>
  </si>
  <si>
    <t>4 Mo. Avg. Ended December 31, 2024</t>
  </si>
  <si>
    <t>13 Mo. Avg. Ended June 30, 2024</t>
  </si>
  <si>
    <t>As of June 30, 2023</t>
  </si>
  <si>
    <t>As of June 30, 2022</t>
  </si>
  <si>
    <t>As of June 30, 2021</t>
  </si>
  <si>
    <t>QIP 5</t>
  </si>
  <si>
    <t>QIP 4</t>
  </si>
  <si>
    <t>QIP 3</t>
  </si>
  <si>
    <t>QIP 2</t>
  </si>
  <si>
    <t>QIP 1</t>
  </si>
  <si>
    <t>Case No. 2023-00030</t>
  </si>
  <si>
    <t>Case No. 2022-00300</t>
  </si>
  <si>
    <t>Case No. 2022-00328</t>
  </si>
  <si>
    <t>Case No. 2021-00376</t>
  </si>
  <si>
    <t>Page 2 of 2</t>
  </si>
  <si>
    <t>[A] QIP 3 Balancing Adjustment Rider Effective Days - 120 (May 3, 2024 through August 31, 2024)</t>
  </si>
  <si>
    <t>Base Revenues - Case No. 2023-00191</t>
  </si>
  <si>
    <t>Prorated Base Revenues - Case No. 2023-00191 [A]</t>
  </si>
  <si>
    <t>[C] QIP 5 Rider Charge Effective Days - 122 (September 1, 2024 through December 31, 2024)</t>
  </si>
  <si>
    <t>(5) Prorated QIP 5 Revenue Requirement for Future QIP 5 Balancing Adjustment / QIP 5 Rider Charge Proof</t>
  </si>
  <si>
    <t>Prorated Base Revenues - Case No. 2023-00191 [C]</t>
  </si>
  <si>
    <t>[B] Prorated QIP 5 Revenue Requirement will be trued up with actuals for QIP 5 Balancing Adjustment</t>
  </si>
  <si>
    <t>Prorated QIP 5 Revenue Requirement [B][C]</t>
  </si>
  <si>
    <t>Case No. 2024-00173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</si>
</sst>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theme="1"/>
      <name val="Calibri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3" applyFont="1"/>
    <xf numFmtId="10" fontId="4" fillId="0" borderId="1" xfId="3" applyNumberFormat="1" applyFont="1" applyBorder="1"/>
    <xf numFmtId="0" fontId="4" fillId="0" borderId="1" xfId="3" applyFont="1" applyBorder="1"/>
    <xf numFmtId="0" fontId="4" fillId="0" borderId="0" xfId="3" applyFont="1" applyAlignment="1">
      <alignment horizontal="center"/>
    </xf>
    <xf numFmtId="10" fontId="4" fillId="0" borderId="0" xfId="3" applyNumberFormat="1" applyFont="1"/>
    <xf numFmtId="0" fontId="5" fillId="0" borderId="0" xfId="3" applyFont="1"/>
    <xf numFmtId="10" fontId="4" fillId="0" borderId="1" xfId="4" applyNumberFormat="1" applyFont="1" applyFill="1" applyBorder="1"/>
    <xf numFmtId="5" fontId="4" fillId="0" borderId="0" xfId="3" applyNumberFormat="1" applyFont="1"/>
    <xf numFmtId="37" fontId="1" fillId="0" borderId="0" xfId="5" applyNumberFormat="1"/>
    <xf numFmtId="37" fontId="4" fillId="0" borderId="0" xfId="3" applyNumberFormat="1" applyFont="1"/>
    <xf numFmtId="14" fontId="4" fillId="0" borderId="0" xfId="3" applyNumberFormat="1" applyFont="1"/>
    <xf numFmtId="10" fontId="4" fillId="0" borderId="0" xfId="4" applyNumberFormat="1" applyFont="1" applyBorder="1"/>
    <xf numFmtId="0" fontId="4" fillId="0" borderId="2" xfId="3" applyFont="1" applyBorder="1"/>
    <xf numFmtId="0" fontId="5" fillId="0" borderId="0" xfId="3" applyFont="1" applyAlignment="1">
      <alignment horizontal="center"/>
    </xf>
    <xf numFmtId="0" fontId="5" fillId="0" borderId="3" xfId="3" applyFont="1" applyBorder="1" applyAlignment="1">
      <alignment horizontal="center" wrapText="1"/>
    </xf>
    <xf numFmtId="0" fontId="4" fillId="0" borderId="0" xfId="3" applyFont="1" applyAlignment="1">
      <alignment wrapText="1"/>
    </xf>
    <xf numFmtId="0" fontId="5" fillId="0" borderId="3" xfId="3" applyFont="1" applyBorder="1" applyAlignment="1">
      <alignment horizontal="center"/>
    </xf>
    <xf numFmtId="0" fontId="5" fillId="0" borderId="0" xfId="3" applyFont="1" applyAlignment="1">
      <alignment horizontal="right"/>
    </xf>
    <xf numFmtId="37" fontId="0" fillId="0" borderId="0" xfId="0" applyNumberFormat="1"/>
    <xf numFmtId="10" fontId="0" fillId="0" borderId="0" xfId="2" applyNumberFormat="1" applyFont="1" applyFill="1"/>
    <xf numFmtId="164" fontId="0" fillId="0" borderId="0" xfId="1" applyNumberFormat="1" applyFont="1"/>
    <xf numFmtId="10" fontId="0" fillId="0" borderId="0" xfId="2" applyNumberFormat="1" applyFont="1"/>
    <xf numFmtId="37" fontId="0" fillId="0" borderId="0" xfId="0" applyNumberFormat="1" applyAlignment="1">
      <alignment horizontal="center"/>
    </xf>
    <xf numFmtId="10" fontId="0" fillId="0" borderId="1" xfId="0" applyNumberFormat="1" applyBorder="1"/>
    <xf numFmtId="5" fontId="0" fillId="0" borderId="4" xfId="0" applyNumberFormat="1" applyBorder="1"/>
    <xf numFmtId="37" fontId="2" fillId="0" borderId="0" xfId="0" applyNumberFormat="1" applyFont="1"/>
    <xf numFmtId="37" fontId="0" fillId="0" borderId="2" xfId="0" applyNumberFormat="1" applyBorder="1"/>
    <xf numFmtId="37" fontId="0" fillId="0" borderId="3" xfId="0" applyNumberFormat="1" applyBorder="1"/>
    <xf numFmtId="10" fontId="0" fillId="0" borderId="3" xfId="2" applyNumberFormat="1" applyFont="1" applyFill="1" applyBorder="1"/>
    <xf numFmtId="37" fontId="2" fillId="0" borderId="0" xfId="0" applyNumberFormat="1" applyFont="1" applyAlignment="1">
      <alignment horizontal="left" indent="1"/>
    </xf>
    <xf numFmtId="37" fontId="0" fillId="0" borderId="5" xfId="0" applyNumberFormat="1" applyBorder="1"/>
    <xf numFmtId="37" fontId="6" fillId="0" borderId="0" xfId="0" applyNumberFormat="1" applyFont="1"/>
    <xf numFmtId="43" fontId="0" fillId="0" borderId="0" xfId="1" applyFont="1"/>
    <xf numFmtId="39" fontId="0" fillId="0" borderId="0" xfId="0" applyNumberFormat="1"/>
    <xf numFmtId="5" fontId="6" fillId="0" borderId="0" xfId="0" applyNumberFormat="1" applyFont="1"/>
    <xf numFmtId="5" fontId="0" fillId="0" borderId="0" xfId="0" applyNumberFormat="1"/>
    <xf numFmtId="0" fontId="2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37" fontId="2" fillId="0" borderId="3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wrapText="1"/>
    </xf>
    <xf numFmtId="0" fontId="2" fillId="0" borderId="0" xfId="0" applyFont="1"/>
    <xf numFmtId="37" fontId="6" fillId="0" borderId="0" xfId="0" applyNumberFormat="1" applyFont="1" applyAlignment="1">
      <alignment horizontal="center"/>
    </xf>
    <xf numFmtId="5" fontId="6" fillId="0" borderId="3" xfId="0" applyNumberFormat="1" applyFont="1" applyBorder="1"/>
    <xf numFmtId="0" fontId="8" fillId="0" borderId="0" xfId="0" applyFont="1"/>
    <xf numFmtId="0" fontId="9" fillId="0" borderId="0" xfId="3" applyFont="1"/>
    <xf numFmtId="0" fontId="8" fillId="0" borderId="0" xfId="3" applyFont="1" applyAlignment="1">
      <alignment horizontal="center"/>
    </xf>
    <xf numFmtId="5" fontId="8" fillId="0" borderId="0" xfId="3" applyNumberFormat="1" applyFont="1"/>
    <xf numFmtId="37" fontId="0" fillId="0" borderId="0" xfId="5" applyNumberFormat="1" applyFont="1"/>
    <xf numFmtId="0" fontId="8" fillId="0" borderId="1" xfId="3" applyFont="1" applyBorder="1"/>
    <xf numFmtId="10" fontId="8" fillId="0" borderId="1" xfId="4" applyNumberFormat="1" applyFont="1" applyBorder="1"/>
    <xf numFmtId="0" fontId="8" fillId="0" borderId="0" xfId="3" applyFont="1"/>
    <xf numFmtId="165" fontId="4" fillId="0" borderId="0" xfId="6" applyNumberFormat="1" applyFont="1"/>
    <xf numFmtId="166" fontId="4" fillId="0" borderId="0" xfId="1" applyNumberFormat="1" applyFont="1"/>
    <xf numFmtId="166" fontId="8" fillId="0" borderId="0" xfId="1" applyNumberFormat="1" applyFont="1"/>
    <xf numFmtId="5" fontId="4" fillId="0" borderId="0" xfId="6" applyNumberFormat="1" applyFont="1"/>
    <xf numFmtId="5" fontId="4" fillId="0" borderId="2" xfId="6" applyNumberFormat="1" applyFont="1" applyBorder="1"/>
  </cellXfs>
  <cellStyles count="7">
    <cellStyle name="Comma" xfId="1" builtinId="3"/>
    <cellStyle name="Currency" xfId="6" builtinId="4"/>
    <cellStyle name="Normal" xfId="0" builtinId="0"/>
    <cellStyle name="Normal 2 2" xfId="5" xr:uid="{0D90CD43-7B51-49B2-B511-F5E5E0F0DBE8}"/>
    <cellStyle name="Normal 3" xfId="3" xr:uid="{0A90DF63-E9B1-4E3C-A7DF-65C13A69F2FF}"/>
    <cellStyle name="Percent" xfId="2" builtinId="5"/>
    <cellStyle name="Percent 3" xfId="4" xr:uid="{6E4F1CB6-53B1-4FB2-A634-02955E33A8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FC9F2-D075-4354-957B-449B5E29CF8A}">
  <sheetPr>
    <pageSetUpPr fitToPage="1"/>
  </sheetPr>
  <dimension ref="A1:L48"/>
  <sheetViews>
    <sheetView tabSelected="1" zoomScaleNormal="100" workbookViewId="0"/>
  </sheetViews>
  <sheetFormatPr defaultColWidth="9.1328125" defaultRowHeight="14.25" x14ac:dyDescent="0.45"/>
  <cols>
    <col min="1" max="1" width="9.1328125" style="1"/>
    <col min="2" max="2" width="54.73046875" style="1" bestFit="1" customWidth="1"/>
    <col min="3" max="3" width="19.73046875" style="1" customWidth="1"/>
    <col min="4" max="4" width="3.59765625" style="1" customWidth="1"/>
    <col min="5" max="5" width="19.73046875" style="1" customWidth="1"/>
    <col min="6" max="6" width="12.59765625" style="1" bestFit="1" customWidth="1"/>
    <col min="7" max="11" width="9.1328125" style="1"/>
    <col min="12" max="12" width="9.73046875" style="1" bestFit="1" customWidth="1"/>
    <col min="13" max="16384" width="9.1328125" style="1"/>
  </cols>
  <sheetData>
    <row r="1" spans="1:5" x14ac:dyDescent="0.45">
      <c r="A1" s="6" t="s">
        <v>22</v>
      </c>
      <c r="E1" s="18" t="s">
        <v>21</v>
      </c>
    </row>
    <row r="2" spans="1:5" x14ac:dyDescent="0.45">
      <c r="A2" s="6" t="s">
        <v>80</v>
      </c>
    </row>
    <row r="3" spans="1:5" x14ac:dyDescent="0.45">
      <c r="A3" s="6" t="s">
        <v>20</v>
      </c>
    </row>
    <row r="4" spans="1:5" x14ac:dyDescent="0.45">
      <c r="A4" s="6" t="s">
        <v>19</v>
      </c>
    </row>
    <row r="6" spans="1:5" ht="57" x14ac:dyDescent="0.45">
      <c r="A6" s="17" t="s">
        <v>18</v>
      </c>
      <c r="B6" s="17" t="s">
        <v>17</v>
      </c>
      <c r="C6" s="15" t="s">
        <v>16</v>
      </c>
      <c r="D6" s="16"/>
      <c r="E6" s="15" t="s">
        <v>15</v>
      </c>
    </row>
    <row r="7" spans="1:5" x14ac:dyDescent="0.45">
      <c r="A7" s="14"/>
    </row>
    <row r="8" spans="1:5" x14ac:dyDescent="0.45">
      <c r="A8" s="6" t="s">
        <v>14</v>
      </c>
    </row>
    <row r="9" spans="1:5" x14ac:dyDescent="0.45">
      <c r="A9" s="6"/>
    </row>
    <row r="10" spans="1:5" x14ac:dyDescent="0.45">
      <c r="A10" s="4">
        <v>1</v>
      </c>
      <c r="B10" s="1" t="s">
        <v>13</v>
      </c>
      <c r="C10" s="58">
        <v>4891272.11325101</v>
      </c>
      <c r="D10" s="55"/>
      <c r="E10" s="58">
        <f>C10</f>
        <v>4891272.11325101</v>
      </c>
    </row>
    <row r="11" spans="1:5" x14ac:dyDescent="0.45">
      <c r="A11" s="4">
        <f t="shared" ref="A11:A20" si="0">A10+1</f>
        <v>2</v>
      </c>
      <c r="C11" s="55"/>
      <c r="D11" s="55"/>
      <c r="E11" s="55"/>
    </row>
    <row r="12" spans="1:5" x14ac:dyDescent="0.45">
      <c r="A12" s="4">
        <f t="shared" si="0"/>
        <v>3</v>
      </c>
      <c r="B12" s="1" t="s">
        <v>12</v>
      </c>
      <c r="C12" s="56">
        <v>4630184.29</v>
      </c>
      <c r="D12" s="56"/>
      <c r="E12" s="56">
        <f>C12</f>
        <v>4630184.29</v>
      </c>
    </row>
    <row r="13" spans="1:5" x14ac:dyDescent="0.45">
      <c r="A13" s="4">
        <f t="shared" si="0"/>
        <v>4</v>
      </c>
      <c r="B13" s="1" t="s">
        <v>11</v>
      </c>
      <c r="C13" s="56">
        <v>-145429.55380275869</v>
      </c>
      <c r="D13" s="56"/>
      <c r="E13" s="56">
        <f>C13</f>
        <v>-145429.55380275869</v>
      </c>
    </row>
    <row r="14" spans="1:5" x14ac:dyDescent="0.45">
      <c r="A14" s="4">
        <f t="shared" si="0"/>
        <v>5</v>
      </c>
      <c r="B14" s="13" t="s">
        <v>10</v>
      </c>
      <c r="C14" s="59">
        <f>C12-C13</f>
        <v>4775613.8438027585</v>
      </c>
      <c r="D14" s="55"/>
      <c r="E14" s="59">
        <f>E12-E13</f>
        <v>4775613.8438027585</v>
      </c>
    </row>
    <row r="15" spans="1:5" x14ac:dyDescent="0.45">
      <c r="A15" s="4">
        <f t="shared" si="0"/>
        <v>6</v>
      </c>
    </row>
    <row r="16" spans="1:5" x14ac:dyDescent="0.45">
      <c r="A16" s="4">
        <f t="shared" si="0"/>
        <v>7</v>
      </c>
      <c r="B16" s="1" t="s">
        <v>9</v>
      </c>
      <c r="C16" s="8">
        <f>C10-C14</f>
        <v>115658.26944825146</v>
      </c>
      <c r="D16" s="8"/>
      <c r="E16" s="8">
        <f>E10-E14</f>
        <v>115658.26944825146</v>
      </c>
    </row>
    <row r="17" spans="1:12" x14ac:dyDescent="0.45">
      <c r="A17" s="4">
        <f t="shared" si="0"/>
        <v>8</v>
      </c>
    </row>
    <row r="18" spans="1:12" x14ac:dyDescent="0.45">
      <c r="A18" s="4">
        <f t="shared" si="0"/>
        <v>9</v>
      </c>
      <c r="B18" s="9" t="s">
        <v>73</v>
      </c>
      <c r="C18" s="8">
        <v>122919594</v>
      </c>
      <c r="D18" s="8"/>
      <c r="E18" s="8">
        <v>120635314</v>
      </c>
    </row>
    <row r="19" spans="1:12" x14ac:dyDescent="0.45">
      <c r="A19" s="4">
        <f t="shared" si="0"/>
        <v>10</v>
      </c>
      <c r="B19" s="9" t="s">
        <v>74</v>
      </c>
      <c r="C19" s="56">
        <f>C18/365*120</f>
        <v>40411921.315068491</v>
      </c>
      <c r="D19" s="56"/>
      <c r="E19" s="56">
        <f>E18/365*120</f>
        <v>39660925.15068493</v>
      </c>
    </row>
    <row r="20" spans="1:12" ht="14.65" thickBot="1" x14ac:dyDescent="0.5">
      <c r="A20" s="4">
        <f t="shared" si="0"/>
        <v>11</v>
      </c>
      <c r="B20" s="3" t="s">
        <v>0</v>
      </c>
      <c r="C20" s="7">
        <f>C16/C19</f>
        <v>2.8619839315861899E-3</v>
      </c>
      <c r="D20" s="12"/>
      <c r="E20" s="7">
        <f>E16/E19</f>
        <v>2.9161767913589401E-3</v>
      </c>
    </row>
    <row r="21" spans="1:12" ht="14.65" thickTop="1" x14ac:dyDescent="0.45">
      <c r="L21" s="11"/>
    </row>
    <row r="22" spans="1:12" x14ac:dyDescent="0.45">
      <c r="A22" s="6" t="s">
        <v>8</v>
      </c>
    </row>
    <row r="24" spans="1:12" x14ac:dyDescent="0.45">
      <c r="A24" s="4">
        <f>A20+1</f>
        <v>12</v>
      </c>
      <c r="B24" s="1" t="s">
        <v>7</v>
      </c>
      <c r="C24" s="8">
        <v>7735980.1599608799</v>
      </c>
      <c r="E24" s="8">
        <f>C24</f>
        <v>7735980.1599608799</v>
      </c>
    </row>
    <row r="25" spans="1:12" x14ac:dyDescent="0.45">
      <c r="A25" s="4">
        <f>A24+1</f>
        <v>13</v>
      </c>
      <c r="B25" s="9" t="s">
        <v>73</v>
      </c>
      <c r="C25" s="56">
        <f>C18</f>
        <v>122919594</v>
      </c>
      <c r="D25" s="56"/>
      <c r="E25" s="56">
        <f>E18</f>
        <v>120635314</v>
      </c>
    </row>
    <row r="26" spans="1:12" ht="14.65" thickBot="1" x14ac:dyDescent="0.5">
      <c r="A26" s="4">
        <f>A25+1</f>
        <v>14</v>
      </c>
      <c r="B26" s="3" t="s">
        <v>5</v>
      </c>
      <c r="C26" s="7">
        <f>C24/C25</f>
        <v>6.2935288900814956E-2</v>
      </c>
      <c r="E26" s="7">
        <f>E24/E25</f>
        <v>6.4126994852940655E-2</v>
      </c>
    </row>
    <row r="27" spans="1:12" ht="14.65" thickTop="1" x14ac:dyDescent="0.45"/>
    <row r="28" spans="1:12" x14ac:dyDescent="0.45">
      <c r="A28" s="6" t="s">
        <v>6</v>
      </c>
    </row>
    <row r="30" spans="1:12" x14ac:dyDescent="0.45">
      <c r="A30" s="4">
        <f>A26+1</f>
        <v>15</v>
      </c>
      <c r="B30" s="1" t="s">
        <v>5</v>
      </c>
      <c r="C30" s="5">
        <f>C26</f>
        <v>6.2935288900814956E-2</v>
      </c>
      <c r="E30" s="5">
        <f>E26</f>
        <v>6.4126994852940655E-2</v>
      </c>
    </row>
    <row r="31" spans="1:12" x14ac:dyDescent="0.45">
      <c r="A31" s="4">
        <f>A30+1</f>
        <v>16</v>
      </c>
      <c r="B31" s="1" t="s">
        <v>0</v>
      </c>
      <c r="C31" s="5">
        <f>C20</f>
        <v>2.8619839315861899E-3</v>
      </c>
      <c r="E31" s="5">
        <f>E20</f>
        <v>2.9161767913589401E-3</v>
      </c>
    </row>
    <row r="32" spans="1:12" ht="14.65" thickBot="1" x14ac:dyDescent="0.5">
      <c r="A32" s="4">
        <f>A31+1</f>
        <v>17</v>
      </c>
      <c r="B32" s="3" t="s">
        <v>4</v>
      </c>
      <c r="C32" s="2">
        <f>C30+C31</f>
        <v>6.5797272832401152E-2</v>
      </c>
      <c r="E32" s="2">
        <f>E30+E31</f>
        <v>6.7043171644299598E-2</v>
      </c>
    </row>
    <row r="33" spans="1:5" ht="14.65" thickTop="1" x14ac:dyDescent="0.45">
      <c r="A33" s="6"/>
      <c r="B33" s="10"/>
    </row>
    <row r="34" spans="1:5" x14ac:dyDescent="0.45">
      <c r="A34" s="6" t="s">
        <v>3</v>
      </c>
    </row>
    <row r="36" spans="1:5" x14ac:dyDescent="0.45">
      <c r="A36" s="4">
        <f>A32+1</f>
        <v>18</v>
      </c>
      <c r="B36" s="1" t="s">
        <v>2</v>
      </c>
      <c r="C36" s="8">
        <v>7735980.1599608799</v>
      </c>
      <c r="E36" s="8">
        <f>C36</f>
        <v>7735980.1599608799</v>
      </c>
    </row>
    <row r="37" spans="1:5" x14ac:dyDescent="0.45">
      <c r="A37" s="4">
        <f>A36+1</f>
        <v>19</v>
      </c>
      <c r="B37" s="9" t="s">
        <v>73</v>
      </c>
      <c r="C37" s="56">
        <f>C25</f>
        <v>122919594</v>
      </c>
      <c r="D37" s="56"/>
      <c r="E37" s="56">
        <f>E25</f>
        <v>120635314</v>
      </c>
    </row>
    <row r="38" spans="1:5" ht="14.65" thickBot="1" x14ac:dyDescent="0.5">
      <c r="A38" s="4">
        <f>A37+1</f>
        <v>20</v>
      </c>
      <c r="B38" s="3" t="s">
        <v>1</v>
      </c>
      <c r="C38" s="7">
        <f>C36/C37</f>
        <v>6.2935288900814956E-2</v>
      </c>
      <c r="E38" s="7">
        <f>E36/E37</f>
        <v>6.4126994852940655E-2</v>
      </c>
    </row>
    <row r="39" spans="1:5" ht="14.65" thickTop="1" x14ac:dyDescent="0.45"/>
    <row r="40" spans="1:5" x14ac:dyDescent="0.45">
      <c r="A40" s="48" t="s">
        <v>76</v>
      </c>
    </row>
    <row r="42" spans="1:5" x14ac:dyDescent="0.45">
      <c r="A42" s="49">
        <f>A38+1</f>
        <v>21</v>
      </c>
      <c r="B42" s="1" t="s">
        <v>79</v>
      </c>
      <c r="C42" s="8">
        <f>C36/365*122</f>
        <v>2585724.8753841845</v>
      </c>
      <c r="E42" s="50">
        <f>E36/365*122</f>
        <v>2585724.8753841845</v>
      </c>
    </row>
    <row r="43" spans="1:5" x14ac:dyDescent="0.45">
      <c r="A43" s="49">
        <f>A42+1</f>
        <v>22</v>
      </c>
      <c r="B43" s="51" t="s">
        <v>77</v>
      </c>
      <c r="C43" s="56">
        <f>C37/365*122</f>
        <v>41085453.336986303</v>
      </c>
      <c r="D43" s="56"/>
      <c r="E43" s="57">
        <f>E37/365*122</f>
        <v>40321940.569863014</v>
      </c>
    </row>
    <row r="44" spans="1:5" ht="14.65" thickBot="1" x14ac:dyDescent="0.5">
      <c r="A44" s="49">
        <f>A43+1</f>
        <v>23</v>
      </c>
      <c r="B44" s="52" t="s">
        <v>1</v>
      </c>
      <c r="C44" s="53">
        <f>C42/C43</f>
        <v>6.2935288900814942E-2</v>
      </c>
      <c r="E44" s="53">
        <f>E42/E43</f>
        <v>6.4126994852940655E-2</v>
      </c>
    </row>
    <row r="45" spans="1:5" ht="14.65" thickTop="1" x14ac:dyDescent="0.45">
      <c r="A45" s="47"/>
    </row>
    <row r="46" spans="1:5" x14ac:dyDescent="0.45">
      <c r="A46" s="47" t="s">
        <v>72</v>
      </c>
      <c r="B46" s="54"/>
      <c r="C46" s="54"/>
      <c r="D46" s="54"/>
      <c r="E46" s="54"/>
    </row>
    <row r="47" spans="1:5" x14ac:dyDescent="0.45">
      <c r="A47" s="1" t="s">
        <v>78</v>
      </c>
    </row>
    <row r="48" spans="1:5" x14ac:dyDescent="0.45">
      <c r="A48" s="47" t="s">
        <v>75</v>
      </c>
    </row>
  </sheetData>
  <pageMargins left="0.7" right="0.7" top="0.75" bottom="0.75" header="0.3" footer="0.3"/>
  <pageSetup scale="84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1364F-FC60-48C8-BE09-B834087EB62B}">
  <sheetPr>
    <pageSetUpPr fitToPage="1"/>
  </sheetPr>
  <dimension ref="A1:L47"/>
  <sheetViews>
    <sheetView zoomScaleNormal="100" workbookViewId="0">
      <pane xSplit="2" ySplit="9" topLeftCell="C10" activePane="bottomRight" state="frozen"/>
      <selection activeCell="E1" sqref="E1"/>
      <selection pane="topRight" activeCell="E1" sqref="E1"/>
      <selection pane="bottomLeft" activeCell="E1" sqref="E1"/>
      <selection pane="bottomRight" activeCell="C10" sqref="C10"/>
    </sheetView>
  </sheetViews>
  <sheetFormatPr defaultColWidth="14.73046875" defaultRowHeight="14.25" x14ac:dyDescent="0.45"/>
  <cols>
    <col min="1" max="1" width="9.73046875" style="19" customWidth="1"/>
    <col min="2" max="2" width="47.1328125" style="19" customWidth="1"/>
    <col min="3" max="7" width="19.59765625" style="19" bestFit="1" customWidth="1"/>
    <col min="8" max="8" width="12.86328125" style="19" bestFit="1" customWidth="1"/>
    <col min="9" max="16384" width="14.73046875" style="19"/>
  </cols>
  <sheetData>
    <row r="1" spans="1:12" x14ac:dyDescent="0.45">
      <c r="A1" s="6" t="str">
        <f>'QIP Summary'!A1</f>
        <v>Kentucky-American Water Company</v>
      </c>
      <c r="C1"/>
      <c r="H1" s="18" t="s">
        <v>71</v>
      </c>
    </row>
    <row r="2" spans="1:12" x14ac:dyDescent="0.45">
      <c r="A2" s="6" t="str">
        <f>'QIP Summary'!A2</f>
        <v>Case No. 2024-00173</v>
      </c>
      <c r="B2" s="26"/>
      <c r="C2"/>
    </row>
    <row r="3" spans="1:12" x14ac:dyDescent="0.45">
      <c r="A3" s="6" t="str">
        <f>'QIP Summary'!A3</f>
        <v>QIP 5 Filing</v>
      </c>
      <c r="C3"/>
    </row>
    <row r="4" spans="1:12" x14ac:dyDescent="0.45">
      <c r="A4" s="6" t="str">
        <f>'QIP Summary'!A4</f>
        <v>For the Four Months Ended December 31, 2024</v>
      </c>
      <c r="B4" s="26"/>
      <c r="C4"/>
      <c r="D4"/>
      <c r="E4" s="44"/>
      <c r="F4"/>
      <c r="G4"/>
      <c r="H4"/>
    </row>
    <row r="5" spans="1:12" x14ac:dyDescent="0.45">
      <c r="A5" s="6"/>
      <c r="B5" s="26"/>
      <c r="C5"/>
      <c r="D5"/>
      <c r="E5" s="44"/>
      <c r="F5"/>
      <c r="G5"/>
      <c r="H5"/>
    </row>
    <row r="6" spans="1:12" x14ac:dyDescent="0.45">
      <c r="B6" s="26"/>
      <c r="C6" s="40" t="s">
        <v>70</v>
      </c>
      <c r="D6" s="40" t="s">
        <v>69</v>
      </c>
      <c r="E6" s="40" t="s">
        <v>68</v>
      </c>
      <c r="F6" s="40" t="s">
        <v>67</v>
      </c>
      <c r="G6" s="40" t="str">
        <f>A2</f>
        <v>Case No. 2024-00173</v>
      </c>
      <c r="H6" s="43"/>
    </row>
    <row r="7" spans="1:12" x14ac:dyDescent="0.45">
      <c r="B7" s="26"/>
      <c r="C7" s="40" t="s">
        <v>66</v>
      </c>
      <c r="D7" s="40" t="s">
        <v>65</v>
      </c>
      <c r="E7" s="40" t="s">
        <v>64</v>
      </c>
      <c r="F7" s="40" t="s">
        <v>63</v>
      </c>
      <c r="G7" s="40" t="s">
        <v>62</v>
      </c>
      <c r="H7" s="43"/>
    </row>
    <row r="8" spans="1:12" ht="28.5" x14ac:dyDescent="0.45">
      <c r="C8" s="42" t="s">
        <v>61</v>
      </c>
      <c r="D8" s="42" t="s">
        <v>60</v>
      </c>
      <c r="E8" s="42" t="s">
        <v>59</v>
      </c>
      <c r="F8" s="42" t="s">
        <v>58</v>
      </c>
      <c r="G8" s="41" t="s">
        <v>57</v>
      </c>
      <c r="H8" s="40"/>
    </row>
    <row r="9" spans="1:12" ht="28.5" x14ac:dyDescent="0.45">
      <c r="A9" s="39" t="s">
        <v>18</v>
      </c>
      <c r="B9" s="28"/>
      <c r="C9" s="37" t="s">
        <v>56</v>
      </c>
      <c r="D9" s="37" t="s">
        <v>55</v>
      </c>
      <c r="E9" s="37" t="s">
        <v>54</v>
      </c>
      <c r="F9" s="37" t="s">
        <v>53</v>
      </c>
      <c r="G9" s="38" t="s">
        <v>52</v>
      </c>
      <c r="H9" s="37" t="s">
        <v>51</v>
      </c>
    </row>
    <row r="10" spans="1:12" x14ac:dyDescent="0.45">
      <c r="A10" s="23">
        <v>1</v>
      </c>
      <c r="B10" s="19" t="s">
        <v>50</v>
      </c>
      <c r="C10" s="36">
        <v>9328645</v>
      </c>
      <c r="D10" s="36">
        <v>19931458.859999999</v>
      </c>
      <c r="E10" s="35">
        <v>28150399.739999998</v>
      </c>
      <c r="F10" s="35">
        <v>9728609.2307692096</v>
      </c>
      <c r="G10" s="35">
        <v>0</v>
      </c>
      <c r="H10" s="35">
        <f>SUM(C10:G10)</f>
        <v>67139112.830769211</v>
      </c>
    </row>
    <row r="11" spans="1:12" x14ac:dyDescent="0.45">
      <c r="A11" s="23">
        <f t="shared" ref="A11:A42" si="0">A10+1</f>
        <v>2</v>
      </c>
      <c r="B11" s="19" t="s">
        <v>47</v>
      </c>
      <c r="C11" s="19">
        <v>-633049.26000000013</v>
      </c>
      <c r="D11" s="19">
        <v>-414147.64</v>
      </c>
      <c r="E11" s="19">
        <v>-524527.05000000005</v>
      </c>
      <c r="F11" s="19">
        <v>-219471.73523716713</v>
      </c>
      <c r="H11" s="19">
        <f>SUM(C11:G11)</f>
        <v>-1791195.6852371674</v>
      </c>
    </row>
    <row r="12" spans="1:12" x14ac:dyDescent="0.45">
      <c r="A12" s="23">
        <f t="shared" si="0"/>
        <v>3</v>
      </c>
      <c r="B12" s="30" t="s">
        <v>49</v>
      </c>
      <c r="C12" s="31">
        <f t="shared" ref="C12:H12" si="1">SUM(C10:C11)</f>
        <v>8695595.7400000002</v>
      </c>
      <c r="D12" s="31">
        <f t="shared" si="1"/>
        <v>19517311.219999999</v>
      </c>
      <c r="E12" s="31">
        <f t="shared" si="1"/>
        <v>27625872.689999998</v>
      </c>
      <c r="F12" s="31">
        <f t="shared" si="1"/>
        <v>9509137.4955320433</v>
      </c>
      <c r="G12" s="31">
        <f t="shared" si="1"/>
        <v>0</v>
      </c>
      <c r="H12" s="31">
        <f t="shared" si="1"/>
        <v>65347917.145532042</v>
      </c>
      <c r="L12" s="33"/>
    </row>
    <row r="13" spans="1:12" x14ac:dyDescent="0.45">
      <c r="A13" s="23">
        <f t="shared" si="0"/>
        <v>4</v>
      </c>
    </row>
    <row r="14" spans="1:12" x14ac:dyDescent="0.45">
      <c r="A14" s="23">
        <f t="shared" si="0"/>
        <v>5</v>
      </c>
      <c r="B14" s="19" t="s">
        <v>48</v>
      </c>
      <c r="C14" s="19">
        <v>549261.21</v>
      </c>
      <c r="D14" s="19">
        <v>2433438.5939999996</v>
      </c>
      <c r="E14" s="19">
        <v>-659176.73</v>
      </c>
      <c r="F14" s="32">
        <v>972860.92307692301</v>
      </c>
      <c r="G14" s="32"/>
      <c r="H14" s="19">
        <f t="shared" ref="H14:H19" si="2">SUM(C14:G14)</f>
        <v>3296383.9970769226</v>
      </c>
      <c r="L14" s="34"/>
    </row>
    <row r="15" spans="1:12" x14ac:dyDescent="0.45">
      <c r="A15" s="23">
        <f t="shared" si="0"/>
        <v>6</v>
      </c>
      <c r="B15" s="19" t="s">
        <v>47</v>
      </c>
      <c r="C15" s="19">
        <v>633049.26000000013</v>
      </c>
      <c r="D15" s="19">
        <v>414147.64</v>
      </c>
      <c r="E15" s="19">
        <f>-E11</f>
        <v>524527.05000000005</v>
      </c>
      <c r="F15" s="19">
        <f>-F11</f>
        <v>219471.73523716713</v>
      </c>
      <c r="H15" s="19">
        <f t="shared" si="2"/>
        <v>1791195.6852371674</v>
      </c>
      <c r="L15" s="33"/>
    </row>
    <row r="16" spans="1:12" x14ac:dyDescent="0.45">
      <c r="A16" s="23">
        <f t="shared" si="0"/>
        <v>7</v>
      </c>
      <c r="B16" s="19" t="s">
        <v>46</v>
      </c>
      <c r="C16" s="19">
        <v>-137516.30201400002</v>
      </c>
      <c r="D16" s="32"/>
      <c r="H16" s="19">
        <f t="shared" si="2"/>
        <v>-137516.30201400002</v>
      </c>
    </row>
    <row r="17" spans="1:8" x14ac:dyDescent="0.45">
      <c r="A17" s="23">
        <f t="shared" si="0"/>
        <v>8</v>
      </c>
      <c r="B17" s="19" t="s">
        <v>45</v>
      </c>
      <c r="D17" s="32">
        <v>-311545.17248900002</v>
      </c>
      <c r="H17" s="19">
        <f t="shared" si="2"/>
        <v>-311545.17248900002</v>
      </c>
    </row>
    <row r="18" spans="1:8" x14ac:dyDescent="0.45">
      <c r="A18" s="23">
        <f t="shared" si="0"/>
        <v>9</v>
      </c>
      <c r="B18" s="19" t="s">
        <v>44</v>
      </c>
      <c r="E18" s="19">
        <v>-422675.85215700004</v>
      </c>
      <c r="H18" s="19">
        <f t="shared" si="2"/>
        <v>-422675.85215700004</v>
      </c>
    </row>
    <row r="19" spans="1:8" x14ac:dyDescent="0.45">
      <c r="A19" s="23">
        <f t="shared" si="0"/>
        <v>10</v>
      </c>
      <c r="B19" s="19" t="s">
        <v>43</v>
      </c>
      <c r="F19" s="19">
        <v>-145489.80368164025</v>
      </c>
      <c r="H19" s="19">
        <f t="shared" si="2"/>
        <v>-145489.80368164025</v>
      </c>
    </row>
    <row r="20" spans="1:8" x14ac:dyDescent="0.45">
      <c r="A20" s="23">
        <f t="shared" si="0"/>
        <v>11</v>
      </c>
      <c r="B20" s="30" t="s">
        <v>42</v>
      </c>
      <c r="C20" s="31">
        <f>SUM(C14:C18)</f>
        <v>1044794.1679860002</v>
      </c>
      <c r="D20" s="31">
        <f>SUM(D14:D18)</f>
        <v>2536041.0615109997</v>
      </c>
      <c r="E20" s="31">
        <f>SUM(E14:E18)</f>
        <v>-557325.53215699992</v>
      </c>
      <c r="F20" s="31">
        <f>SUM(F14:F19)</f>
        <v>1046842.85463245</v>
      </c>
      <c r="G20" s="31">
        <f>SUM(G14:G19)</f>
        <v>0</v>
      </c>
      <c r="H20" s="31">
        <f>SUM(H14:H19)</f>
        <v>4070352.5519724502</v>
      </c>
    </row>
    <row r="21" spans="1:8" x14ac:dyDescent="0.45">
      <c r="A21" s="23">
        <f t="shared" si="0"/>
        <v>12</v>
      </c>
    </row>
    <row r="22" spans="1:8" x14ac:dyDescent="0.45">
      <c r="A22" s="23">
        <f t="shared" si="0"/>
        <v>13</v>
      </c>
      <c r="B22" s="26" t="s">
        <v>41</v>
      </c>
      <c r="C22" s="19">
        <f>C12+C20</f>
        <v>9740389.9079860002</v>
      </c>
      <c r="D22" s="19">
        <f>D12+D20</f>
        <v>22053352.281510998</v>
      </c>
      <c r="E22" s="19">
        <f>E12+E20</f>
        <v>27068547.157842997</v>
      </c>
      <c r="F22" s="19">
        <f>F12+F20</f>
        <v>10555980.350164494</v>
      </c>
      <c r="H22" s="19">
        <f>SUM(C22:G22)</f>
        <v>69418269.697504491</v>
      </c>
    </row>
    <row r="23" spans="1:8" x14ac:dyDescent="0.45">
      <c r="A23" s="23">
        <f t="shared" si="0"/>
        <v>14</v>
      </c>
      <c r="B23" s="19" t="s">
        <v>40</v>
      </c>
      <c r="C23" s="19">
        <v>-1550182.6106699761</v>
      </c>
      <c r="H23" s="19">
        <f>SUM(C23:G23)</f>
        <v>-1550182.6106699761</v>
      </c>
    </row>
    <row r="24" spans="1:8" x14ac:dyDescent="0.45">
      <c r="A24" s="23">
        <f t="shared" si="0"/>
        <v>15</v>
      </c>
      <c r="B24" s="19" t="s">
        <v>39</v>
      </c>
      <c r="D24" s="19">
        <v>-3674352.5118128452</v>
      </c>
      <c r="H24" s="19">
        <f>SUM(C24:G24)</f>
        <v>-3674352.5118128452</v>
      </c>
    </row>
    <row r="25" spans="1:8" x14ac:dyDescent="0.45">
      <c r="A25" s="23">
        <f t="shared" si="0"/>
        <v>16</v>
      </c>
      <c r="B25" s="19" t="s">
        <v>38</v>
      </c>
      <c r="E25" s="19">
        <v>-1663893.6856917422</v>
      </c>
      <c r="H25" s="19">
        <f>SUM(C25:G25)</f>
        <v>-1663893.6856917422</v>
      </c>
    </row>
    <row r="26" spans="1:8" x14ac:dyDescent="0.45">
      <c r="A26" s="23">
        <f t="shared" si="0"/>
        <v>17</v>
      </c>
      <c r="B26" s="19" t="s">
        <v>37</v>
      </c>
      <c r="C26" s="28"/>
      <c r="D26" s="28"/>
      <c r="E26" s="28"/>
      <c r="F26" s="28">
        <v>-1747671.2109211385</v>
      </c>
      <c r="G26" s="28"/>
      <c r="H26" s="19">
        <f>SUM(C26:G26)</f>
        <v>-1747671.2109211385</v>
      </c>
    </row>
    <row r="27" spans="1:8" x14ac:dyDescent="0.45">
      <c r="A27" s="23">
        <f t="shared" si="0"/>
        <v>18</v>
      </c>
      <c r="B27" s="30" t="s">
        <v>36</v>
      </c>
      <c r="C27" s="19">
        <f t="shared" ref="C27:H27" si="3">SUM(C22:C26)</f>
        <v>8190207.2973160241</v>
      </c>
      <c r="D27" s="19">
        <f t="shared" si="3"/>
        <v>18378999.76969815</v>
      </c>
      <c r="E27" s="19">
        <f t="shared" si="3"/>
        <v>25404653.472151257</v>
      </c>
      <c r="F27" s="19">
        <f t="shared" si="3"/>
        <v>8808309.139243355</v>
      </c>
      <c r="G27" s="19">
        <f t="shared" si="3"/>
        <v>0</v>
      </c>
      <c r="H27" s="27">
        <f t="shared" si="3"/>
        <v>60782169.678408794</v>
      </c>
    </row>
    <row r="28" spans="1:8" x14ac:dyDescent="0.45">
      <c r="A28" s="23">
        <f t="shared" si="0"/>
        <v>19</v>
      </c>
      <c r="B28" s="19" t="s">
        <v>35</v>
      </c>
      <c r="C28" s="29">
        <v>9.2821000000000001E-2</v>
      </c>
      <c r="D28" s="29">
        <f>C28</f>
        <v>9.2821000000000001E-2</v>
      </c>
      <c r="E28" s="29">
        <f>D28</f>
        <v>9.2821000000000001E-2</v>
      </c>
      <c r="F28" s="29">
        <f>C28</f>
        <v>9.2821000000000001E-2</v>
      </c>
      <c r="G28" s="29"/>
      <c r="H28" s="29">
        <f>C28</f>
        <v>9.2821000000000001E-2</v>
      </c>
    </row>
    <row r="29" spans="1:8" x14ac:dyDescent="0.45">
      <c r="A29" s="23">
        <f t="shared" si="0"/>
        <v>20</v>
      </c>
      <c r="B29" s="19" t="s">
        <v>34</v>
      </c>
      <c r="C29" s="19">
        <f t="shared" ref="C29:H29" si="4">C27*C28</f>
        <v>760223.23154417065</v>
      </c>
      <c r="D29" s="19">
        <f t="shared" si="4"/>
        <v>1705957.137623152</v>
      </c>
      <c r="E29" s="19">
        <f t="shared" si="4"/>
        <v>2358085.3399385517</v>
      </c>
      <c r="F29" s="19">
        <f t="shared" si="4"/>
        <v>817596.0626137075</v>
      </c>
      <c r="G29" s="19">
        <f t="shared" si="4"/>
        <v>0</v>
      </c>
      <c r="H29" s="19">
        <f t="shared" si="4"/>
        <v>5641861.7717195824</v>
      </c>
    </row>
    <row r="30" spans="1:8" x14ac:dyDescent="0.45">
      <c r="A30" s="23">
        <f t="shared" si="0"/>
        <v>21</v>
      </c>
      <c r="B30" s="19" t="s">
        <v>33</v>
      </c>
      <c r="C30" s="19">
        <v>137516.30201400002</v>
      </c>
      <c r="H30" s="19">
        <f t="shared" ref="H30:H37" si="5">SUM(C30:G30)</f>
        <v>137516.30201400002</v>
      </c>
    </row>
    <row r="31" spans="1:8" x14ac:dyDescent="0.45">
      <c r="A31" s="23">
        <f t="shared" si="0"/>
        <v>22</v>
      </c>
      <c r="B31" s="19" t="s">
        <v>32</v>
      </c>
      <c r="D31" s="19">
        <v>311545.17248900002</v>
      </c>
      <c r="H31" s="19">
        <f t="shared" si="5"/>
        <v>311545.17248900002</v>
      </c>
    </row>
    <row r="32" spans="1:8" x14ac:dyDescent="0.45">
      <c r="A32" s="23">
        <f t="shared" si="0"/>
        <v>23</v>
      </c>
      <c r="B32" s="19" t="s">
        <v>31</v>
      </c>
      <c r="E32" s="19">
        <v>422675.85215700004</v>
      </c>
      <c r="H32" s="19">
        <f t="shared" si="5"/>
        <v>422675.85215700004</v>
      </c>
    </row>
    <row r="33" spans="1:8" x14ac:dyDescent="0.45">
      <c r="A33" s="23">
        <f t="shared" si="0"/>
        <v>24</v>
      </c>
      <c r="B33" s="19" t="s">
        <v>30</v>
      </c>
      <c r="F33" s="19">
        <v>145489.80368164025</v>
      </c>
      <c r="H33" s="19">
        <f t="shared" si="5"/>
        <v>145489.80368164025</v>
      </c>
    </row>
    <row r="34" spans="1:8" x14ac:dyDescent="0.45">
      <c r="A34" s="23">
        <f t="shared" si="0"/>
        <v>25</v>
      </c>
      <c r="B34" s="19" t="s">
        <v>29</v>
      </c>
      <c r="C34" s="19">
        <v>120868.780786</v>
      </c>
      <c r="D34" s="19">
        <v>21360.756920402622</v>
      </c>
      <c r="E34" s="19">
        <v>-4347.7978699999949</v>
      </c>
      <c r="F34" s="19">
        <v>7826.0361659999908</v>
      </c>
      <c r="H34" s="19">
        <f t="shared" si="5"/>
        <v>145707.77600240265</v>
      </c>
    </row>
    <row r="35" spans="1:8" x14ac:dyDescent="0.45">
      <c r="A35" s="23">
        <f t="shared" si="0"/>
        <v>26</v>
      </c>
      <c r="B35" s="19" t="s">
        <v>28</v>
      </c>
      <c r="D35" s="19">
        <v>261531.970348</v>
      </c>
      <c r="E35" s="19">
        <v>-9758.655609999958</v>
      </c>
      <c r="F35" s="19">
        <v>17565.580098000006</v>
      </c>
      <c r="H35" s="19">
        <f t="shared" si="5"/>
        <v>269338.89483600005</v>
      </c>
    </row>
    <row r="36" spans="1:8" x14ac:dyDescent="0.45">
      <c r="A36" s="23">
        <f t="shared" si="0"/>
        <v>27</v>
      </c>
      <c r="B36" s="19" t="s">
        <v>27</v>
      </c>
      <c r="E36" s="19">
        <v>362929.0662110105</v>
      </c>
      <c r="F36" s="19">
        <v>24375.832805217127</v>
      </c>
      <c r="H36" s="19">
        <f t="shared" si="5"/>
        <v>387304.89901622763</v>
      </c>
    </row>
    <row r="37" spans="1:8" x14ac:dyDescent="0.45">
      <c r="A37" s="23">
        <f t="shared" si="0"/>
        <v>28</v>
      </c>
      <c r="B37" s="19" t="s">
        <v>26</v>
      </c>
      <c r="C37" s="28"/>
      <c r="D37" s="28"/>
      <c r="E37" s="28"/>
      <c r="F37" s="28">
        <v>274539.68804502767</v>
      </c>
      <c r="G37" s="28"/>
      <c r="H37" s="19">
        <f t="shared" si="5"/>
        <v>274539.68804502767</v>
      </c>
    </row>
    <row r="38" spans="1:8" x14ac:dyDescent="0.45">
      <c r="A38" s="23">
        <f t="shared" si="0"/>
        <v>29</v>
      </c>
      <c r="H38" s="27"/>
    </row>
    <row r="39" spans="1:8" ht="14.65" thickBot="1" x14ac:dyDescent="0.5">
      <c r="A39" s="23">
        <f t="shared" si="0"/>
        <v>30</v>
      </c>
      <c r="B39" s="26" t="s">
        <v>25</v>
      </c>
      <c r="C39" s="25">
        <f t="shared" ref="C39:H39" si="6">SUM(C29:C37)</f>
        <v>1018608.3143441706</v>
      </c>
      <c r="D39" s="25">
        <f t="shared" si="6"/>
        <v>2300395.0373805547</v>
      </c>
      <c r="E39" s="25">
        <f t="shared" si="6"/>
        <v>3129583.8048265623</v>
      </c>
      <c r="F39" s="25">
        <f t="shared" si="6"/>
        <v>1287393.0034095924</v>
      </c>
      <c r="G39" s="25">
        <f t="shared" si="6"/>
        <v>0</v>
      </c>
      <c r="H39" s="25">
        <f t="shared" si="6"/>
        <v>7735980.1599608799</v>
      </c>
    </row>
    <row r="40" spans="1:8" ht="14.65" thickTop="1" x14ac:dyDescent="0.45">
      <c r="A40" s="23">
        <f t="shared" si="0"/>
        <v>31</v>
      </c>
    </row>
    <row r="41" spans="1:8" s="32" customFormat="1" x14ac:dyDescent="0.45">
      <c r="A41" s="45">
        <f t="shared" si="0"/>
        <v>32</v>
      </c>
      <c r="B41" s="32" t="s">
        <v>24</v>
      </c>
      <c r="C41" s="46">
        <v>120635314</v>
      </c>
      <c r="D41" s="46">
        <f>$C41</f>
        <v>120635314</v>
      </c>
      <c r="E41" s="46">
        <f>$C41</f>
        <v>120635314</v>
      </c>
      <c r="F41" s="46">
        <f>$C41</f>
        <v>120635314</v>
      </c>
      <c r="G41" s="46">
        <f>$C41</f>
        <v>120635314</v>
      </c>
      <c r="H41" s="46">
        <f>$C41</f>
        <v>120635314</v>
      </c>
    </row>
    <row r="42" spans="1:8" ht="14.65" thickBot="1" x14ac:dyDescent="0.5">
      <c r="A42" s="23">
        <f t="shared" si="0"/>
        <v>33</v>
      </c>
      <c r="B42" s="19" t="s">
        <v>23</v>
      </c>
      <c r="C42" s="24">
        <f t="shared" ref="C42:H42" si="7">ROUND(C39/C41,4)</f>
        <v>8.3999999999999995E-3</v>
      </c>
      <c r="D42" s="24">
        <f t="shared" si="7"/>
        <v>1.9099999999999999E-2</v>
      </c>
      <c r="E42" s="24">
        <f t="shared" si="7"/>
        <v>2.5899999999999999E-2</v>
      </c>
      <c r="F42" s="24">
        <f t="shared" si="7"/>
        <v>1.0699999999999999E-2</v>
      </c>
      <c r="G42" s="24">
        <f t="shared" si="7"/>
        <v>0</v>
      </c>
      <c r="H42" s="24">
        <f t="shared" si="7"/>
        <v>6.4100000000000004E-2</v>
      </c>
    </row>
    <row r="43" spans="1:8" ht="14.65" thickTop="1" x14ac:dyDescent="0.45">
      <c r="A43" s="23"/>
    </row>
    <row r="44" spans="1:8" x14ac:dyDescent="0.45">
      <c r="C44" s="22"/>
      <c r="D44" s="22"/>
      <c r="E44" s="22"/>
      <c r="H44" s="22"/>
    </row>
    <row r="45" spans="1:8" x14ac:dyDescent="0.45">
      <c r="C45" s="21"/>
      <c r="H45" s="20"/>
    </row>
    <row r="46" spans="1:8" x14ac:dyDescent="0.45">
      <c r="H46" s="20"/>
    </row>
    <row r="47" spans="1:8" x14ac:dyDescent="0.45">
      <c r="H47" s="20"/>
    </row>
  </sheetData>
  <printOptions horizontalCentered="1"/>
  <pageMargins left="0.25" right="0.25" top="0.25" bottom="0.25" header="0.3" footer="0.3"/>
  <pageSetup scale="60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2024-000XX</Docket_x0020_Number>
    <Preparer xmlns="00c1cf47-8665-4c73-8994-ff3a5e26da0f" xsi:nil="true"/>
    <Document_x0020_Type xmlns="00c1cf47-8665-4c73-8994-ff3a5e26da0f">Petition</Document_x0020_Type>
    <WorkflowStatus xmlns="3541d9de-e849-43a7-ac3e-927380f29a4f" xsi:nil="true"/>
    <Series xmlns="3527BF6F-27A6-47D3-AAFB-DBF13EBA6BBE" xsi:nil="true"/>
    <Party xmlns="00c1cf47-8665-4c73-8994-ff3a5e26da0f" xsi:nil="true"/>
    <Responsible_x0020_Witness xmlns="00c1cf47-8665-4c73-8994-ff3a5e26da0f" xsi:nil="true"/>
    <Workflow xmlns="3541d9de-e849-43a7-ac3e-927380f29a4f">
      <Url xsi:nil="true"/>
      <Description xsi:nil="true"/>
    </Workflow>
    <_dlc_DocId xmlns="00c1cf47-8665-4c73-8994-ff3a5e26da0f">4QVSNHSJP2QR-2066301449-512</_dlc_DocId>
    <_dlc_DocIdUrl xmlns="00c1cf47-8665-4c73-8994-ff3a5e26da0f">
      <Url>https://amwater.sharepoint.com/sites/sers/KY/_layouts/15/DocIdRedir.aspx?ID=4QVSNHSJP2QR-2066301449-512</Url>
      <Description>4QVSNHSJP2QR-2066301449-512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8" ma:contentTypeDescription="Create a new document." ma:contentTypeScope="" ma:versionID="f6698f666b56830eacbe36ace53d9e75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xmlns:ns6="7312d0bd-5bb3-4d44-9c84-f993550bda7e" targetNamespace="http://schemas.microsoft.com/office/2006/metadata/properties" ma:root="true" ma:fieldsID="b611f44005c52bf9decf0decea51523b" ns2:_="" ns3:_="" ns5:_="" ns6:_="">
    <xsd:import namespace="3527BF6F-27A6-47D3-AAFB-DBF13EBA6BBE"/>
    <xsd:import namespace="00c1cf47-8665-4c73-8994-ff3a5e26da0f"/>
    <xsd:import namespace="3541d9de-e849-43a7-ac3e-927380f29a4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6:SharedWithUsers" minOccurs="0"/>
                <xsd:element ref="ns6:SharedWithDetails" minOccurs="0"/>
                <xsd:element ref="ns5:WorkflowStatus" minOccurs="0"/>
                <xsd:element ref="ns3:_dlc_DocId" minOccurs="0"/>
                <xsd:element ref="ns3:_dlc_DocIdUrl" minOccurs="0"/>
                <xsd:element ref="ns3:_dlc_DocIdPersistId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format="Dropdown" ma:internalName="Docket_x0020_Number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5" nillable="true" ma:displayName="WorkflowStatus" ma:internalName="WorkflowStatus">
      <xsd:simpleType>
        <xsd:restriction base="dms:Text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1D8775-076B-4105-82D5-93B3B2A24CF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71ABA60-600B-4C38-9847-DB5335354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AC5C42-D950-45BF-8500-182D849432A8}">
  <ds:schemaRefs>
    <ds:schemaRef ds:uri="http://purl.org/dc/dcmitype/"/>
    <ds:schemaRef ds:uri="3541d9de-e849-43a7-ac3e-927380f29a4f"/>
    <ds:schemaRef ds:uri="3527BF6F-27A6-47D3-AAFB-DBF13EBA6BB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312d0bd-5bb3-4d44-9c84-f993550bda7e"/>
    <ds:schemaRef ds:uri="00c1cf47-8665-4c73-8994-ff3a5e26da0f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B6BE765-E0CD-4D74-9311-4B80A3841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3541d9de-e849-43a7-ac3e-927380f29a4f"/>
    <ds:schemaRef ds:uri="7312d0bd-5bb3-4d44-9c84-f993550bd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QIP Summary</vt:lpstr>
      <vt:lpstr>2024_QIP Revenues</vt:lpstr>
      <vt:lpstr>'2024_QIP Revenues'!Print_Area</vt:lpstr>
    </vt:vector>
  </TitlesOfParts>
  <Company>American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 Prendergast</dc:creator>
  <cp:lastModifiedBy>Jeffrey Newcomb</cp:lastModifiedBy>
  <cp:lastPrinted>2024-05-28T13:32:16Z</cp:lastPrinted>
  <dcterms:created xsi:type="dcterms:W3CDTF">2024-05-22T16:15:36Z</dcterms:created>
  <dcterms:modified xsi:type="dcterms:W3CDTF">2024-05-28T14:14:09Z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etDate">
    <vt:lpwstr>2024-05-22T18:10:25Z</vt:lpwstr>
  </property>
  <property fmtid="{D5CDD505-2E9C-101B-9397-08002B2CF9AE}" pid="6" name="MSIP_Label_846c87f6-c46e-48eb-b7ce-d3a4a7d30611_Method">
    <vt:lpwstr>Standard</vt:lpwstr>
  </property>
  <property fmtid="{D5CDD505-2E9C-101B-9397-08002B2CF9AE}" pid="7" name="MSIP_Label_846c87f6-c46e-48eb-b7ce-d3a4a7d30611_Name">
    <vt:lpwstr>846c87f6-c46e-48eb-b7ce-d3a4a7d30611</vt:lpwstr>
  </property>
  <property fmtid="{D5CDD505-2E9C-101B-9397-08002B2CF9AE}" pid="8" name="MSIP_Label_846c87f6-c46e-48eb-b7ce-d3a4a7d30611_SiteId">
    <vt:lpwstr>35378cf9-dac0-45f0-84c7-1bfb98207b59</vt:lpwstr>
  </property>
  <property fmtid="{D5CDD505-2E9C-101B-9397-08002B2CF9AE}" pid="9" name="MSIP_Label_846c87f6-c46e-48eb-b7ce-d3a4a7d30611_ActionId">
    <vt:lpwstr>e52a80cd-40e2-4f1a-980d-43ea07d56e96</vt:lpwstr>
  </property>
  <property fmtid="{D5CDD505-2E9C-101B-9397-08002B2CF9AE}" pid="10" name="MSIP_Label_846c87f6-c46e-48eb-b7ce-d3a4a7d30611_ContentBits">
    <vt:lpwstr>0</vt:lpwstr>
  </property>
  <property fmtid="{D5CDD505-2E9C-101B-9397-08002B2CF9AE}" pid="11" name="ContentTypeId">
    <vt:lpwstr>0x010100AB2748C5124AB541828F6483D61391B2</vt:lpwstr>
  </property>
  <property fmtid="{D5CDD505-2E9C-101B-9397-08002B2CF9AE}" pid="12" name="_dlc_DocIdItemGuid">
    <vt:lpwstr>eacaba57-0581-4aa0-8a34-245f41e8e4c7</vt:lpwstr>
  </property>
</Properties>
</file>