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msserver2\KPSC Cases\0.0 - BR 2024-00141 - 6 mo. FAC rvw (Nov. 22 - April 23)\0.0 Pleadings\2025-02-28 - BR Rsp to 3rd IRs\"/>
    </mc:Choice>
  </mc:AlternateContent>
  <xr:revisionPtr revIDLastSave="0" documentId="13_ncr:1_{769B5A0D-7DE5-4265-AD5C-4BA0711E9FC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PSC 3-1a (Revised)" sheetId="1" r:id="rId1"/>
    <sheet name="PSC 3-1a (As Filed)" sheetId="2" r:id="rId2"/>
    <sheet name="PSC 3-1a (Variances)" sheetId="3" r:id="rId3"/>
    <sheet name="checks (do not file)" sheetId="5" state="hidden" r:id="rId4"/>
    <sheet name="PSC 3-1c" sheetId="6" r:id="rId5"/>
  </sheets>
  <definedNames>
    <definedName name="_xlnm.Print_Area" localSheetId="3">'checks (do not file)'!$A$1:$P$24</definedName>
    <definedName name="_xlnm.Print_Area" localSheetId="1">'PSC 3-1a (As Filed)'!$A$1:$P$99</definedName>
    <definedName name="_xlnm.Print_Area" localSheetId="0">'PSC 3-1a (Revised)'!$A$1:$P$99</definedName>
    <definedName name="_xlnm.Print_Area" localSheetId="2">'PSC 3-1a (Variances)'!$A$1:$P$101</definedName>
    <definedName name="_xlnm.Print_Area" localSheetId="4">'PSC 3-1c'!$B$3:$M$22</definedName>
    <definedName name="_xlnm.Print_Titles" localSheetId="3">'checks (do not file)'!$1:$5</definedName>
    <definedName name="_xlnm.Print_Titles" localSheetId="1">'PSC 3-1a (As Filed)'!$1:$7</definedName>
    <definedName name="_xlnm.Print_Titles" localSheetId="0">'PSC 3-1a (Revised)'!$1:$7</definedName>
    <definedName name="_xlnm.Print_Titles" localSheetId="2">'PSC 3-1a (Variances)'!$1:$7</definedName>
    <definedName name="_xlnm.Print_Titles" localSheetId="4">'PSC 3-1c'!$A:$B,'PSC 3-1c'!$1:$4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F22" i="6"/>
  <c r="G22" i="6"/>
  <c r="H22" i="6"/>
  <c r="I22" i="6"/>
  <c r="J22" i="6"/>
  <c r="K22" i="6"/>
  <c r="L22" i="6"/>
  <c r="M22" i="6"/>
  <c r="D22" i="6"/>
  <c r="C22" i="6"/>
  <c r="D6" i="6"/>
  <c r="E6" i="6"/>
  <c r="F6" i="6"/>
  <c r="G6" i="6"/>
  <c r="H6" i="6"/>
  <c r="I6" i="6"/>
  <c r="J6" i="6"/>
  <c r="K6" i="6"/>
  <c r="L6" i="6"/>
  <c r="M6" i="6"/>
  <c r="C6" i="6"/>
  <c r="C9" i="6" s="1"/>
  <c r="D3" i="6"/>
  <c r="E3" i="6" s="1"/>
  <c r="F3" i="6" s="1"/>
  <c r="G3" i="6" s="1"/>
  <c r="H3" i="6" s="1"/>
  <c r="I3" i="6" s="1"/>
  <c r="J3" i="6" s="1"/>
  <c r="K3" i="6" s="1"/>
  <c r="L3" i="6" s="1"/>
  <c r="M3" i="6" s="1"/>
  <c r="E13" i="3" l="1"/>
  <c r="F13" i="3"/>
  <c r="G13" i="3"/>
  <c r="H13" i="3"/>
  <c r="I13" i="3"/>
  <c r="J13" i="3"/>
  <c r="K13" i="3"/>
  <c r="L13" i="3"/>
  <c r="M13" i="3"/>
  <c r="N13" i="3"/>
  <c r="D13" i="3"/>
  <c r="D71" i="3"/>
  <c r="E4" i="5" l="1"/>
  <c r="F4" i="5" s="1"/>
  <c r="G4" i="5" s="1"/>
  <c r="H4" i="5" s="1"/>
  <c r="I4" i="5" s="1"/>
  <c r="J4" i="5" s="1"/>
  <c r="K4" i="5" s="1"/>
  <c r="L4" i="5" s="1"/>
  <c r="M4" i="5" s="1"/>
  <c r="N4" i="5" s="1"/>
  <c r="D55" i="3"/>
  <c r="E55" i="3"/>
  <c r="F55" i="3"/>
  <c r="G55" i="3"/>
  <c r="H55" i="3"/>
  <c r="I55" i="3"/>
  <c r="J55" i="3"/>
  <c r="K55" i="3"/>
  <c r="L55" i="3"/>
  <c r="M55" i="3"/>
  <c r="N55" i="3"/>
  <c r="D56" i="3"/>
  <c r="E56" i="3"/>
  <c r="F56" i="3"/>
  <c r="G56" i="3"/>
  <c r="H56" i="3"/>
  <c r="I56" i="3"/>
  <c r="J56" i="3"/>
  <c r="K56" i="3"/>
  <c r="L56" i="3"/>
  <c r="M56" i="3"/>
  <c r="N56" i="3"/>
  <c r="D57" i="3"/>
  <c r="E57" i="3"/>
  <c r="F57" i="3"/>
  <c r="G57" i="3"/>
  <c r="H57" i="3"/>
  <c r="I57" i="3"/>
  <c r="J57" i="3"/>
  <c r="K57" i="3"/>
  <c r="L57" i="3"/>
  <c r="M57" i="3"/>
  <c r="N57" i="3"/>
  <c r="D58" i="3"/>
  <c r="D13" i="5" s="1"/>
  <c r="E58" i="3"/>
  <c r="E13" i="5" s="1"/>
  <c r="F58" i="3"/>
  <c r="F13" i="5" s="1"/>
  <c r="G58" i="3"/>
  <c r="G13" i="5" s="1"/>
  <c r="H58" i="3"/>
  <c r="H13" i="5" s="1"/>
  <c r="I58" i="3"/>
  <c r="I13" i="5" s="1"/>
  <c r="J58" i="3"/>
  <c r="J13" i="5" s="1"/>
  <c r="K58" i="3"/>
  <c r="K13" i="5" s="1"/>
  <c r="L58" i="3"/>
  <c r="L13" i="5" s="1"/>
  <c r="M58" i="3"/>
  <c r="M13" i="5" s="1"/>
  <c r="N58" i="3"/>
  <c r="N13" i="5" s="1"/>
  <c r="D59" i="3"/>
  <c r="E59" i="3"/>
  <c r="F59" i="3"/>
  <c r="G59" i="3"/>
  <c r="H59" i="3"/>
  <c r="I59" i="3"/>
  <c r="J59" i="3"/>
  <c r="K59" i="3"/>
  <c r="L59" i="3"/>
  <c r="M59" i="3"/>
  <c r="N59" i="3"/>
  <c r="D50" i="3"/>
  <c r="E50" i="3"/>
  <c r="F50" i="3"/>
  <c r="G50" i="3"/>
  <c r="H50" i="3"/>
  <c r="I50" i="3"/>
  <c r="J50" i="3"/>
  <c r="K50" i="3"/>
  <c r="L50" i="3"/>
  <c r="M50" i="3"/>
  <c r="N50" i="3"/>
  <c r="E51" i="3"/>
  <c r="F51" i="3"/>
  <c r="G51" i="3"/>
  <c r="H51" i="3"/>
  <c r="I51" i="3"/>
  <c r="J51" i="3"/>
  <c r="K51" i="3"/>
  <c r="L51" i="3"/>
  <c r="M51" i="3"/>
  <c r="N51" i="3"/>
  <c r="D41" i="3"/>
  <c r="E41" i="3"/>
  <c r="F41" i="3"/>
  <c r="G41" i="3"/>
  <c r="H41" i="3"/>
  <c r="I41" i="3"/>
  <c r="J41" i="3"/>
  <c r="K41" i="3"/>
  <c r="L41" i="3"/>
  <c r="M41" i="3"/>
  <c r="N41" i="3"/>
  <c r="D31" i="3"/>
  <c r="E31" i="3"/>
  <c r="F31" i="3"/>
  <c r="G31" i="3"/>
  <c r="H31" i="3"/>
  <c r="I31" i="3"/>
  <c r="J31" i="3"/>
  <c r="K31" i="3"/>
  <c r="L31" i="3"/>
  <c r="M31" i="3"/>
  <c r="N31" i="3"/>
  <c r="D32" i="3"/>
  <c r="E32" i="3"/>
  <c r="F32" i="3"/>
  <c r="G32" i="3"/>
  <c r="H32" i="3"/>
  <c r="I32" i="3"/>
  <c r="J32" i="3"/>
  <c r="K32" i="3"/>
  <c r="L32" i="3"/>
  <c r="M32" i="3"/>
  <c r="N32" i="3"/>
  <c r="D33" i="3"/>
  <c r="E33" i="3"/>
  <c r="F33" i="3"/>
  <c r="G33" i="3"/>
  <c r="H33" i="3"/>
  <c r="I33" i="3"/>
  <c r="J33" i="3"/>
  <c r="K33" i="3"/>
  <c r="L33" i="3"/>
  <c r="M33" i="3"/>
  <c r="N33" i="3"/>
  <c r="D34" i="3"/>
  <c r="E34" i="3"/>
  <c r="F34" i="3"/>
  <c r="G34" i="3"/>
  <c r="H34" i="3"/>
  <c r="I34" i="3"/>
  <c r="J34" i="3"/>
  <c r="K34" i="3"/>
  <c r="L34" i="3"/>
  <c r="M34" i="3"/>
  <c r="N34" i="3"/>
  <c r="D35" i="3"/>
  <c r="E35" i="3"/>
  <c r="F35" i="3"/>
  <c r="G35" i="3"/>
  <c r="H35" i="3"/>
  <c r="I35" i="3"/>
  <c r="J35" i="3"/>
  <c r="K35" i="3"/>
  <c r="L35" i="3"/>
  <c r="M35" i="3"/>
  <c r="N35" i="3"/>
  <c r="D36" i="3"/>
  <c r="E36" i="3"/>
  <c r="F36" i="3"/>
  <c r="G36" i="3"/>
  <c r="H36" i="3"/>
  <c r="I36" i="3"/>
  <c r="J36" i="3"/>
  <c r="K36" i="3"/>
  <c r="L36" i="3"/>
  <c r="M36" i="3"/>
  <c r="N36" i="3"/>
  <c r="D37" i="3"/>
  <c r="E37" i="3"/>
  <c r="F37" i="3"/>
  <c r="G37" i="3"/>
  <c r="H37" i="3"/>
  <c r="I37" i="3"/>
  <c r="J37" i="3"/>
  <c r="K37" i="3"/>
  <c r="L37" i="3"/>
  <c r="M37" i="3"/>
  <c r="N3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D21" i="3"/>
  <c r="E21" i="3"/>
  <c r="F21" i="3"/>
  <c r="G21" i="3"/>
  <c r="H21" i="3"/>
  <c r="I21" i="3"/>
  <c r="J21" i="3"/>
  <c r="K21" i="3"/>
  <c r="L21" i="3"/>
  <c r="M21" i="3"/>
  <c r="N21" i="3"/>
  <c r="D22" i="3"/>
  <c r="E22" i="3"/>
  <c r="F22" i="3"/>
  <c r="G22" i="3"/>
  <c r="H22" i="3"/>
  <c r="I22" i="3"/>
  <c r="J22" i="3"/>
  <c r="K22" i="3"/>
  <c r="L22" i="3"/>
  <c r="M22" i="3"/>
  <c r="N22" i="3"/>
  <c r="D23" i="3"/>
  <c r="E23" i="3"/>
  <c r="F23" i="3"/>
  <c r="G23" i="3"/>
  <c r="H23" i="3"/>
  <c r="I23" i="3"/>
  <c r="J23" i="3"/>
  <c r="K23" i="3"/>
  <c r="L23" i="3"/>
  <c r="M23" i="3"/>
  <c r="N23" i="3"/>
  <c r="D24" i="3"/>
  <c r="E24" i="3"/>
  <c r="F24" i="3"/>
  <c r="G24" i="3"/>
  <c r="H24" i="3"/>
  <c r="I24" i="3"/>
  <c r="J24" i="3"/>
  <c r="K24" i="3"/>
  <c r="L24" i="3"/>
  <c r="M24" i="3"/>
  <c r="N24" i="3"/>
  <c r="D25" i="3"/>
  <c r="E25" i="3"/>
  <c r="F25" i="3"/>
  <c r="G25" i="3"/>
  <c r="H25" i="3"/>
  <c r="I25" i="3"/>
  <c r="J25" i="3"/>
  <c r="K25" i="3"/>
  <c r="L25" i="3"/>
  <c r="M25" i="3"/>
  <c r="N25" i="3"/>
  <c r="D26" i="3"/>
  <c r="E26" i="3"/>
  <c r="F26" i="3"/>
  <c r="G26" i="3"/>
  <c r="H26" i="3"/>
  <c r="I26" i="3"/>
  <c r="J26" i="3"/>
  <c r="K26" i="3"/>
  <c r="L26" i="3"/>
  <c r="M26" i="3"/>
  <c r="N26" i="3"/>
  <c r="D27" i="3"/>
  <c r="E27" i="3"/>
  <c r="F27" i="3"/>
  <c r="G27" i="3"/>
  <c r="H27" i="3"/>
  <c r="I27" i="3"/>
  <c r="J27" i="3"/>
  <c r="K27" i="3"/>
  <c r="L27" i="3"/>
  <c r="M27" i="3"/>
  <c r="N27" i="3"/>
  <c r="E6" i="3"/>
  <c r="F6" i="3" s="1"/>
  <c r="G6" i="3" s="1"/>
  <c r="H6" i="3" s="1"/>
  <c r="I6" i="3" s="1"/>
  <c r="J6" i="3" s="1"/>
  <c r="K6" i="3" s="1"/>
  <c r="L6" i="3" s="1"/>
  <c r="M6" i="3" s="1"/>
  <c r="N6" i="3" s="1"/>
  <c r="I52" i="3" l="1"/>
  <c r="F60" i="3"/>
  <c r="N38" i="3"/>
  <c r="K52" i="3"/>
  <c r="J52" i="3"/>
  <c r="H52" i="3"/>
  <c r="D38" i="3"/>
  <c r="G52" i="3"/>
  <c r="I60" i="3"/>
  <c r="I63" i="3" s="1"/>
  <c r="J71" i="3" s="1"/>
  <c r="J73" i="3" s="1"/>
  <c r="H60" i="3"/>
  <c r="H63" i="3" s="1"/>
  <c r="I71" i="3" s="1"/>
  <c r="I73" i="3" s="1"/>
  <c r="G60" i="3"/>
  <c r="N28" i="3"/>
  <c r="F52" i="3"/>
  <c r="F63" i="3" s="1"/>
  <c r="F10" i="3" s="1"/>
  <c r="E52" i="3"/>
  <c r="E28" i="3"/>
  <c r="D60" i="3"/>
  <c r="G28" i="3"/>
  <c r="M28" i="3"/>
  <c r="M38" i="3"/>
  <c r="N52" i="3"/>
  <c r="M52" i="3"/>
  <c r="N60" i="3"/>
  <c r="N63" i="3" s="1"/>
  <c r="M60" i="3"/>
  <c r="M63" i="3" s="1"/>
  <c r="M10" i="3" s="1"/>
  <c r="H38" i="3"/>
  <c r="L28" i="3"/>
  <c r="L38" i="3"/>
  <c r="L52" i="3"/>
  <c r="L60" i="3"/>
  <c r="K28" i="3"/>
  <c r="E60" i="3"/>
  <c r="E38" i="3"/>
  <c r="K38" i="3"/>
  <c r="K60" i="3"/>
  <c r="K63" i="3" s="1"/>
  <c r="L71" i="3" s="1"/>
  <c r="L73" i="3" s="1"/>
  <c r="G38" i="3"/>
  <c r="F38" i="3"/>
  <c r="J28" i="3"/>
  <c r="J38" i="3"/>
  <c r="J60" i="3"/>
  <c r="J63" i="3" s="1"/>
  <c r="H28" i="3"/>
  <c r="I38" i="3"/>
  <c r="D28" i="3"/>
  <c r="F28" i="3"/>
  <c r="I28" i="3"/>
  <c r="E63" i="3" l="1"/>
  <c r="E10" i="3" s="1"/>
  <c r="G63" i="3"/>
  <c r="H71" i="3" s="1"/>
  <c r="H73" i="3" s="1"/>
  <c r="L63" i="3"/>
  <c r="G10" i="3"/>
  <c r="N71" i="3"/>
  <c r="N73" i="3" s="1"/>
  <c r="H10" i="3"/>
  <c r="L10" i="3"/>
  <c r="M71" i="3"/>
  <c r="M73" i="3" s="1"/>
  <c r="K71" i="3"/>
  <c r="K73" i="3" s="1"/>
  <c r="J10" i="3"/>
  <c r="N10" i="3"/>
  <c r="D73" i="3"/>
  <c r="K10" i="3"/>
  <c r="I10" i="3"/>
  <c r="F71" i="3"/>
  <c r="F73" i="3" s="1"/>
  <c r="G71" i="3"/>
  <c r="G73" i="3" s="1"/>
  <c r="N60" i="2" l="1"/>
  <c r="M60" i="2"/>
  <c r="L60" i="2"/>
  <c r="K60" i="2"/>
  <c r="J60" i="2"/>
  <c r="I60" i="2"/>
  <c r="H60" i="2"/>
  <c r="G60" i="2"/>
  <c r="F60" i="2"/>
  <c r="E60" i="2"/>
  <c r="D60" i="2"/>
  <c r="N52" i="2"/>
  <c r="M52" i="2"/>
  <c r="L52" i="2"/>
  <c r="K52" i="2"/>
  <c r="K63" i="2" s="1"/>
  <c r="J52" i="2"/>
  <c r="I52" i="2"/>
  <c r="I63" i="2" s="1"/>
  <c r="H52" i="2"/>
  <c r="H63" i="2" s="1"/>
  <c r="G52" i="2"/>
  <c r="F52" i="2"/>
  <c r="E52" i="2"/>
  <c r="D51" i="2"/>
  <c r="D52" i="2" s="1"/>
  <c r="N38" i="2"/>
  <c r="M38" i="2"/>
  <c r="L38" i="2"/>
  <c r="K38" i="2"/>
  <c r="J38" i="2"/>
  <c r="I38" i="2"/>
  <c r="H38" i="2"/>
  <c r="G38" i="2"/>
  <c r="F38" i="2"/>
  <c r="E38" i="2"/>
  <c r="D38" i="2"/>
  <c r="N28" i="2"/>
  <c r="M28" i="2"/>
  <c r="L28" i="2"/>
  <c r="K28" i="2"/>
  <c r="J28" i="2"/>
  <c r="I28" i="2"/>
  <c r="H28" i="2"/>
  <c r="G28" i="2"/>
  <c r="F28" i="2"/>
  <c r="E28" i="2"/>
  <c r="D28" i="2"/>
  <c r="E6" i="2"/>
  <c r="F6" i="2" s="1"/>
  <c r="G6" i="2" s="1"/>
  <c r="H6" i="2" s="1"/>
  <c r="I6" i="2" s="1"/>
  <c r="J6" i="2" s="1"/>
  <c r="K6" i="2" s="1"/>
  <c r="L6" i="2" s="1"/>
  <c r="M6" i="2" s="1"/>
  <c r="N6" i="2" s="1"/>
  <c r="E63" i="2" l="1"/>
  <c r="G63" i="2"/>
  <c r="F63" i="2"/>
  <c r="D63" i="2"/>
  <c r="D68" i="2" s="1"/>
  <c r="L63" i="2"/>
  <c r="J63" i="2"/>
  <c r="N63" i="2"/>
  <c r="M63" i="2"/>
  <c r="M81" i="2" s="1"/>
  <c r="N81" i="2"/>
  <c r="N10" i="2"/>
  <c r="N68" i="2"/>
  <c r="E71" i="2"/>
  <c r="E73" i="2" s="1"/>
  <c r="D10" i="2"/>
  <c r="G68" i="2"/>
  <c r="H71" i="2"/>
  <c r="H73" i="2" s="1"/>
  <c r="G81" i="2"/>
  <c r="G10" i="2"/>
  <c r="E68" i="2"/>
  <c r="E81" i="2"/>
  <c r="F71" i="2"/>
  <c r="F73" i="2" s="1"/>
  <c r="E10" i="2"/>
  <c r="F10" i="2"/>
  <c r="G71" i="2"/>
  <c r="G73" i="2" s="1"/>
  <c r="F81" i="2"/>
  <c r="F68" i="2"/>
  <c r="H68" i="2"/>
  <c r="H81" i="2"/>
  <c r="H10" i="2"/>
  <c r="I71" i="2"/>
  <c r="I73" i="2" s="1"/>
  <c r="I81" i="2"/>
  <c r="I10" i="2"/>
  <c r="J71" i="2"/>
  <c r="J73" i="2" s="1"/>
  <c r="I68" i="2"/>
  <c r="K71" i="2"/>
  <c r="K73" i="2" s="1"/>
  <c r="J68" i="2"/>
  <c r="J81" i="2"/>
  <c r="J10" i="2"/>
  <c r="L71" i="2"/>
  <c r="L73" i="2" s="1"/>
  <c r="K68" i="2"/>
  <c r="K81" i="2"/>
  <c r="K10" i="2"/>
  <c r="M71" i="2"/>
  <c r="M73" i="2" s="1"/>
  <c r="L68" i="2"/>
  <c r="L81" i="2"/>
  <c r="L10" i="2"/>
  <c r="D73" i="2"/>
  <c r="D77" i="2" s="1"/>
  <c r="M10" i="2" l="1"/>
  <c r="M68" i="2"/>
  <c r="D81" i="2"/>
  <c r="N71" i="2"/>
  <c r="N73" i="2" s="1"/>
  <c r="K83" i="2"/>
  <c r="K85" i="2" s="1"/>
  <c r="N83" i="2"/>
  <c r="N85" i="2" s="1"/>
  <c r="M83" i="2"/>
  <c r="M85" i="2" s="1"/>
  <c r="J83" i="2"/>
  <c r="J85" i="2" s="1"/>
  <c r="H83" i="2"/>
  <c r="H85" i="2" s="1"/>
  <c r="G83" i="2"/>
  <c r="G85" i="2" s="1"/>
  <c r="F83" i="2"/>
  <c r="F85" i="2" s="1"/>
  <c r="E83" i="2"/>
  <c r="E85" i="2" s="1"/>
  <c r="L83" i="2"/>
  <c r="L85" i="2" s="1"/>
  <c r="D83" i="2"/>
  <c r="D85" i="2" s="1"/>
  <c r="I83" i="2"/>
  <c r="I85" i="2" s="1"/>
  <c r="D69" i="2" l="1"/>
  <c r="D79" i="2" l="1"/>
  <c r="D87" i="2" s="1"/>
  <c r="D43" i="2" s="1"/>
  <c r="D45" i="2" s="1"/>
  <c r="D9" i="2" s="1"/>
  <c r="D12" i="2" s="1"/>
  <c r="D14" i="2" s="1"/>
  <c r="E67" i="2" s="1"/>
  <c r="C13" i="6"/>
  <c r="E77" i="2" l="1"/>
  <c r="E69" i="2"/>
  <c r="D13" i="6" s="1"/>
  <c r="D10" i="5"/>
  <c r="E79" i="2"/>
  <c r="E87" i="2" s="1"/>
  <c r="E43" i="2" s="1"/>
  <c r="E45" i="2" s="1"/>
  <c r="E9" i="2" s="1"/>
  <c r="E12" i="2" s="1"/>
  <c r="E14" i="2" s="1"/>
  <c r="F67" i="2" s="1"/>
  <c r="F77" i="2" s="1"/>
  <c r="E10" i="5" l="1"/>
  <c r="F69" i="2"/>
  <c r="F79" i="2" l="1"/>
  <c r="F87" i="2" s="1"/>
  <c r="F43" i="2" s="1"/>
  <c r="F45" i="2" s="1"/>
  <c r="F9" i="2" s="1"/>
  <c r="F12" i="2" s="1"/>
  <c r="F14" i="2" s="1"/>
  <c r="G67" i="2" s="1"/>
  <c r="E13" i="6"/>
  <c r="F10" i="5" l="1"/>
  <c r="G77" i="2"/>
  <c r="G69" i="2"/>
  <c r="G79" i="2" l="1"/>
  <c r="G87" i="2" s="1"/>
  <c r="G43" i="2" s="1"/>
  <c r="G45" i="2" s="1"/>
  <c r="G9" i="2" s="1"/>
  <c r="G12" i="2" s="1"/>
  <c r="G14" i="2" s="1"/>
  <c r="H67" i="2" s="1"/>
  <c r="F13" i="6"/>
  <c r="G10" i="5" l="1"/>
  <c r="H69" i="2"/>
  <c r="G13" i="6" s="1"/>
  <c r="H77" i="2"/>
  <c r="H79" i="2" l="1"/>
  <c r="H87" i="2" s="1"/>
  <c r="H43" i="2" s="1"/>
  <c r="H45" i="2" s="1"/>
  <c r="H9" i="2" s="1"/>
  <c r="H12" i="2" s="1"/>
  <c r="H14" i="2" s="1"/>
  <c r="I67" i="2" l="1"/>
  <c r="H10" i="5"/>
  <c r="I77" i="2" l="1"/>
  <c r="I69" i="2"/>
  <c r="I79" i="2" l="1"/>
  <c r="I87" i="2" s="1"/>
  <c r="I43" i="2" s="1"/>
  <c r="I45" i="2" s="1"/>
  <c r="I9" i="2" s="1"/>
  <c r="I12" i="2" s="1"/>
  <c r="I14" i="2" s="1"/>
  <c r="J67" i="2" s="1"/>
  <c r="H13" i="6"/>
  <c r="I10" i="5" l="1"/>
  <c r="J77" i="2"/>
  <c r="J69" i="2"/>
  <c r="J79" i="2" l="1"/>
  <c r="J87" i="2" s="1"/>
  <c r="J43" i="2" s="1"/>
  <c r="J45" i="2" s="1"/>
  <c r="J9" i="2" s="1"/>
  <c r="J12" i="2" s="1"/>
  <c r="J14" i="2" s="1"/>
  <c r="K67" i="2" s="1"/>
  <c r="I13" i="6"/>
  <c r="J10" i="5" l="1"/>
  <c r="K69" i="2"/>
  <c r="J13" i="6" s="1"/>
  <c r="K77" i="2"/>
  <c r="K79" i="2" l="1"/>
  <c r="K87" i="2" s="1"/>
  <c r="K43" i="2" s="1"/>
  <c r="K45" i="2" s="1"/>
  <c r="K9" i="2" s="1"/>
  <c r="K12" i="2" s="1"/>
  <c r="K14" i="2" s="1"/>
  <c r="L67" i="2" l="1"/>
  <c r="K10" i="5"/>
  <c r="L69" i="2" l="1"/>
  <c r="K13" i="6" s="1"/>
  <c r="L77" i="2"/>
  <c r="L79" i="2" l="1"/>
  <c r="L87" i="2" s="1"/>
  <c r="L43" i="2" s="1"/>
  <c r="L45" i="2" s="1"/>
  <c r="L9" i="2" s="1"/>
  <c r="L12" i="2" s="1"/>
  <c r="L14" i="2" s="1"/>
  <c r="M67" i="2" l="1"/>
  <c r="L10" i="5"/>
  <c r="M69" i="2" l="1"/>
  <c r="L13" i="6" s="1"/>
  <c r="M77" i="2"/>
  <c r="M79" i="2" l="1"/>
  <c r="M87" i="2" s="1"/>
  <c r="M43" i="2" s="1"/>
  <c r="M45" i="2" s="1"/>
  <c r="M9" i="2" s="1"/>
  <c r="M12" i="2" s="1"/>
  <c r="M14" i="2" s="1"/>
  <c r="N67" i="2" l="1"/>
  <c r="N77" i="2" s="1"/>
  <c r="M10" i="5"/>
  <c r="N69" i="2" l="1"/>
  <c r="M13" i="6" s="1"/>
  <c r="N79" i="2" l="1"/>
  <c r="N87" i="2" s="1"/>
  <c r="N43" i="2" l="1"/>
  <c r="N45" i="2" s="1"/>
  <c r="N9" i="2" s="1"/>
  <c r="N12" i="2" s="1"/>
  <c r="N14" i="2" s="1"/>
  <c r="N10" i="5" s="1"/>
  <c r="D67" i="3" l="1"/>
  <c r="D51" i="1"/>
  <c r="D51" i="3" s="1"/>
  <c r="D52" i="3" s="1"/>
  <c r="D63" i="3" s="1"/>
  <c r="E6" i="1"/>
  <c r="F6" i="1" s="1"/>
  <c r="G6" i="1" s="1"/>
  <c r="H6" i="1" s="1"/>
  <c r="I6" i="1" s="1"/>
  <c r="J6" i="1" s="1"/>
  <c r="K6" i="1" s="1"/>
  <c r="L6" i="1" s="1"/>
  <c r="M6" i="1" s="1"/>
  <c r="N6" i="1" s="1"/>
  <c r="D10" i="3" l="1"/>
  <c r="E71" i="3"/>
  <c r="E73" i="3" s="1"/>
  <c r="E60" i="1"/>
  <c r="E52" i="1"/>
  <c r="E38" i="1"/>
  <c r="E28" i="1"/>
  <c r="F60" i="1"/>
  <c r="F52" i="1"/>
  <c r="F38" i="1"/>
  <c r="F28" i="1"/>
  <c r="D73" i="1"/>
  <c r="D77" i="1" s="1"/>
  <c r="D77" i="3" s="1"/>
  <c r="D60" i="1"/>
  <c r="D52" i="1"/>
  <c r="D38" i="1"/>
  <c r="D28" i="1"/>
  <c r="G60" i="1"/>
  <c r="G52" i="1"/>
  <c r="G38" i="1"/>
  <c r="G28" i="1"/>
  <c r="H60" i="1"/>
  <c r="H52" i="1"/>
  <c r="H38" i="1"/>
  <c r="H28" i="1"/>
  <c r="I60" i="1"/>
  <c r="I52" i="1"/>
  <c r="I38" i="1"/>
  <c r="I28" i="1"/>
  <c r="J60" i="1"/>
  <c r="J52" i="1"/>
  <c r="J38" i="1"/>
  <c r="J28" i="1"/>
  <c r="K60" i="1"/>
  <c r="K52" i="1"/>
  <c r="K38" i="1"/>
  <c r="K28" i="1"/>
  <c r="L60" i="1"/>
  <c r="L52" i="1"/>
  <c r="L38" i="1"/>
  <c r="L28" i="1"/>
  <c r="M60" i="1"/>
  <c r="M52" i="1"/>
  <c r="M38" i="1"/>
  <c r="M28" i="1"/>
  <c r="N60" i="1"/>
  <c r="N52" i="1"/>
  <c r="N38" i="1"/>
  <c r="N28" i="1"/>
  <c r="L63" i="1" l="1"/>
  <c r="L68" i="1" s="1"/>
  <c r="L68" i="3" s="1"/>
  <c r="J63" i="1"/>
  <c r="F63" i="1"/>
  <c r="G71" i="1" s="1"/>
  <c r="I63" i="1"/>
  <c r="J71" i="1" s="1"/>
  <c r="E63" i="1"/>
  <c r="F71" i="1" s="1"/>
  <c r="D63" i="1"/>
  <c r="E71" i="1" s="1"/>
  <c r="E81" i="1"/>
  <c r="E81" i="3" s="1"/>
  <c r="F81" i="1"/>
  <c r="F81" i="3" s="1"/>
  <c r="G63" i="1"/>
  <c r="H71" i="1" s="1"/>
  <c r="H63" i="1"/>
  <c r="I71" i="1" s="1"/>
  <c r="K63" i="1"/>
  <c r="L71" i="1" s="1"/>
  <c r="L10" i="1"/>
  <c r="M63" i="1"/>
  <c r="N71" i="1" s="1"/>
  <c r="N63" i="1"/>
  <c r="N68" i="1" s="1"/>
  <c r="N68" i="3" s="1"/>
  <c r="J10" i="1" l="1"/>
  <c r="K71" i="1"/>
  <c r="K73" i="1" s="1"/>
  <c r="L81" i="1"/>
  <c r="M71" i="1"/>
  <c r="M73" i="1" s="1"/>
  <c r="L81" i="3"/>
  <c r="L83" i="1"/>
  <c r="L83" i="3" s="1"/>
  <c r="L85" i="1"/>
  <c r="L85" i="3" s="1"/>
  <c r="E68" i="1"/>
  <c r="E68" i="3" s="1"/>
  <c r="F73" i="1"/>
  <c r="E10" i="1"/>
  <c r="J81" i="1"/>
  <c r="J68" i="1"/>
  <c r="J68" i="3" s="1"/>
  <c r="M81" i="1"/>
  <c r="N73" i="1"/>
  <c r="M68" i="1"/>
  <c r="M68" i="3" s="1"/>
  <c r="K81" i="1"/>
  <c r="L73" i="1"/>
  <c r="K68" i="1"/>
  <c r="K68" i="3" s="1"/>
  <c r="D81" i="1"/>
  <c r="E73" i="1"/>
  <c r="I81" i="1"/>
  <c r="I81" i="3" s="1"/>
  <c r="J73" i="1"/>
  <c r="I68" i="1"/>
  <c r="I68" i="3" s="1"/>
  <c r="F68" i="1"/>
  <c r="F68" i="3" s="1"/>
  <c r="G73" i="1"/>
  <c r="I10" i="1"/>
  <c r="I73" i="1"/>
  <c r="H68" i="1"/>
  <c r="H68" i="3" s="1"/>
  <c r="G81" i="1"/>
  <c r="G68" i="1"/>
  <c r="G68" i="3" s="1"/>
  <c r="H73" i="1"/>
  <c r="F10" i="1"/>
  <c r="D68" i="1"/>
  <c r="D10" i="1"/>
  <c r="G10" i="1"/>
  <c r="E83" i="1"/>
  <c r="F83" i="1"/>
  <c r="H81" i="1"/>
  <c r="H10" i="1"/>
  <c r="K10" i="1"/>
  <c r="M10" i="1"/>
  <c r="N10" i="1"/>
  <c r="N81" i="1"/>
  <c r="J83" i="1" l="1"/>
  <c r="J81" i="3"/>
  <c r="F85" i="1"/>
  <c r="F85" i="3" s="1"/>
  <c r="F83" i="3"/>
  <c r="H83" i="1"/>
  <c r="H81" i="3"/>
  <c r="M83" i="1"/>
  <c r="M81" i="3"/>
  <c r="D83" i="1"/>
  <c r="D81" i="3"/>
  <c r="E85" i="1"/>
  <c r="E85" i="3" s="1"/>
  <c r="E83" i="3"/>
  <c r="I83" i="1"/>
  <c r="G83" i="1"/>
  <c r="G81" i="3"/>
  <c r="N83" i="1"/>
  <c r="N81" i="3"/>
  <c r="K83" i="1"/>
  <c r="K81" i="3"/>
  <c r="D69" i="1"/>
  <c r="C12" i="6" s="1"/>
  <c r="C15" i="6" s="1"/>
  <c r="D68" i="3"/>
  <c r="K85" i="1" l="1"/>
  <c r="K85" i="3" s="1"/>
  <c r="K83" i="3"/>
  <c r="H85" i="1"/>
  <c r="H85" i="3" s="1"/>
  <c r="H83" i="3"/>
  <c r="D85" i="1"/>
  <c r="D85" i="3" s="1"/>
  <c r="D83" i="3"/>
  <c r="N85" i="1"/>
  <c r="N85" i="3" s="1"/>
  <c r="N83" i="3"/>
  <c r="M85" i="1"/>
  <c r="M85" i="3" s="1"/>
  <c r="M83" i="3"/>
  <c r="G85" i="1"/>
  <c r="G85" i="3" s="1"/>
  <c r="G83" i="3"/>
  <c r="I85" i="1"/>
  <c r="I85" i="3" s="1"/>
  <c r="I83" i="3"/>
  <c r="J85" i="1"/>
  <c r="J85" i="3" s="1"/>
  <c r="J83" i="3"/>
  <c r="D79" i="1"/>
  <c r="D87" i="1" s="1"/>
  <c r="D69" i="3"/>
  <c r="D43" i="1" l="1"/>
  <c r="D45" i="1" s="1"/>
  <c r="D9" i="1" s="1"/>
  <c r="D12" i="1" s="1"/>
  <c r="D14" i="1" s="1"/>
  <c r="D7" i="5" s="1"/>
  <c r="D87" i="3"/>
  <c r="D16" i="5"/>
  <c r="D79" i="3"/>
  <c r="D43" i="3" s="1"/>
  <c r="D45" i="3" s="1"/>
  <c r="D9" i="3" s="1"/>
  <c r="D12" i="3" s="1"/>
  <c r="E67" i="1" l="1"/>
  <c r="D14" i="3"/>
  <c r="D7" i="6"/>
  <c r="D9" i="6" s="1"/>
  <c r="E67" i="3"/>
  <c r="E69" i="1"/>
  <c r="D12" i="6" s="1"/>
  <c r="D15" i="6" s="1"/>
  <c r="E77" i="1"/>
  <c r="E77" i="3" s="1"/>
  <c r="E79" i="1" l="1"/>
  <c r="E87" i="1" s="1"/>
  <c r="E69" i="3"/>
  <c r="E43" i="1" l="1"/>
  <c r="E45" i="1" s="1"/>
  <c r="E9" i="1" s="1"/>
  <c r="E12" i="1" s="1"/>
  <c r="E14" i="1" s="1"/>
  <c r="E7" i="5" s="1"/>
  <c r="E87" i="3"/>
  <c r="E79" i="3"/>
  <c r="E16" i="5"/>
  <c r="E43" i="3"/>
  <c r="E45" i="3" s="1"/>
  <c r="E9" i="3" s="1"/>
  <c r="E12" i="3" s="1"/>
  <c r="F67" i="1" l="1"/>
  <c r="E14" i="3"/>
  <c r="E7" i="6"/>
  <c r="E9" i="6" s="1"/>
  <c r="F77" i="1"/>
  <c r="F77" i="3" s="1"/>
  <c r="F67" i="3"/>
  <c r="F69" i="1"/>
  <c r="E12" i="6" s="1"/>
  <c r="E15" i="6" s="1"/>
  <c r="F79" i="1" l="1"/>
  <c r="F87" i="1" s="1"/>
  <c r="F69" i="3"/>
  <c r="F16" i="5" s="1"/>
  <c r="F79" i="3" l="1"/>
  <c r="F43" i="1"/>
  <c r="F45" i="1" s="1"/>
  <c r="F9" i="1" s="1"/>
  <c r="F12" i="1" s="1"/>
  <c r="F14" i="1" s="1"/>
  <c r="F7" i="5" s="1"/>
  <c r="F87" i="3"/>
  <c r="F43" i="3" s="1"/>
  <c r="F45" i="3" s="1"/>
  <c r="F9" i="3" s="1"/>
  <c r="F12" i="3" s="1"/>
  <c r="G67" i="1" l="1"/>
  <c r="G77" i="1" s="1"/>
  <c r="G77" i="3" s="1"/>
  <c r="F14" i="3"/>
  <c r="F7" i="6"/>
  <c r="F9" i="6" s="1"/>
  <c r="G69" i="1"/>
  <c r="F12" i="6" s="1"/>
  <c r="F15" i="6" s="1"/>
  <c r="G67" i="3" l="1"/>
  <c r="G79" i="1"/>
  <c r="G87" i="1" s="1"/>
  <c r="G69" i="3"/>
  <c r="G43" i="1" l="1"/>
  <c r="G45" i="1" s="1"/>
  <c r="G9" i="1" s="1"/>
  <c r="G12" i="1" s="1"/>
  <c r="G14" i="1" s="1"/>
  <c r="G7" i="5" s="1"/>
  <c r="G87" i="3"/>
  <c r="G79" i="3"/>
  <c r="G16" i="5"/>
  <c r="G43" i="3"/>
  <c r="G45" i="3" s="1"/>
  <c r="G9" i="3" s="1"/>
  <c r="G12" i="3" s="1"/>
  <c r="H67" i="1" l="1"/>
  <c r="G14" i="3"/>
  <c r="G7" i="6"/>
  <c r="G9" i="6" s="1"/>
  <c r="H67" i="3"/>
  <c r="H69" i="1"/>
  <c r="G12" i="6" s="1"/>
  <c r="G15" i="6" s="1"/>
  <c r="H77" i="1"/>
  <c r="H77" i="3" s="1"/>
  <c r="H79" i="1" l="1"/>
  <c r="H87" i="1" s="1"/>
  <c r="H69" i="3"/>
  <c r="H43" i="1" l="1"/>
  <c r="H45" i="1" s="1"/>
  <c r="H9" i="1" s="1"/>
  <c r="H12" i="1" s="1"/>
  <c r="H14" i="1" s="1"/>
  <c r="H7" i="5" s="1"/>
  <c r="H87" i="3"/>
  <c r="H79" i="3"/>
  <c r="H16" i="5"/>
  <c r="H43" i="3"/>
  <c r="H45" i="3" s="1"/>
  <c r="H9" i="3" s="1"/>
  <c r="H12" i="3" s="1"/>
  <c r="I67" i="1"/>
  <c r="H14" i="3" l="1"/>
  <c r="H7" i="6"/>
  <c r="H9" i="6" s="1"/>
  <c r="I67" i="3"/>
  <c r="I69" i="1"/>
  <c r="H12" i="6" s="1"/>
  <c r="H15" i="6" s="1"/>
  <c r="I77" i="1"/>
  <c r="I77" i="3" s="1"/>
  <c r="I79" i="1" l="1"/>
  <c r="I87" i="1" s="1"/>
  <c r="I69" i="3"/>
  <c r="I43" i="1" l="1"/>
  <c r="I45" i="1" s="1"/>
  <c r="I9" i="1" s="1"/>
  <c r="I12" i="1" s="1"/>
  <c r="I14" i="1" s="1"/>
  <c r="I7" i="5" s="1"/>
  <c r="I87" i="3"/>
  <c r="I79" i="3"/>
  <c r="I16" i="5"/>
  <c r="I43" i="3"/>
  <c r="I45" i="3" s="1"/>
  <c r="I9" i="3" s="1"/>
  <c r="I12" i="3" s="1"/>
  <c r="J67" i="1"/>
  <c r="I14" i="3" l="1"/>
  <c r="I7" i="6"/>
  <c r="I9" i="6" s="1"/>
  <c r="J67" i="3"/>
  <c r="J69" i="1"/>
  <c r="I12" i="6" s="1"/>
  <c r="I15" i="6" s="1"/>
  <c r="J77" i="1"/>
  <c r="J77" i="3" s="1"/>
  <c r="J69" i="3" l="1"/>
  <c r="J16" i="5" s="1"/>
  <c r="J79" i="1"/>
  <c r="J87" i="1" s="1"/>
  <c r="J79" i="3" l="1"/>
  <c r="J43" i="1"/>
  <c r="J45" i="1" s="1"/>
  <c r="J9" i="1" s="1"/>
  <c r="J12" i="1" s="1"/>
  <c r="J14" i="1" s="1"/>
  <c r="J87" i="3"/>
  <c r="J43" i="3" s="1"/>
  <c r="J45" i="3" s="1"/>
  <c r="J9" i="3" s="1"/>
  <c r="J12" i="3" s="1"/>
  <c r="K67" i="1" l="1"/>
  <c r="J7" i="5"/>
  <c r="J14" i="3"/>
  <c r="J7" i="6"/>
  <c r="J9" i="6" s="1"/>
  <c r="K67" i="3"/>
  <c r="K69" i="1"/>
  <c r="J12" i="6" s="1"/>
  <c r="J15" i="6" s="1"/>
  <c r="K77" i="1"/>
  <c r="K77" i="3" s="1"/>
  <c r="K79" i="1" l="1"/>
  <c r="K87" i="1" s="1"/>
  <c r="K69" i="3"/>
  <c r="K43" i="1" l="1"/>
  <c r="K45" i="1" s="1"/>
  <c r="K9" i="1" s="1"/>
  <c r="K12" i="1" s="1"/>
  <c r="K14" i="1" s="1"/>
  <c r="K7" i="5" s="1"/>
  <c r="K87" i="3"/>
  <c r="K79" i="3"/>
  <c r="K16" i="5"/>
  <c r="K43" i="3"/>
  <c r="K45" i="3" s="1"/>
  <c r="K9" i="3" s="1"/>
  <c r="K12" i="3" s="1"/>
  <c r="L67" i="1" l="1"/>
  <c r="K14" i="3"/>
  <c r="K7" i="6"/>
  <c r="K9" i="6" s="1"/>
  <c r="L67" i="3"/>
  <c r="L69" i="1"/>
  <c r="K12" i="6" s="1"/>
  <c r="K15" i="6" s="1"/>
  <c r="L77" i="1"/>
  <c r="L77" i="3" s="1"/>
  <c r="L79" i="1" l="1"/>
  <c r="L87" i="1" s="1"/>
  <c r="L69" i="3"/>
  <c r="L43" i="1" l="1"/>
  <c r="L45" i="1" s="1"/>
  <c r="L9" i="1" s="1"/>
  <c r="L12" i="1" s="1"/>
  <c r="L14" i="1" s="1"/>
  <c r="L7" i="5" s="1"/>
  <c r="L87" i="3"/>
  <c r="L79" i="3"/>
  <c r="L16" i="5"/>
  <c r="L43" i="3"/>
  <c r="L45" i="3" s="1"/>
  <c r="L9" i="3" s="1"/>
  <c r="L12" i="3" s="1"/>
  <c r="M67" i="1"/>
  <c r="L14" i="3" l="1"/>
  <c r="L7" i="6"/>
  <c r="L9" i="6" s="1"/>
  <c r="M67" i="3"/>
  <c r="M77" i="1"/>
  <c r="M77" i="3" s="1"/>
  <c r="M69" i="1"/>
  <c r="L12" i="6" s="1"/>
  <c r="L15" i="6" s="1"/>
  <c r="M79" i="1" l="1"/>
  <c r="M87" i="1" s="1"/>
  <c r="M69" i="3"/>
  <c r="M43" i="1" l="1"/>
  <c r="M45" i="1" s="1"/>
  <c r="M9" i="1" s="1"/>
  <c r="M12" i="1" s="1"/>
  <c r="M14" i="1" s="1"/>
  <c r="M7" i="5" s="1"/>
  <c r="M87" i="3"/>
  <c r="M43" i="3" s="1"/>
  <c r="M45" i="3" s="1"/>
  <c r="M9" i="3" s="1"/>
  <c r="M12" i="3" s="1"/>
  <c r="M79" i="3"/>
  <c r="M16" i="5"/>
  <c r="N67" i="1"/>
  <c r="M14" i="3" l="1"/>
  <c r="M7" i="6"/>
  <c r="M9" i="6" s="1"/>
  <c r="N67" i="3"/>
  <c r="N77" i="1"/>
  <c r="N77" i="3" s="1"/>
  <c r="N69" i="1"/>
  <c r="M12" i="6" s="1"/>
  <c r="M15" i="6" s="1"/>
  <c r="N79" i="1" l="1"/>
  <c r="N87" i="1" s="1"/>
  <c r="N69" i="3"/>
  <c r="N16" i="5" s="1"/>
  <c r="N79" i="3" l="1"/>
  <c r="N43" i="1"/>
  <c r="N45" i="1" s="1"/>
  <c r="N9" i="1" s="1"/>
  <c r="N12" i="1" s="1"/>
  <c r="N14" i="1" s="1"/>
  <c r="N7" i="5" s="1"/>
  <c r="N87" i="3"/>
  <c r="N43" i="3" s="1"/>
  <c r="N45" i="3" s="1"/>
  <c r="N9" i="3" s="1"/>
  <c r="N12" i="3" s="1"/>
  <c r="N14" i="3" l="1"/>
</calcChain>
</file>

<file path=xl/sharedStrings.xml><?xml version="1.0" encoding="utf-8"?>
<sst xmlns="http://schemas.openxmlformats.org/spreadsheetml/2006/main" count="378" uniqueCount="109">
  <si>
    <t xml:space="preserve">Big Rivers Electric Corporation </t>
  </si>
  <si>
    <t>(See Footnotes for explanation of changes)</t>
  </si>
  <si>
    <t>Expense Month:</t>
  </si>
  <si>
    <r>
      <rPr>
        <b/>
        <u/>
        <sz val="12"/>
        <rFont val="Times New Roman"/>
        <family val="1"/>
      </rPr>
      <t>Page 1</t>
    </r>
    <r>
      <rPr>
        <b/>
        <sz val="12"/>
        <rFont val="Times New Roman"/>
        <family val="1"/>
      </rPr>
      <t>:</t>
    </r>
  </si>
  <si>
    <t>Fuel  "Fm" (Fuel Cost Schedule)</t>
  </si>
  <si>
    <t>(p. 2)</t>
  </si>
  <si>
    <t>(1)</t>
  </si>
  <si>
    <t>Sales "Sm" (Sales Schedule)</t>
  </si>
  <si>
    <t>(p. 3)</t>
  </si>
  <si>
    <t>Total Fuel Cost per kWh (F(m) / S(m))</t>
  </si>
  <si>
    <t>Base Fuel Factor</t>
  </si>
  <si>
    <t xml:space="preserve">     FAC Factor</t>
  </si>
  <si>
    <r>
      <rPr>
        <b/>
        <u/>
        <sz val="12"/>
        <rFont val="Times New Roman"/>
        <family val="1"/>
      </rPr>
      <t>Page 2</t>
    </r>
    <r>
      <rPr>
        <b/>
        <sz val="12"/>
        <rFont val="Times New Roman"/>
        <family val="1"/>
      </rPr>
      <t>:</t>
    </r>
  </si>
  <si>
    <t>Company Generation:</t>
  </si>
  <si>
    <t>(+)</t>
  </si>
  <si>
    <t>Coal Burned</t>
  </si>
  <si>
    <t>Pet Coke Burned</t>
  </si>
  <si>
    <t>Oil Burned</t>
  </si>
  <si>
    <t>Gas Burned</t>
  </si>
  <si>
    <t>Propane Burned</t>
  </si>
  <si>
    <t>(-)</t>
  </si>
  <si>
    <t>MISO Make Whole Payments</t>
  </si>
  <si>
    <t>Fuel (Assigned Cost During F.O.)</t>
  </si>
  <si>
    <t xml:space="preserve">Fuel (Substitute Cost During F.O.) </t>
  </si>
  <si>
    <t xml:space="preserve"> </t>
  </si>
  <si>
    <t>Fuel (Supplemental &amp; Back-Up Energy to Smelters)</t>
  </si>
  <si>
    <t>Fuel (Domtar Back-Up/ Imbalance Generation)</t>
  </si>
  <si>
    <t>(A)</t>
  </si>
  <si>
    <t xml:space="preserve">     SUB-TOTAL Generation</t>
  </si>
  <si>
    <t>Purchases:</t>
  </si>
  <si>
    <t>Net energy cost - economy purchases</t>
  </si>
  <si>
    <t>Identifiable fuel cost - other purchases</t>
  </si>
  <si>
    <t>Identifiable fuel cost - Forced Outage purchases</t>
  </si>
  <si>
    <t>Identifiable fuel cost (substitute for Forced Outage)</t>
  </si>
  <si>
    <t>Less Purchases for Supplemental and Back-Up to Smelters</t>
  </si>
  <si>
    <t>Less Purchases for Domtar back up</t>
  </si>
  <si>
    <t>Less Purchases Above Highest Cost Units</t>
  </si>
  <si>
    <t>(B)</t>
  </si>
  <si>
    <t xml:space="preserve">     SUB-TOTAL Purchases</t>
  </si>
  <si>
    <t>Intersystem Sales</t>
  </si>
  <si>
    <t>(C)</t>
  </si>
  <si>
    <t>Including Interchange-out</t>
  </si>
  <si>
    <t>(D)</t>
  </si>
  <si>
    <t xml:space="preserve">Over/(Under) Recovery </t>
  </si>
  <si>
    <t>(p. 4)</t>
  </si>
  <si>
    <t>Total Fuel Cost [(A) + (B) - (C) - (D)]</t>
  </si>
  <si>
    <r>
      <rPr>
        <b/>
        <u/>
        <sz val="12"/>
        <rFont val="Times New Roman"/>
        <family val="1"/>
      </rPr>
      <t>Page 3</t>
    </r>
    <r>
      <rPr>
        <b/>
        <sz val="12"/>
        <rFont val="Times New Roman"/>
        <family val="1"/>
      </rPr>
      <t>:</t>
    </r>
  </si>
  <si>
    <t xml:space="preserve">  Generation (Net)</t>
  </si>
  <si>
    <t xml:space="preserve">  Purchases including interchange-in</t>
  </si>
  <si>
    <t xml:space="preserve">         SUB-TOTAL (Generation &amp; Purchases)</t>
  </si>
  <si>
    <t xml:space="preserve"> Inter-system Sales including interchange-out</t>
  </si>
  <si>
    <t xml:space="preserve"> Supplemental Sales to Smelters</t>
  </si>
  <si>
    <t xml:space="preserve"> Backup Sales to Smelters</t>
  </si>
  <si>
    <t xml:space="preserve"> System Losses</t>
  </si>
  <si>
    <t xml:space="preserve">         SUB-TOTAL (OSS &amp; Losses)</t>
  </si>
  <si>
    <t>Total Sales ((A) - (B))</t>
  </si>
  <si>
    <r>
      <rPr>
        <b/>
        <u/>
        <sz val="12"/>
        <rFont val="Times New Roman"/>
        <family val="1"/>
      </rPr>
      <t>Page 4</t>
    </r>
    <r>
      <rPr>
        <b/>
        <sz val="12"/>
        <rFont val="Times New Roman"/>
        <family val="1"/>
      </rPr>
      <t>:</t>
    </r>
  </si>
  <si>
    <t>1.</t>
  </si>
  <si>
    <t>Last FAC Rate Billed</t>
  </si>
  <si>
    <t>2.</t>
  </si>
  <si>
    <t>kWh Billed at Above Rate</t>
  </si>
  <si>
    <t>3.</t>
  </si>
  <si>
    <t xml:space="preserve">FAC Revenue/(Refund) </t>
  </si>
  <si>
    <t>(Line 1 x Line 2)</t>
  </si>
  <si>
    <t>4.</t>
  </si>
  <si>
    <t>kWh Used to Determine Last FAC Rate</t>
  </si>
  <si>
    <t>5.</t>
  </si>
  <si>
    <t>Non-Jurisdictional kWh (Included in Line 4)</t>
  </si>
  <si>
    <t>6.</t>
  </si>
  <si>
    <t xml:space="preserve">Kentucky Jurisdictional kWh </t>
  </si>
  <si>
    <t>(Line 4 - Line 5)</t>
  </si>
  <si>
    <t>7.</t>
  </si>
  <si>
    <t xml:space="preserve">Revised FAC Rate, if prior period adjustment is needed </t>
  </si>
  <si>
    <t>8.</t>
  </si>
  <si>
    <t>Recoverable FAC Revenue/(Refund)</t>
  </si>
  <si>
    <t xml:space="preserve"> (Line 1 x Line 6) </t>
  </si>
  <si>
    <t>9.</t>
  </si>
  <si>
    <t>Over or (Under) Recovery</t>
  </si>
  <si>
    <t>(Line 3 - Line 8)</t>
  </si>
  <si>
    <t>10.</t>
  </si>
  <si>
    <t xml:space="preserve">Total Sales "Sm" </t>
  </si>
  <si>
    <t>(Page 3)</t>
  </si>
  <si>
    <t>11.</t>
  </si>
  <si>
    <t>Kentucky Jurisdictional Sales</t>
  </si>
  <si>
    <t>12.</t>
  </si>
  <si>
    <t xml:space="preserve">Total Sales Divided by KY Juris. Sales </t>
  </si>
  <si>
    <t>(Line 10 / Line 11)</t>
  </si>
  <si>
    <t>13.</t>
  </si>
  <si>
    <t xml:space="preserve">Total Co. Over or (Under) Recovery </t>
  </si>
  <si>
    <t>(Line 9 x Line 12)</t>
  </si>
  <si>
    <t>Footnotes:</t>
  </si>
  <si>
    <t>Non-Tariff Market Rate Sales to Members</t>
  </si>
  <si>
    <t>FAC Factor (revised)</t>
  </si>
  <si>
    <t>check</t>
  </si>
  <si>
    <t>FAC Factor (as filed)</t>
  </si>
  <si>
    <t>Variance of Amount Charged to Customers</t>
  </si>
  <si>
    <t>(2)</t>
  </si>
  <si>
    <t>Represents energy consumed by Nucor during the previous month, which was omitted from the monthly Form A filing calculations.</t>
  </si>
  <si>
    <t>Represents energy consumed by Nucor, which was omitted from the monthly Form A filing calculations.</t>
  </si>
  <si>
    <t>Revised FAC Factor (calculated in PSC 3-1a response)</t>
  </si>
  <si>
    <t>Amount Actually Billed (provided in As Filed PSC 3-1a)</t>
  </si>
  <si>
    <t>Revised Billing Amount for all customers (provided in Revised PSC 3-1a)</t>
  </si>
  <si>
    <t>Variance</t>
  </si>
  <si>
    <t>Jackson Purchase Energy</t>
  </si>
  <si>
    <t>Meade County RECC</t>
  </si>
  <si>
    <t>Total Billing Variance Calculated Above</t>
  </si>
  <si>
    <t>Kenergy Corp.</t>
  </si>
  <si>
    <t>Customer Sales Volumes</t>
  </si>
  <si>
    <t>Customer FAC Revenue Not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</si>
</sst>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0_);_(&quot;$&quot;* \(#,##0.000000\);_(&quot;$&quot;* &quot;-&quot;??_);_(@_)"/>
    <numFmt numFmtId="167" formatCode="_(* #,##0.0000000_);_(* \(#,##0.0000000\);_(* &quot;-&quot;??_);_(@_)"/>
    <numFmt numFmtId="168" formatCode="_(&quot;$&quot;* #,##0.00000_);_(&quot;$&quot;* \(#,##0.00000\);_(&quot;$&quot;* &quot;-&quot;??_);_(@_)"/>
    <numFmt numFmtId="169" formatCode="_(* #,##0.000000_);_(* \(#,##0.000000\);_(* &quot;-&quot;??_);_(@_)"/>
  </numFmts>
  <fonts count="15" x14ac:knownFonts="1"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1"/>
      <color indexed="8"/>
      <name val="Calibri"/>
      <family val="2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Aptos Narrow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3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2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1" fillId="2" borderId="4" xfId="0" applyFont="1" applyFill="1" applyBorder="1"/>
    <xf numFmtId="164" fontId="1" fillId="2" borderId="4" xfId="2" applyNumberFormat="1" applyFont="1" applyFill="1" applyBorder="1"/>
    <xf numFmtId="49" fontId="7" fillId="2" borderId="0" xfId="0" quotePrefix="1" applyNumberFormat="1" applyFont="1" applyFill="1" applyAlignment="1">
      <alignment horizontal="left" vertical="top"/>
    </xf>
    <xf numFmtId="165" fontId="1" fillId="2" borderId="5" xfId="0" applyNumberFormat="1" applyFont="1" applyFill="1" applyBorder="1"/>
    <xf numFmtId="165" fontId="1" fillId="2" borderId="4" xfId="0" applyNumberFormat="1" applyFont="1" applyFill="1" applyBorder="1"/>
    <xf numFmtId="0" fontId="1" fillId="2" borderId="5" xfId="0" applyFont="1" applyFill="1" applyBorder="1"/>
    <xf numFmtId="166" fontId="1" fillId="2" borderId="0" xfId="2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right"/>
    </xf>
    <xf numFmtId="166" fontId="1" fillId="2" borderId="8" xfId="2" applyNumberFormat="1" applyFont="1" applyFill="1" applyBorder="1"/>
    <xf numFmtId="166" fontId="1" fillId="2" borderId="4" xfId="2" applyNumberFormat="1" applyFont="1" applyFill="1" applyBorder="1"/>
    <xf numFmtId="166" fontId="2" fillId="2" borderId="4" xfId="0" applyNumberFormat="1" applyFont="1" applyFill="1" applyBorder="1"/>
    <xf numFmtId="164" fontId="1" fillId="2" borderId="4" xfId="2" quotePrefix="1" applyNumberFormat="1" applyFont="1" applyFill="1" applyBorder="1" applyAlignment="1">
      <alignment horizontal="right"/>
    </xf>
    <xf numFmtId="164" fontId="1" fillId="2" borderId="0" xfId="2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164" fontId="1" fillId="2" borderId="5" xfId="2" applyNumberFormat="1" applyFont="1" applyFill="1" applyBorder="1"/>
    <xf numFmtId="165" fontId="1" fillId="2" borderId="5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164" fontId="1" fillId="2" borderId="6" xfId="2" applyNumberFormat="1" applyFont="1" applyFill="1" applyBorder="1"/>
    <xf numFmtId="164" fontId="4" fillId="2" borderId="7" xfId="2" applyNumberFormat="1" applyFont="1" applyFill="1" applyBorder="1" applyAlignment="1">
      <alignment horizontal="right"/>
    </xf>
    <xf numFmtId="165" fontId="1" fillId="2" borderId="8" xfId="1" applyNumberFormat="1" applyFont="1" applyFill="1" applyBorder="1"/>
    <xf numFmtId="164" fontId="1" fillId="2" borderId="3" xfId="2" applyNumberFormat="1" applyFont="1" applyFill="1" applyBorder="1"/>
    <xf numFmtId="164" fontId="4" fillId="2" borderId="0" xfId="2" applyNumberFormat="1" applyFont="1" applyFill="1" applyBorder="1"/>
    <xf numFmtId="0" fontId="7" fillId="2" borderId="0" xfId="0" quotePrefix="1" applyFont="1" applyFill="1"/>
    <xf numFmtId="164" fontId="2" fillId="2" borderId="4" xfId="2" applyNumberFormat="1" applyFont="1" applyFill="1" applyBorder="1"/>
    <xf numFmtId="164" fontId="2" fillId="2" borderId="0" xfId="2" applyNumberFormat="1" applyFont="1" applyFill="1" applyBorder="1"/>
    <xf numFmtId="165" fontId="1" fillId="2" borderId="4" xfId="1" applyNumberFormat="1" applyFont="1" applyFill="1" applyBorder="1"/>
    <xf numFmtId="165" fontId="1" fillId="2" borderId="5" xfId="3" applyNumberFormat="1" applyFont="1" applyFill="1" applyBorder="1"/>
    <xf numFmtId="165" fontId="1" fillId="2" borderId="0" xfId="1" applyNumberFormat="1" applyFont="1" applyFill="1" applyBorder="1"/>
    <xf numFmtId="165" fontId="1" fillId="2" borderId="8" xfId="3" applyNumberFormat="1" applyFont="1" applyFill="1" applyBorder="1"/>
    <xf numFmtId="165" fontId="2" fillId="2" borderId="4" xfId="0" applyNumberFormat="1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165" fontId="2" fillId="2" borderId="8" xfId="0" applyNumberFormat="1" applyFont="1" applyFill="1" applyBorder="1"/>
    <xf numFmtId="165" fontId="2" fillId="2" borderId="0" xfId="0" applyNumberFormat="1" applyFont="1" applyFill="1"/>
    <xf numFmtId="49" fontId="1" fillId="2" borderId="4" xfId="0" quotePrefix="1" applyNumberFormat="1" applyFont="1" applyFill="1" applyBorder="1" applyAlignment="1">
      <alignment horizontal="center"/>
    </xf>
    <xf numFmtId="166" fontId="1" fillId="2" borderId="5" xfId="2" applyNumberFormat="1" applyFont="1" applyFill="1" applyBorder="1"/>
    <xf numFmtId="49" fontId="1" fillId="2" borderId="4" xfId="0" applyNumberFormat="1" applyFont="1" applyFill="1" applyBorder="1" applyAlignment="1">
      <alignment horizontal="center"/>
    </xf>
    <xf numFmtId="165" fontId="1" fillId="2" borderId="4" xfId="3" applyNumberFormat="1" applyFont="1" applyFill="1" applyBorder="1"/>
    <xf numFmtId="0" fontId="9" fillId="2" borderId="7" xfId="0" applyFont="1" applyFill="1" applyBorder="1" applyAlignment="1">
      <alignment horizontal="right"/>
    </xf>
    <xf numFmtId="165" fontId="1" fillId="2" borderId="0" xfId="0" applyNumberFormat="1" applyFont="1" applyFill="1"/>
    <xf numFmtId="165" fontId="1" fillId="2" borderId="8" xfId="0" applyNumberFormat="1" applyFont="1" applyFill="1" applyBorder="1"/>
    <xf numFmtId="167" fontId="1" fillId="2" borderId="4" xfId="1" applyNumberFormat="1" applyFont="1" applyFill="1" applyBorder="1"/>
    <xf numFmtId="167" fontId="1" fillId="2" borderId="5" xfId="3" applyNumberFormat="1" applyFont="1" applyFill="1" applyBorder="1"/>
    <xf numFmtId="168" fontId="4" fillId="2" borderId="4" xfId="2" applyNumberFormat="1" applyFont="1" applyFill="1" applyBorder="1"/>
    <xf numFmtId="168" fontId="4" fillId="2" borderId="8" xfId="2" applyNumberFormat="1" applyFont="1" applyFill="1" applyBorder="1"/>
    <xf numFmtId="164" fontId="1" fillId="2" borderId="4" xfId="0" applyNumberFormat="1" applyFont="1" applyFill="1" applyBorder="1"/>
    <xf numFmtId="164" fontId="1" fillId="2" borderId="5" xfId="0" applyNumberFormat="1" applyFont="1" applyFill="1" applyBorder="1"/>
    <xf numFmtId="49" fontId="1" fillId="2" borderId="9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164" fontId="1" fillId="2" borderId="8" xfId="0" applyNumberFormat="1" applyFont="1" applyFill="1" applyBorder="1"/>
    <xf numFmtId="164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left"/>
    </xf>
    <xf numFmtId="49" fontId="7" fillId="2" borderId="0" xfId="0" quotePrefix="1" applyNumberFormat="1" applyFont="1" applyFill="1" applyAlignment="1">
      <alignment horizontal="right" vertical="top"/>
    </xf>
    <xf numFmtId="166" fontId="2" fillId="2" borderId="8" xfId="0" applyNumberFormat="1" applyFont="1" applyFill="1" applyBorder="1"/>
    <xf numFmtId="0" fontId="1" fillId="2" borderId="0" xfId="2" applyNumberFormat="1" applyFont="1" applyFill="1" applyBorder="1"/>
    <xf numFmtId="164" fontId="2" fillId="2" borderId="9" xfId="2" quotePrefix="1" applyNumberFormat="1" applyFont="1" applyFill="1" applyBorder="1" applyAlignment="1">
      <alignment horizontal="right"/>
    </xf>
    <xf numFmtId="164" fontId="2" fillId="2" borderId="6" xfId="2" applyNumberFormat="1" applyFont="1" applyFill="1" applyBorder="1"/>
    <xf numFmtId="164" fontId="2" fillId="2" borderId="6" xfId="2" applyNumberFormat="1" applyFont="1" applyFill="1" applyBorder="1" applyAlignment="1">
      <alignment horizontal="right"/>
    </xf>
    <xf numFmtId="164" fontId="2" fillId="2" borderId="8" xfId="2" applyNumberFormat="1" applyFont="1" applyFill="1" applyBorder="1"/>
    <xf numFmtId="17" fontId="10" fillId="2" borderId="0" xfId="0" applyNumberFormat="1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6" xfId="0" applyFont="1" applyFill="1" applyBorder="1"/>
    <xf numFmtId="0" fontId="4" fillId="3" borderId="7" xfId="0" applyFont="1" applyFill="1" applyBorder="1" applyAlignment="1">
      <alignment horizontal="right"/>
    </xf>
    <xf numFmtId="43" fontId="4" fillId="3" borderId="8" xfId="2" applyNumberFormat="1" applyFont="1" applyFill="1" applyBorder="1"/>
    <xf numFmtId="0" fontId="1" fillId="2" borderId="9" xfId="0" applyFont="1" applyFill="1" applyBorder="1"/>
    <xf numFmtId="0" fontId="1" fillId="2" borderId="1" xfId="0" applyFont="1" applyFill="1" applyBorder="1"/>
    <xf numFmtId="166" fontId="1" fillId="2" borderId="3" xfId="2" applyNumberFormat="1" applyFont="1" applyFill="1" applyBorder="1"/>
    <xf numFmtId="164" fontId="1" fillId="2" borderId="1" xfId="2" quotePrefix="1" applyNumberFormat="1" applyFont="1" applyFill="1" applyBorder="1" applyAlignment="1">
      <alignment horizontal="right"/>
    </xf>
    <xf numFmtId="164" fontId="1" fillId="2" borderId="2" xfId="2" applyNumberFormat="1" applyFont="1" applyFill="1" applyBorder="1"/>
    <xf numFmtId="164" fontId="1" fillId="2" borderId="2" xfId="2" applyNumberFormat="1" applyFont="1" applyFill="1" applyBorder="1" applyAlignment="1">
      <alignment horizontal="right"/>
    </xf>
    <xf numFmtId="165" fontId="1" fillId="2" borderId="3" xfId="2" applyNumberFormat="1" applyFont="1" applyFill="1" applyBorder="1"/>
    <xf numFmtId="164" fontId="1" fillId="2" borderId="9" xfId="2" quotePrefix="1" applyNumberFormat="1" applyFont="1" applyFill="1" applyBorder="1" applyAlignment="1">
      <alignment horizontal="right"/>
    </xf>
    <xf numFmtId="164" fontId="4" fillId="3" borderId="6" xfId="2" applyNumberFormat="1" applyFont="1" applyFill="1" applyBorder="1"/>
    <xf numFmtId="164" fontId="4" fillId="3" borderId="6" xfId="2" applyNumberFormat="1" applyFont="1" applyFill="1" applyBorder="1" applyAlignment="1">
      <alignment horizontal="right"/>
    </xf>
    <xf numFmtId="165" fontId="4" fillId="3" borderId="8" xfId="1" applyNumberFormat="1" applyFont="1" applyFill="1" applyBorder="1"/>
    <xf numFmtId="0" fontId="2" fillId="0" borderId="0" xfId="0" applyFont="1" applyAlignment="1">
      <alignment horizontal="right"/>
    </xf>
    <xf numFmtId="17" fontId="2" fillId="0" borderId="0" xfId="0" applyNumberFormat="1" applyFont="1" applyAlignment="1">
      <alignment horizontal="center"/>
    </xf>
    <xf numFmtId="0" fontId="1" fillId="0" borderId="0" xfId="0" applyFont="1"/>
    <xf numFmtId="0" fontId="3" fillId="2" borderId="0" xfId="0" applyFont="1" applyFill="1"/>
    <xf numFmtId="164" fontId="1" fillId="2" borderId="3" xfId="4" applyNumberFormat="1" applyFont="1" applyFill="1" applyBorder="1"/>
    <xf numFmtId="0" fontId="7" fillId="2" borderId="4" xfId="0" quotePrefix="1" applyFont="1" applyFill="1" applyBorder="1"/>
    <xf numFmtId="165" fontId="7" fillId="2" borderId="4" xfId="0" quotePrefix="1" applyNumberFormat="1" applyFont="1" applyFill="1" applyBorder="1"/>
    <xf numFmtId="169" fontId="4" fillId="3" borderId="5" xfId="0" applyNumberFormat="1" applyFont="1" applyFill="1" applyBorder="1"/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17" fontId="12" fillId="2" borderId="0" xfId="0" applyNumberFormat="1" applyFont="1" applyFill="1" applyAlignment="1">
      <alignment horizontal="center"/>
    </xf>
    <xf numFmtId="0" fontId="12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2" borderId="4" xfId="0" applyFont="1" applyFill="1" applyBorder="1"/>
    <xf numFmtId="165" fontId="13" fillId="2" borderId="5" xfId="0" applyNumberFormat="1" applyFont="1" applyFill="1" applyBorder="1"/>
    <xf numFmtId="164" fontId="13" fillId="2" borderId="4" xfId="2" applyNumberFormat="1" applyFont="1" applyFill="1" applyBorder="1"/>
    <xf numFmtId="49" fontId="14" fillId="2" borderId="0" xfId="0" quotePrefix="1" applyNumberFormat="1" applyFont="1" applyFill="1" applyAlignment="1">
      <alignment horizontal="left" vertical="top"/>
    </xf>
    <xf numFmtId="166" fontId="13" fillId="2" borderId="8" xfId="2" applyNumberFormat="1" applyFont="1" applyFill="1" applyBorder="1"/>
    <xf numFmtId="165" fontId="13" fillId="2" borderId="4" xfId="0" applyNumberFormat="1" applyFont="1" applyFill="1" applyBorder="1"/>
    <xf numFmtId="0" fontId="13" fillId="2" borderId="5" xfId="0" applyFont="1" applyFill="1" applyBorder="1"/>
    <xf numFmtId="0" fontId="12" fillId="2" borderId="9" xfId="0" applyFont="1" applyFill="1" applyBorder="1"/>
    <xf numFmtId="0" fontId="12" fillId="2" borderId="6" xfId="0" applyFont="1" applyFill="1" applyBorder="1"/>
    <xf numFmtId="164" fontId="12" fillId="2" borderId="8" xfId="0" applyNumberFormat="1" applyFont="1" applyFill="1" applyBorder="1"/>
    <xf numFmtId="166" fontId="12" fillId="2" borderId="4" xfId="0" applyNumberFormat="1" applyFont="1" applyFill="1" applyBorder="1"/>
    <xf numFmtId="0" fontId="13" fillId="2" borderId="0" xfId="0" applyFont="1" applyFill="1" applyAlignment="1">
      <alignment horizontal="left"/>
    </xf>
    <xf numFmtId="165" fontId="13" fillId="2" borderId="5" xfId="3" applyNumberFormat="1" applyFont="1" applyFill="1" applyBorder="1"/>
    <xf numFmtId="165" fontId="13" fillId="2" borderId="0" xfId="1" applyNumberFormat="1" applyFont="1" applyFill="1" applyBorder="1"/>
    <xf numFmtId="0" fontId="14" fillId="2" borderId="0" xfId="0" quotePrefix="1" applyFont="1" applyFill="1"/>
    <xf numFmtId="164" fontId="13" fillId="2" borderId="4" xfId="2" quotePrefix="1" applyNumberFormat="1" applyFont="1" applyFill="1" applyBorder="1" applyAlignment="1">
      <alignment horizontal="right"/>
    </xf>
    <xf numFmtId="164" fontId="13" fillId="2" borderId="8" xfId="2" applyNumberFormat="1" applyFont="1" applyFill="1" applyBorder="1"/>
    <xf numFmtId="164" fontId="13" fillId="2" borderId="0" xfId="2" applyNumberFormat="1" applyFont="1" applyFill="1" applyBorder="1"/>
    <xf numFmtId="165" fontId="13" fillId="2" borderId="5" xfId="1" applyNumberFormat="1" applyFont="1" applyFill="1" applyBorder="1"/>
    <xf numFmtId="165" fontId="13" fillId="2" borderId="4" xfId="1" applyNumberFormat="1" applyFont="1" applyFill="1" applyBorder="1"/>
    <xf numFmtId="0" fontId="13" fillId="2" borderId="6" xfId="0" applyFont="1" applyFill="1" applyBorder="1"/>
    <xf numFmtId="165" fontId="13" fillId="2" borderId="8" xfId="3" applyNumberFormat="1" applyFont="1" applyFill="1" applyBorder="1"/>
    <xf numFmtId="165" fontId="12" fillId="2" borderId="4" xfId="0" applyNumberFormat="1" applyFont="1" applyFill="1" applyBorder="1"/>
    <xf numFmtId="165" fontId="12" fillId="2" borderId="8" xfId="0" applyNumberFormat="1" applyFont="1" applyFill="1" applyBorder="1"/>
    <xf numFmtId="166" fontId="1" fillId="0" borderId="5" xfId="2" applyNumberFormat="1" applyFont="1" applyFill="1" applyBorder="1"/>
    <xf numFmtId="165" fontId="1" fillId="0" borderId="8" xfId="3" applyNumberFormat="1" applyFont="1" applyFill="1" applyBorder="1"/>
    <xf numFmtId="164" fontId="1" fillId="0" borderId="5" xfId="2" applyNumberFormat="1" applyFont="1" applyFill="1" applyBorder="1"/>
    <xf numFmtId="0" fontId="13" fillId="0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</cellXfs>
  <cellStyles count="5">
    <cellStyle name="Comma" xfId="1" builtinId="3"/>
    <cellStyle name="Comma 10" xfId="3" xr:uid="{00000000-0005-0000-0000-000001000000}"/>
    <cellStyle name="Currency" xfId="4" builtinId="4"/>
    <cellStyle name="Currency 2" xfId="2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P99"/>
  <sheetViews>
    <sheetView zoomScaleNormal="100" workbookViewId="0">
      <pane xSplit="3" ySplit="6" topLeftCell="D43" activePane="bottomRight" state="frozen"/>
      <selection activeCell="N8" sqref="N8"/>
      <selection pane="topRight" activeCell="N8" sqref="N8"/>
      <selection pane="bottomLeft" activeCell="N8" sqref="N8"/>
      <selection pane="bottomRight" activeCell="G20" sqref="G20"/>
    </sheetView>
  </sheetViews>
  <sheetFormatPr defaultColWidth="9.140625" defaultRowHeight="15.75" x14ac:dyDescent="0.25"/>
  <cols>
    <col min="1" max="1" width="8" style="1" customWidth="1"/>
    <col min="2" max="2" width="53" style="1" customWidth="1"/>
    <col min="3" max="3" width="18.140625" style="2" customWidth="1"/>
    <col min="4" max="14" width="25.7109375" style="1" customWidth="1"/>
    <col min="15" max="15" width="1.140625" style="1" customWidth="1"/>
    <col min="16" max="16384" width="9.140625" style="1"/>
  </cols>
  <sheetData>
    <row r="2" spans="1:16" ht="14.45" customHeight="1" x14ac:dyDescent="0.25">
      <c r="A2" s="4" t="s">
        <v>0</v>
      </c>
    </row>
    <row r="3" spans="1:16" ht="14.45" customHeight="1" x14ac:dyDescent="0.25">
      <c r="A3" s="94"/>
      <c r="B3" s="4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x14ac:dyDescent="0.25">
      <c r="A4" s="6"/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x14ac:dyDescent="0.25">
      <c r="A5" s="4"/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x14ac:dyDescent="0.25">
      <c r="A6" s="4"/>
      <c r="B6" s="4"/>
      <c r="C6" s="7" t="s">
        <v>2</v>
      </c>
      <c r="D6" s="74">
        <v>44896</v>
      </c>
      <c r="E6" s="74">
        <f t="shared" ref="E6:N6" si="0">EOMONTH(D6,1)</f>
        <v>44957</v>
      </c>
      <c r="F6" s="74">
        <f t="shared" si="0"/>
        <v>44985</v>
      </c>
      <c r="G6" s="74">
        <f t="shared" si="0"/>
        <v>45016</v>
      </c>
      <c r="H6" s="74">
        <f t="shared" si="0"/>
        <v>45046</v>
      </c>
      <c r="I6" s="74">
        <f t="shared" si="0"/>
        <v>45077</v>
      </c>
      <c r="J6" s="74">
        <f t="shared" si="0"/>
        <v>45107</v>
      </c>
      <c r="K6" s="74">
        <f t="shared" si="0"/>
        <v>45138</v>
      </c>
      <c r="L6" s="74">
        <f t="shared" si="0"/>
        <v>45169</v>
      </c>
      <c r="M6" s="74">
        <f t="shared" si="0"/>
        <v>45199</v>
      </c>
      <c r="N6" s="74">
        <f t="shared" si="0"/>
        <v>45230</v>
      </c>
      <c r="O6" s="5"/>
    </row>
    <row r="7" spans="1:16" ht="5.25" customHeight="1" x14ac:dyDescent="0.25">
      <c r="A7" s="4"/>
      <c r="B7" s="4"/>
      <c r="C7" s="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6" x14ac:dyDescent="0.25">
      <c r="A8" s="8" t="s">
        <v>3</v>
      </c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6" x14ac:dyDescent="0.25">
      <c r="A9" s="12"/>
      <c r="B9" s="1" t="s">
        <v>4</v>
      </c>
      <c r="C9" s="2" t="s">
        <v>5</v>
      </c>
      <c r="D9" s="27">
        <f t="shared" ref="D9:N9" si="1">D45</f>
        <v>10140836</v>
      </c>
      <c r="E9" s="27">
        <f t="shared" si="1"/>
        <v>7734142</v>
      </c>
      <c r="F9" s="27">
        <f t="shared" si="1"/>
        <v>5024473</v>
      </c>
      <c r="G9" s="27">
        <f t="shared" si="1"/>
        <v>5936607.839999998</v>
      </c>
      <c r="H9" s="27">
        <f t="shared" si="1"/>
        <v>5209134.4499999993</v>
      </c>
      <c r="I9" s="27">
        <f t="shared" si="1"/>
        <v>6080351.04</v>
      </c>
      <c r="J9" s="27">
        <f t="shared" si="1"/>
        <v>7597713.04</v>
      </c>
      <c r="K9" s="27">
        <f t="shared" si="1"/>
        <v>8370303.5899999999</v>
      </c>
      <c r="L9" s="27">
        <f t="shared" si="1"/>
        <v>8536725.0999999996</v>
      </c>
      <c r="M9" s="27">
        <f t="shared" si="1"/>
        <v>6935970.3399999999</v>
      </c>
      <c r="N9" s="27">
        <f t="shared" si="1"/>
        <v>7901717.4699999997</v>
      </c>
      <c r="O9" s="13"/>
      <c r="P9" s="14"/>
    </row>
    <row r="10" spans="1:16" x14ac:dyDescent="0.25">
      <c r="A10" s="12"/>
      <c r="B10" s="1" t="s">
        <v>7</v>
      </c>
      <c r="C10" s="2" t="s">
        <v>8</v>
      </c>
      <c r="D10" s="15">
        <f t="shared" ref="D10:N10" si="2">D63</f>
        <v>293636063</v>
      </c>
      <c r="E10" s="15">
        <f t="shared" si="2"/>
        <v>272537373</v>
      </c>
      <c r="F10" s="15">
        <f t="shared" si="2"/>
        <v>229579228</v>
      </c>
      <c r="G10" s="15">
        <f t="shared" si="2"/>
        <v>251254669</v>
      </c>
      <c r="H10" s="15">
        <f t="shared" si="2"/>
        <v>224907435</v>
      </c>
      <c r="I10" s="15">
        <f t="shared" si="2"/>
        <v>248441020</v>
      </c>
      <c r="J10" s="15">
        <f t="shared" si="2"/>
        <v>280275831</v>
      </c>
      <c r="K10" s="15">
        <f t="shared" si="2"/>
        <v>326215291</v>
      </c>
      <c r="L10" s="15">
        <f t="shared" si="2"/>
        <v>316993082</v>
      </c>
      <c r="M10" s="15">
        <f t="shared" si="2"/>
        <v>281105067</v>
      </c>
      <c r="N10" s="15">
        <f t="shared" si="2"/>
        <v>253139868</v>
      </c>
      <c r="O10" s="16"/>
    </row>
    <row r="11" spans="1:16" x14ac:dyDescent="0.25">
      <c r="A11" s="1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2"/>
    </row>
    <row r="12" spans="1:16" x14ac:dyDescent="0.25">
      <c r="A12" s="12"/>
      <c r="B12" s="1" t="s">
        <v>9</v>
      </c>
      <c r="D12" s="49">
        <f t="shared" ref="D12:N12" si="3">ROUND(D9/D10,6)</f>
        <v>3.4535000000000003E-2</v>
      </c>
      <c r="E12" s="49">
        <f t="shared" si="3"/>
        <v>2.8378E-2</v>
      </c>
      <c r="F12" s="49">
        <f t="shared" si="3"/>
        <v>2.1885999999999999E-2</v>
      </c>
      <c r="G12" s="49">
        <f t="shared" si="3"/>
        <v>2.3628E-2</v>
      </c>
      <c r="H12" s="49">
        <f t="shared" si="3"/>
        <v>2.3161000000000001E-2</v>
      </c>
      <c r="I12" s="49">
        <f t="shared" si="3"/>
        <v>2.4473999999999999E-2</v>
      </c>
      <c r="J12" s="49">
        <f t="shared" si="3"/>
        <v>2.7108E-2</v>
      </c>
      <c r="K12" s="49">
        <f t="shared" si="3"/>
        <v>2.5659000000000001E-2</v>
      </c>
      <c r="L12" s="49">
        <f t="shared" si="3"/>
        <v>2.6929999999999999E-2</v>
      </c>
      <c r="M12" s="49">
        <f t="shared" si="3"/>
        <v>2.4674000000000001E-2</v>
      </c>
      <c r="N12" s="49">
        <f t="shared" si="3"/>
        <v>3.1215E-2</v>
      </c>
      <c r="O12" s="18"/>
    </row>
    <row r="13" spans="1:16" x14ac:dyDescent="0.25">
      <c r="A13" s="12"/>
      <c r="B13" s="19" t="s">
        <v>10</v>
      </c>
      <c r="C13" s="20"/>
      <c r="D13" s="21">
        <v>2.0931999999999999E-2</v>
      </c>
      <c r="E13" s="21">
        <v>2.0931999999999999E-2</v>
      </c>
      <c r="F13" s="21">
        <v>2.0931999999999999E-2</v>
      </c>
      <c r="G13" s="21">
        <v>2.0931999999999999E-2</v>
      </c>
      <c r="H13" s="21">
        <v>2.0931999999999999E-2</v>
      </c>
      <c r="I13" s="21">
        <v>2.0931999999999999E-2</v>
      </c>
      <c r="J13" s="21">
        <v>2.0931999999999999E-2</v>
      </c>
      <c r="K13" s="21">
        <v>2.0931999999999999E-2</v>
      </c>
      <c r="L13" s="21">
        <v>2.0931999999999999E-2</v>
      </c>
      <c r="M13" s="21">
        <v>2.0931999999999999E-2</v>
      </c>
      <c r="N13" s="21">
        <v>2.0931999999999999E-2</v>
      </c>
      <c r="O13" s="22"/>
    </row>
    <row r="14" spans="1:16" x14ac:dyDescent="0.25">
      <c r="A14" s="43"/>
      <c r="B14" s="44" t="s">
        <v>11</v>
      </c>
      <c r="C14" s="45"/>
      <c r="D14" s="68">
        <f t="shared" ref="D14:N14" si="4">D12-D13</f>
        <v>1.3603000000000004E-2</v>
      </c>
      <c r="E14" s="68">
        <f t="shared" si="4"/>
        <v>7.4460000000000012E-3</v>
      </c>
      <c r="F14" s="68">
        <f t="shared" si="4"/>
        <v>9.5399999999999999E-4</v>
      </c>
      <c r="G14" s="68">
        <f t="shared" si="4"/>
        <v>2.6960000000000005E-3</v>
      </c>
      <c r="H14" s="68">
        <f t="shared" si="4"/>
        <v>2.2290000000000018E-3</v>
      </c>
      <c r="I14" s="68">
        <f t="shared" si="4"/>
        <v>3.542E-3</v>
      </c>
      <c r="J14" s="68">
        <f t="shared" si="4"/>
        <v>6.1760000000000009E-3</v>
      </c>
      <c r="K14" s="68">
        <f t="shared" si="4"/>
        <v>4.727000000000002E-3</v>
      </c>
      <c r="L14" s="68">
        <f t="shared" si="4"/>
        <v>5.9979999999999999E-3</v>
      </c>
      <c r="M14" s="68">
        <f t="shared" si="4"/>
        <v>3.7420000000000023E-3</v>
      </c>
      <c r="N14" s="68">
        <f t="shared" si="4"/>
        <v>1.0283E-2</v>
      </c>
      <c r="O14" s="23"/>
    </row>
    <row r="15" spans="1:16" ht="35.1" customHeight="1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6" x14ac:dyDescent="0.25">
      <c r="A16" s="8" t="s">
        <v>12</v>
      </c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1:16" x14ac:dyDescent="0.25">
      <c r="A17" s="12" t="s">
        <v>13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2"/>
    </row>
    <row r="18" spans="1:16" x14ac:dyDescent="0.25">
      <c r="A18" s="24" t="s">
        <v>14</v>
      </c>
      <c r="B18" s="25" t="s">
        <v>15</v>
      </c>
      <c r="C18" s="26"/>
      <c r="D18" s="27">
        <v>4863230</v>
      </c>
      <c r="E18" s="27">
        <v>5389338</v>
      </c>
      <c r="F18" s="27">
        <v>5513977</v>
      </c>
      <c r="G18" s="27">
        <v>5165582.2</v>
      </c>
      <c r="H18" s="27">
        <v>5466181.2999999998</v>
      </c>
      <c r="I18" s="27">
        <v>5370369</v>
      </c>
      <c r="J18" s="27">
        <v>3794587.83</v>
      </c>
      <c r="K18" s="27">
        <v>6229251</v>
      </c>
      <c r="L18" s="27">
        <v>5953354</v>
      </c>
      <c r="M18" s="27">
        <v>2465867</v>
      </c>
      <c r="N18" s="27">
        <v>6572353</v>
      </c>
      <c r="O18" s="25"/>
    </row>
    <row r="19" spans="1:16" x14ac:dyDescent="0.25">
      <c r="A19" s="24" t="s">
        <v>14</v>
      </c>
      <c r="B19" s="25" t="s">
        <v>16</v>
      </c>
      <c r="C19" s="26"/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5"/>
    </row>
    <row r="20" spans="1:16" x14ac:dyDescent="0.25">
      <c r="A20" s="24" t="s">
        <v>14</v>
      </c>
      <c r="B20" s="25" t="s">
        <v>17</v>
      </c>
      <c r="C20" s="26"/>
      <c r="D20" s="28">
        <v>308132</v>
      </c>
      <c r="E20" s="28">
        <v>343986</v>
      </c>
      <c r="F20" s="28">
        <v>113812</v>
      </c>
      <c r="G20" s="28">
        <v>307576</v>
      </c>
      <c r="H20" s="28">
        <v>196873.37</v>
      </c>
      <c r="I20" s="28">
        <v>120284</v>
      </c>
      <c r="J20" s="28">
        <v>92657.37</v>
      </c>
      <c r="K20" s="28">
        <v>29645</v>
      </c>
      <c r="L20" s="28">
        <v>350291</v>
      </c>
      <c r="M20" s="28">
        <v>294899</v>
      </c>
      <c r="N20" s="28">
        <v>63851</v>
      </c>
      <c r="O20" s="25"/>
    </row>
    <row r="21" spans="1:16" x14ac:dyDescent="0.25">
      <c r="A21" s="24" t="s">
        <v>14</v>
      </c>
      <c r="B21" s="25" t="s">
        <v>18</v>
      </c>
      <c r="C21" s="29"/>
      <c r="D21" s="28">
        <v>5635107</v>
      </c>
      <c r="E21" s="28">
        <v>13920</v>
      </c>
      <c r="F21" s="28">
        <v>0</v>
      </c>
      <c r="G21" s="28">
        <v>111054.31</v>
      </c>
      <c r="H21" s="28">
        <v>239140.94</v>
      </c>
      <c r="I21" s="28">
        <v>987021</v>
      </c>
      <c r="J21" s="28">
        <v>599590.23</v>
      </c>
      <c r="K21" s="28">
        <v>1598530</v>
      </c>
      <c r="L21" s="28">
        <v>1510270</v>
      </c>
      <c r="M21" s="28">
        <v>448079</v>
      </c>
      <c r="N21" s="28">
        <v>199824</v>
      </c>
      <c r="O21" s="25"/>
    </row>
    <row r="22" spans="1:16" x14ac:dyDescent="0.25">
      <c r="A22" s="24" t="s">
        <v>14</v>
      </c>
      <c r="B22" s="25" t="s">
        <v>19</v>
      </c>
      <c r="C22" s="26"/>
      <c r="D22" s="28">
        <v>0</v>
      </c>
      <c r="E22" s="28">
        <v>0</v>
      </c>
      <c r="F22" s="28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5"/>
    </row>
    <row r="23" spans="1:16" x14ac:dyDescent="0.25">
      <c r="A23" s="24" t="s">
        <v>20</v>
      </c>
      <c r="B23" s="25" t="s">
        <v>21</v>
      </c>
      <c r="C23" s="26"/>
      <c r="D23" s="28">
        <v>95001</v>
      </c>
      <c r="E23" s="28">
        <v>6523</v>
      </c>
      <c r="F23" s="28">
        <v>0</v>
      </c>
      <c r="G23" s="28">
        <v>19730.23</v>
      </c>
      <c r="H23" s="28">
        <v>15506.18</v>
      </c>
      <c r="I23" s="28">
        <v>6159</v>
      </c>
      <c r="J23" s="28">
        <v>3032.2</v>
      </c>
      <c r="K23" s="28">
        <v>32741.15</v>
      </c>
      <c r="L23" s="28">
        <v>6399</v>
      </c>
      <c r="M23" s="28">
        <v>7583</v>
      </c>
      <c r="N23" s="28">
        <v>4845</v>
      </c>
      <c r="O23" s="25"/>
    </row>
    <row r="24" spans="1:16" x14ac:dyDescent="0.25">
      <c r="A24" s="24" t="s">
        <v>14</v>
      </c>
      <c r="B24" s="25" t="s">
        <v>22</v>
      </c>
      <c r="C24" s="26"/>
      <c r="D24" s="28">
        <v>113442</v>
      </c>
      <c r="E24" s="28">
        <v>764327</v>
      </c>
      <c r="F24" s="28">
        <v>76575</v>
      </c>
      <c r="G24" s="28">
        <v>102283.09</v>
      </c>
      <c r="H24" s="28">
        <v>0</v>
      </c>
      <c r="I24" s="28">
        <v>916088</v>
      </c>
      <c r="J24" s="28">
        <v>789527.03</v>
      </c>
      <c r="K24" s="28">
        <v>915901.16</v>
      </c>
      <c r="L24" s="28">
        <v>0</v>
      </c>
      <c r="M24" s="28">
        <v>851895</v>
      </c>
      <c r="N24" s="28">
        <v>0</v>
      </c>
      <c r="O24" s="25"/>
    </row>
    <row r="25" spans="1:16" x14ac:dyDescent="0.25">
      <c r="A25" s="24" t="s">
        <v>20</v>
      </c>
      <c r="B25" s="25" t="s">
        <v>23</v>
      </c>
      <c r="C25" s="29" t="s">
        <v>24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53476.41</v>
      </c>
      <c r="K25" s="28">
        <v>39937.480000000003</v>
      </c>
      <c r="L25" s="28">
        <v>0</v>
      </c>
      <c r="M25" s="28">
        <v>3935</v>
      </c>
      <c r="N25" s="28">
        <v>0</v>
      </c>
      <c r="O25" s="25"/>
    </row>
    <row r="26" spans="1:16" x14ac:dyDescent="0.25">
      <c r="A26" s="24" t="s">
        <v>20</v>
      </c>
      <c r="B26" s="25" t="s">
        <v>25</v>
      </c>
      <c r="C26" s="26"/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5"/>
    </row>
    <row r="27" spans="1:16" x14ac:dyDescent="0.25">
      <c r="A27" s="24" t="s">
        <v>20</v>
      </c>
      <c r="B27" s="30" t="s">
        <v>26</v>
      </c>
      <c r="C27" s="31" t="s">
        <v>24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13"/>
    </row>
    <row r="28" spans="1:16" x14ac:dyDescent="0.25">
      <c r="A28" s="24" t="s">
        <v>27</v>
      </c>
      <c r="B28" s="25" t="s">
        <v>28</v>
      </c>
      <c r="C28" s="26"/>
      <c r="D28" s="33">
        <f t="shared" ref="D28:N28" si="5">D18+D19+D20+D21+D22-D23+D24-D25-D26-D27</f>
        <v>10824910</v>
      </c>
      <c r="E28" s="33">
        <f t="shared" si="5"/>
        <v>6505048</v>
      </c>
      <c r="F28" s="33">
        <f t="shared" si="5"/>
        <v>5704364</v>
      </c>
      <c r="G28" s="33">
        <f t="shared" si="5"/>
        <v>5666765.3699999992</v>
      </c>
      <c r="H28" s="33">
        <f t="shared" si="5"/>
        <v>5886689.4300000006</v>
      </c>
      <c r="I28" s="33">
        <f t="shared" si="5"/>
        <v>7387603</v>
      </c>
      <c r="J28" s="33">
        <f t="shared" si="5"/>
        <v>5219853.8499999996</v>
      </c>
      <c r="K28" s="33">
        <f t="shared" si="5"/>
        <v>8700648.5299999993</v>
      </c>
      <c r="L28" s="33">
        <f t="shared" si="5"/>
        <v>7807516</v>
      </c>
      <c r="M28" s="33">
        <f t="shared" si="5"/>
        <v>4049222</v>
      </c>
      <c r="N28" s="33">
        <f t="shared" si="5"/>
        <v>6831183</v>
      </c>
      <c r="O28" s="13"/>
    </row>
    <row r="29" spans="1:16" x14ac:dyDescent="0.25">
      <c r="A29" s="13"/>
      <c r="B29" s="25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3"/>
    </row>
    <row r="30" spans="1:16" x14ac:dyDescent="0.25">
      <c r="A30" s="13" t="s">
        <v>29</v>
      </c>
      <c r="B30" s="25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3"/>
    </row>
    <row r="31" spans="1:16" x14ac:dyDescent="0.25">
      <c r="A31" s="24" t="s">
        <v>14</v>
      </c>
      <c r="B31" s="69" t="s">
        <v>30</v>
      </c>
      <c r="C31" s="29" t="s">
        <v>24</v>
      </c>
      <c r="D31" s="27">
        <v>-822680</v>
      </c>
      <c r="E31" s="27">
        <v>695544</v>
      </c>
      <c r="F31" s="27">
        <v>462915</v>
      </c>
      <c r="G31" s="27">
        <v>635075.98</v>
      </c>
      <c r="H31" s="27">
        <v>675833.54</v>
      </c>
      <c r="I31" s="27">
        <v>951531</v>
      </c>
      <c r="J31" s="27">
        <v>4883658.92</v>
      </c>
      <c r="K31" s="27">
        <v>3630241</v>
      </c>
      <c r="L31" s="27">
        <v>4712638</v>
      </c>
      <c r="M31" s="27">
        <v>4780003</v>
      </c>
      <c r="N31" s="27">
        <v>3932402</v>
      </c>
      <c r="O31" s="34"/>
      <c r="P31" s="14"/>
    </row>
    <row r="32" spans="1:16" x14ac:dyDescent="0.25">
      <c r="A32" s="24" t="s">
        <v>14</v>
      </c>
      <c r="B32" s="25" t="s">
        <v>31</v>
      </c>
      <c r="C32" s="29"/>
      <c r="D32" s="28">
        <v>13597586</v>
      </c>
      <c r="E32" s="28">
        <v>5022867</v>
      </c>
      <c r="F32" s="28">
        <v>1622860</v>
      </c>
      <c r="G32" s="28">
        <v>4050413.67</v>
      </c>
      <c r="H32" s="28">
        <v>2824186.96</v>
      </c>
      <c r="I32" s="28">
        <v>2897872</v>
      </c>
      <c r="J32" s="28">
        <v>1635067.9</v>
      </c>
      <c r="K32" s="28">
        <v>1801568.45</v>
      </c>
      <c r="L32" s="28">
        <v>1266744</v>
      </c>
      <c r="M32" s="28">
        <v>1021088</v>
      </c>
      <c r="N32" s="28">
        <v>1234768</v>
      </c>
      <c r="O32" s="25"/>
    </row>
    <row r="33" spans="1:16" x14ac:dyDescent="0.25">
      <c r="A33" s="24" t="s">
        <v>14</v>
      </c>
      <c r="B33" s="25" t="s">
        <v>32</v>
      </c>
      <c r="C33" s="29" t="s">
        <v>24</v>
      </c>
      <c r="D33" s="28">
        <v>462021</v>
      </c>
      <c r="E33" s="28">
        <v>1240074</v>
      </c>
      <c r="F33" s="28">
        <v>122515</v>
      </c>
      <c r="G33" s="28">
        <v>151696.89000000001</v>
      </c>
      <c r="H33" s="28">
        <v>0</v>
      </c>
      <c r="I33" s="28">
        <v>290729</v>
      </c>
      <c r="J33" s="28">
        <v>670379</v>
      </c>
      <c r="K33" s="28">
        <v>672891</v>
      </c>
      <c r="L33" s="28">
        <v>224500</v>
      </c>
      <c r="M33" s="28">
        <v>1847235</v>
      </c>
      <c r="N33" s="28">
        <v>0</v>
      </c>
      <c r="O33" s="25"/>
    </row>
    <row r="34" spans="1:16" x14ac:dyDescent="0.25">
      <c r="A34" s="24" t="s">
        <v>20</v>
      </c>
      <c r="B34" s="25" t="s">
        <v>33</v>
      </c>
      <c r="C34" s="29" t="s">
        <v>24</v>
      </c>
      <c r="D34" s="28">
        <v>462021</v>
      </c>
      <c r="E34" s="28">
        <v>1240074</v>
      </c>
      <c r="F34" s="28">
        <v>122515</v>
      </c>
      <c r="G34" s="28">
        <v>151696.89000000001</v>
      </c>
      <c r="H34" s="28">
        <v>0</v>
      </c>
      <c r="I34" s="28">
        <v>916088</v>
      </c>
      <c r="J34" s="28">
        <v>736051</v>
      </c>
      <c r="K34" s="28">
        <v>875964</v>
      </c>
      <c r="L34" s="28">
        <v>224500</v>
      </c>
      <c r="M34" s="28">
        <v>1847235</v>
      </c>
      <c r="N34" s="28">
        <v>0</v>
      </c>
      <c r="O34" s="25"/>
    </row>
    <row r="35" spans="1:16" x14ac:dyDescent="0.25">
      <c r="A35" s="24" t="s">
        <v>20</v>
      </c>
      <c r="B35" s="25" t="s">
        <v>34</v>
      </c>
      <c r="C35" s="26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5"/>
    </row>
    <row r="36" spans="1:16" x14ac:dyDescent="0.25">
      <c r="A36" s="24" t="s">
        <v>20</v>
      </c>
      <c r="B36" s="25" t="s">
        <v>35</v>
      </c>
      <c r="C36" s="29" t="s">
        <v>24</v>
      </c>
      <c r="D36" s="28">
        <v>877203</v>
      </c>
      <c r="E36" s="28">
        <v>838422</v>
      </c>
      <c r="F36" s="28">
        <v>368869</v>
      </c>
      <c r="G36" s="28">
        <v>506202.78</v>
      </c>
      <c r="H36" s="28">
        <v>534622.52</v>
      </c>
      <c r="I36" s="28">
        <v>499702</v>
      </c>
      <c r="J36" s="28">
        <v>501647</v>
      </c>
      <c r="K36" s="28">
        <v>604940</v>
      </c>
      <c r="L36" s="28">
        <v>390238</v>
      </c>
      <c r="M36" s="28">
        <v>528017</v>
      </c>
      <c r="N36" s="28">
        <v>566442</v>
      </c>
      <c r="O36" s="25"/>
    </row>
    <row r="37" spans="1:16" x14ac:dyDescent="0.25">
      <c r="A37" s="24" t="s">
        <v>20</v>
      </c>
      <c r="B37" s="30" t="s">
        <v>36</v>
      </c>
      <c r="C37" s="31"/>
      <c r="D37" s="32">
        <v>3972625</v>
      </c>
      <c r="E37" s="32">
        <v>1975</v>
      </c>
      <c r="F37" s="32">
        <v>154627</v>
      </c>
      <c r="G37" s="32">
        <v>0</v>
      </c>
      <c r="H37" s="32">
        <v>431.99</v>
      </c>
      <c r="I37" s="32">
        <v>14037</v>
      </c>
      <c r="J37" s="32">
        <v>214190</v>
      </c>
      <c r="K37" s="32">
        <v>111035</v>
      </c>
      <c r="L37" s="32">
        <v>148961</v>
      </c>
      <c r="M37" s="32">
        <v>53164</v>
      </c>
      <c r="N37" s="32">
        <v>10716</v>
      </c>
      <c r="O37" s="13"/>
    </row>
    <row r="38" spans="1:16" x14ac:dyDescent="0.25">
      <c r="A38" s="24" t="s">
        <v>37</v>
      </c>
      <c r="B38" s="25" t="s">
        <v>38</v>
      </c>
      <c r="C38" s="26"/>
      <c r="D38" s="33">
        <f t="shared" ref="D38:N38" si="6">D31+D32+D33-D34-D35-D36-D37</f>
        <v>7925078</v>
      </c>
      <c r="E38" s="33">
        <f t="shared" si="6"/>
        <v>4878014</v>
      </c>
      <c r="F38" s="33">
        <f t="shared" si="6"/>
        <v>1562279</v>
      </c>
      <c r="G38" s="33">
        <f t="shared" si="6"/>
        <v>4179286.87</v>
      </c>
      <c r="H38" s="33">
        <f t="shared" si="6"/>
        <v>2964965.9899999998</v>
      </c>
      <c r="I38" s="33">
        <f t="shared" si="6"/>
        <v>2710305</v>
      </c>
      <c r="J38" s="33">
        <f t="shared" si="6"/>
        <v>5737217.8200000003</v>
      </c>
      <c r="K38" s="33">
        <f t="shared" si="6"/>
        <v>4512761.45</v>
      </c>
      <c r="L38" s="33">
        <f t="shared" si="6"/>
        <v>5440183</v>
      </c>
      <c r="M38" s="33">
        <f t="shared" si="6"/>
        <v>5219910</v>
      </c>
      <c r="N38" s="33">
        <f t="shared" si="6"/>
        <v>4590012</v>
      </c>
      <c r="O38" s="13"/>
      <c r="P38" s="14"/>
    </row>
    <row r="39" spans="1:16" x14ac:dyDescent="0.25">
      <c r="A39" s="13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13"/>
    </row>
    <row r="40" spans="1:16" x14ac:dyDescent="0.25">
      <c r="A40" s="13" t="s">
        <v>39</v>
      </c>
      <c r="B40" s="25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3"/>
    </row>
    <row r="41" spans="1:16" x14ac:dyDescent="0.25">
      <c r="A41" s="24" t="s">
        <v>40</v>
      </c>
      <c r="B41" s="25" t="s">
        <v>41</v>
      </c>
      <c r="C41" s="29"/>
      <c r="D41" s="27">
        <v>7467190</v>
      </c>
      <c r="E41" s="27">
        <v>3935925</v>
      </c>
      <c r="F41" s="27">
        <v>2562036</v>
      </c>
      <c r="G41" s="27">
        <v>3888766.4</v>
      </c>
      <c r="H41" s="27">
        <v>3713553.97</v>
      </c>
      <c r="I41" s="27">
        <v>3965100.96</v>
      </c>
      <c r="J41" s="27">
        <v>3364318.63</v>
      </c>
      <c r="K41" s="27">
        <v>4559384.3899999997</v>
      </c>
      <c r="L41" s="27">
        <v>4754567.9000000004</v>
      </c>
      <c r="M41" s="27">
        <v>2548418.6599999997</v>
      </c>
      <c r="N41" s="27">
        <v>3624123.5300000003</v>
      </c>
      <c r="O41" s="25"/>
      <c r="P41" s="35"/>
    </row>
    <row r="42" spans="1:16" x14ac:dyDescent="0.25">
      <c r="A42" s="13"/>
      <c r="B42" s="25"/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13"/>
    </row>
    <row r="43" spans="1:16" x14ac:dyDescent="0.25">
      <c r="A43" s="24" t="s">
        <v>42</v>
      </c>
      <c r="B43" s="25" t="s">
        <v>43</v>
      </c>
      <c r="C43" s="26" t="s">
        <v>44</v>
      </c>
      <c r="D43" s="27">
        <f>D87</f>
        <v>1141962</v>
      </c>
      <c r="E43" s="27">
        <f t="shared" ref="E43:N43" si="7">E87</f>
        <v>-287005</v>
      </c>
      <c r="F43" s="27">
        <f t="shared" si="7"/>
        <v>-319866</v>
      </c>
      <c r="G43" s="27">
        <f t="shared" si="7"/>
        <v>20678</v>
      </c>
      <c r="H43" s="27">
        <f t="shared" si="7"/>
        <v>-71033</v>
      </c>
      <c r="I43" s="27">
        <f t="shared" si="7"/>
        <v>52456</v>
      </c>
      <c r="J43" s="27">
        <f t="shared" si="7"/>
        <v>-4960</v>
      </c>
      <c r="K43" s="27">
        <f t="shared" si="7"/>
        <v>283722</v>
      </c>
      <c r="L43" s="27">
        <f t="shared" si="7"/>
        <v>-43594</v>
      </c>
      <c r="M43" s="27">
        <f t="shared" si="7"/>
        <v>-215257</v>
      </c>
      <c r="N43" s="27">
        <f t="shared" si="7"/>
        <v>-104646</v>
      </c>
      <c r="O43" s="13"/>
      <c r="P43" s="35"/>
    </row>
    <row r="44" spans="1:16" x14ac:dyDescent="0.25">
      <c r="A44" s="24"/>
      <c r="B44" s="25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13"/>
    </row>
    <row r="45" spans="1:16" s="4" customFormat="1" x14ac:dyDescent="0.25">
      <c r="A45" s="70"/>
      <c r="B45" s="71" t="s">
        <v>45</v>
      </c>
      <c r="C45" s="72"/>
      <c r="D45" s="73">
        <f t="shared" ref="D45:N45" si="8">D28+D38-D41-D43</f>
        <v>10140836</v>
      </c>
      <c r="E45" s="73">
        <f t="shared" si="8"/>
        <v>7734142</v>
      </c>
      <c r="F45" s="73">
        <f t="shared" si="8"/>
        <v>5024473</v>
      </c>
      <c r="G45" s="73">
        <f t="shared" si="8"/>
        <v>5936607.839999998</v>
      </c>
      <c r="H45" s="73">
        <f t="shared" si="8"/>
        <v>5209134.4499999993</v>
      </c>
      <c r="I45" s="73">
        <f t="shared" si="8"/>
        <v>6080351.04</v>
      </c>
      <c r="J45" s="73">
        <f t="shared" si="8"/>
        <v>7597713.04</v>
      </c>
      <c r="K45" s="73">
        <f t="shared" si="8"/>
        <v>8370303.5899999999</v>
      </c>
      <c r="L45" s="73">
        <f t="shared" si="8"/>
        <v>8536725.0999999996</v>
      </c>
      <c r="M45" s="73">
        <f t="shared" si="8"/>
        <v>6935970.3399999999</v>
      </c>
      <c r="N45" s="73">
        <f t="shared" si="8"/>
        <v>7901717.4699999997</v>
      </c>
      <c r="O45" s="36"/>
      <c r="P45" s="14"/>
    </row>
    <row r="46" spans="1:16" x14ac:dyDescent="0.25">
      <c r="A46" s="4"/>
      <c r="B46" s="4"/>
      <c r="C46" s="3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6" x14ac:dyDescent="0.25">
      <c r="A47" s="136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37"/>
    </row>
    <row r="48" spans="1:16" x14ac:dyDescent="0.25">
      <c r="A48" s="4"/>
      <c r="B48" s="4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6" x14ac:dyDescent="0.25">
      <c r="A49" s="8" t="s">
        <v>46</v>
      </c>
      <c r="B49" s="9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38"/>
    </row>
    <row r="50" spans="1:16" ht="18" customHeight="1" x14ac:dyDescent="0.25">
      <c r="A50" s="12"/>
      <c r="B50" s="1" t="s">
        <v>47</v>
      </c>
      <c r="D50" s="39">
        <v>271604247</v>
      </c>
      <c r="E50" s="39">
        <v>234705549</v>
      </c>
      <c r="F50" s="39">
        <v>243274114</v>
      </c>
      <c r="G50" s="39">
        <v>226993777</v>
      </c>
      <c r="H50" s="39">
        <v>250414741</v>
      </c>
      <c r="I50" s="39">
        <v>270410247</v>
      </c>
      <c r="J50" s="39">
        <v>181934894</v>
      </c>
      <c r="K50" s="39">
        <v>321609568</v>
      </c>
      <c r="L50" s="39">
        <v>309962323</v>
      </c>
      <c r="M50" s="39">
        <v>203469034</v>
      </c>
      <c r="N50" s="39">
        <v>301373213</v>
      </c>
      <c r="O50" s="40"/>
    </row>
    <row r="51" spans="1:16" ht="18" customHeight="1" x14ac:dyDescent="0.25">
      <c r="A51" s="12"/>
      <c r="B51" s="19" t="s">
        <v>48</v>
      </c>
      <c r="C51" s="31" t="s">
        <v>24</v>
      </c>
      <c r="D51" s="41">
        <f>222125645+486552816</f>
        <v>708678461</v>
      </c>
      <c r="E51" s="41">
        <v>673136449</v>
      </c>
      <c r="F51" s="41">
        <v>503865783</v>
      </c>
      <c r="G51" s="41">
        <v>604746714</v>
      </c>
      <c r="H51" s="41">
        <v>529540560</v>
      </c>
      <c r="I51" s="41">
        <v>548707244</v>
      </c>
      <c r="J51" s="41">
        <v>600629492</v>
      </c>
      <c r="K51" s="41">
        <v>631205325</v>
      </c>
      <c r="L51" s="41">
        <v>621337945</v>
      </c>
      <c r="M51" s="41">
        <v>624769677</v>
      </c>
      <c r="N51" s="41">
        <v>553533174</v>
      </c>
      <c r="O51" s="38"/>
      <c r="P51" s="35"/>
    </row>
    <row r="52" spans="1:16" x14ac:dyDescent="0.25">
      <c r="A52" s="12" t="s">
        <v>27</v>
      </c>
      <c r="B52" s="1" t="s">
        <v>49</v>
      </c>
      <c r="D52" s="39">
        <f t="shared" ref="D52:N52" si="9">SUM(D50:D51)</f>
        <v>980282708</v>
      </c>
      <c r="E52" s="39">
        <f t="shared" si="9"/>
        <v>907841998</v>
      </c>
      <c r="F52" s="39">
        <f t="shared" si="9"/>
        <v>747139897</v>
      </c>
      <c r="G52" s="39">
        <f t="shared" si="9"/>
        <v>831740491</v>
      </c>
      <c r="H52" s="39">
        <f t="shared" si="9"/>
        <v>779955301</v>
      </c>
      <c r="I52" s="39">
        <f t="shared" si="9"/>
        <v>819117491</v>
      </c>
      <c r="J52" s="39">
        <f t="shared" si="9"/>
        <v>782564386</v>
      </c>
      <c r="K52" s="39">
        <f t="shared" si="9"/>
        <v>952814893</v>
      </c>
      <c r="L52" s="39">
        <f t="shared" si="9"/>
        <v>931300268</v>
      </c>
      <c r="M52" s="39">
        <f t="shared" si="9"/>
        <v>828238711</v>
      </c>
      <c r="N52" s="39">
        <f t="shared" si="9"/>
        <v>854906387</v>
      </c>
      <c r="O52" s="38"/>
    </row>
    <row r="53" spans="1:16" x14ac:dyDescent="0.25">
      <c r="A53" s="12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8"/>
    </row>
    <row r="54" spans="1:16" x14ac:dyDescent="0.25">
      <c r="A54" s="1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38"/>
    </row>
    <row r="55" spans="1:16" ht="18" customHeight="1" x14ac:dyDescent="0.25">
      <c r="A55" s="12"/>
      <c r="B55" s="1" t="s">
        <v>50</v>
      </c>
      <c r="C55" s="29" t="s">
        <v>24</v>
      </c>
      <c r="D55" s="39">
        <v>659498767</v>
      </c>
      <c r="E55" s="39">
        <v>595975476</v>
      </c>
      <c r="F55" s="39">
        <v>495460023</v>
      </c>
      <c r="G55" s="39">
        <v>552884763</v>
      </c>
      <c r="H55" s="39">
        <v>526709769</v>
      </c>
      <c r="I55" s="39">
        <v>542379427</v>
      </c>
      <c r="J55" s="39">
        <v>476235494</v>
      </c>
      <c r="K55" s="39">
        <v>595052671</v>
      </c>
      <c r="L55" s="39">
        <v>590455689</v>
      </c>
      <c r="M55" s="39">
        <v>519686257</v>
      </c>
      <c r="N55" s="39">
        <v>574047099</v>
      </c>
      <c r="O55" s="40"/>
      <c r="P55" s="35"/>
    </row>
    <row r="56" spans="1:16" ht="18" customHeight="1" x14ac:dyDescent="0.25">
      <c r="A56" s="12"/>
      <c r="B56" s="1" t="s">
        <v>51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40"/>
    </row>
    <row r="57" spans="1:16" ht="18" customHeight="1" x14ac:dyDescent="0.25">
      <c r="A57" s="12"/>
      <c r="B57" s="1" t="s">
        <v>52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40"/>
    </row>
    <row r="58" spans="1:16" ht="18" customHeight="1" x14ac:dyDescent="0.25">
      <c r="A58" s="12"/>
      <c r="B58" s="1" t="s">
        <v>91</v>
      </c>
      <c r="C58" s="29" t="s">
        <v>24</v>
      </c>
      <c r="D58" s="39">
        <v>17138292</v>
      </c>
      <c r="E58" s="39">
        <v>24203905</v>
      </c>
      <c r="F58" s="39">
        <v>13374579</v>
      </c>
      <c r="G58" s="39">
        <v>17595518</v>
      </c>
      <c r="H58" s="39">
        <v>18451986</v>
      </c>
      <c r="I58" s="39">
        <v>17343511</v>
      </c>
      <c r="J58" s="39">
        <v>17420819</v>
      </c>
      <c r="K58" s="39">
        <v>19647802</v>
      </c>
      <c r="L58" s="39">
        <v>13264503</v>
      </c>
      <c r="M58" s="39">
        <v>17600855</v>
      </c>
      <c r="N58" s="39">
        <v>17602721</v>
      </c>
      <c r="O58" s="40"/>
    </row>
    <row r="59" spans="1:16" ht="18" customHeight="1" x14ac:dyDescent="0.25">
      <c r="A59" s="12"/>
      <c r="B59" s="19" t="s">
        <v>53</v>
      </c>
      <c r="C59" s="31" t="s">
        <v>24</v>
      </c>
      <c r="D59" s="41">
        <v>10009586</v>
      </c>
      <c r="E59" s="41">
        <v>15125244</v>
      </c>
      <c r="F59" s="41">
        <v>8726067</v>
      </c>
      <c r="G59" s="41">
        <v>10005541</v>
      </c>
      <c r="H59" s="41">
        <v>9886111</v>
      </c>
      <c r="I59" s="41">
        <v>10953533</v>
      </c>
      <c r="J59" s="41">
        <v>8632242</v>
      </c>
      <c r="K59" s="41">
        <v>11899129</v>
      </c>
      <c r="L59" s="41">
        <v>10586994</v>
      </c>
      <c r="M59" s="41">
        <v>9846532</v>
      </c>
      <c r="N59" s="41">
        <v>10116699</v>
      </c>
      <c r="O59" s="16"/>
      <c r="P59" s="35"/>
    </row>
    <row r="60" spans="1:16" ht="18" customHeight="1" x14ac:dyDescent="0.25">
      <c r="A60" s="12" t="s">
        <v>37</v>
      </c>
      <c r="B60" s="1" t="s">
        <v>54</v>
      </c>
      <c r="D60" s="15">
        <f t="shared" ref="D60:N60" si="10">SUM(D55:D59)</f>
        <v>686646645</v>
      </c>
      <c r="E60" s="15">
        <f t="shared" si="10"/>
        <v>635304625</v>
      </c>
      <c r="F60" s="15">
        <f t="shared" si="10"/>
        <v>517560669</v>
      </c>
      <c r="G60" s="15">
        <f t="shared" si="10"/>
        <v>580485822</v>
      </c>
      <c r="H60" s="15">
        <f t="shared" si="10"/>
        <v>555047866</v>
      </c>
      <c r="I60" s="15">
        <f t="shared" si="10"/>
        <v>570676471</v>
      </c>
      <c r="J60" s="15">
        <f t="shared" si="10"/>
        <v>502288555</v>
      </c>
      <c r="K60" s="15">
        <f t="shared" si="10"/>
        <v>626599602</v>
      </c>
      <c r="L60" s="15">
        <f t="shared" si="10"/>
        <v>614307186</v>
      </c>
      <c r="M60" s="15">
        <f t="shared" si="10"/>
        <v>547133644</v>
      </c>
      <c r="N60" s="15">
        <f t="shared" si="10"/>
        <v>601766519</v>
      </c>
      <c r="O60" s="16"/>
    </row>
    <row r="61" spans="1:16" x14ac:dyDescent="0.25">
      <c r="A61" s="12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</row>
    <row r="62" spans="1:16" x14ac:dyDescent="0.25">
      <c r="A62" s="12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42"/>
    </row>
    <row r="63" spans="1:16" x14ac:dyDescent="0.25">
      <c r="A63" s="43"/>
      <c r="B63" s="44" t="s">
        <v>55</v>
      </c>
      <c r="C63" s="45"/>
      <c r="D63" s="46">
        <f t="shared" ref="D63:N63" si="11">D52-D60</f>
        <v>293636063</v>
      </c>
      <c r="E63" s="46">
        <f t="shared" si="11"/>
        <v>272537373</v>
      </c>
      <c r="F63" s="46">
        <f t="shared" si="11"/>
        <v>229579228</v>
      </c>
      <c r="G63" s="46">
        <f t="shared" si="11"/>
        <v>251254669</v>
      </c>
      <c r="H63" s="46">
        <f t="shared" si="11"/>
        <v>224907435</v>
      </c>
      <c r="I63" s="46">
        <f t="shared" si="11"/>
        <v>248441020</v>
      </c>
      <c r="J63" s="46">
        <f t="shared" si="11"/>
        <v>280275831</v>
      </c>
      <c r="K63" s="46">
        <f t="shared" si="11"/>
        <v>326215291</v>
      </c>
      <c r="L63" s="46">
        <f t="shared" si="11"/>
        <v>316993082</v>
      </c>
      <c r="M63" s="46">
        <f t="shared" si="11"/>
        <v>281105067</v>
      </c>
      <c r="N63" s="46">
        <f t="shared" si="11"/>
        <v>253139868</v>
      </c>
      <c r="O63" s="12"/>
    </row>
    <row r="64" spans="1:16" ht="35.1" customHeight="1" x14ac:dyDescent="0.25">
      <c r="A64" s="4"/>
      <c r="B64" s="4"/>
      <c r="C64" s="3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6" ht="9.75" customHeight="1" x14ac:dyDescent="0.25">
      <c r="A65" s="4"/>
      <c r="B65" s="4"/>
      <c r="C65" s="3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spans="1:16" x14ac:dyDescent="0.25">
      <c r="A66" s="8" t="s">
        <v>56</v>
      </c>
      <c r="B66" s="9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22"/>
    </row>
    <row r="67" spans="1:16" x14ac:dyDescent="0.25">
      <c r="A67" s="48" t="s">
        <v>57</v>
      </c>
      <c r="B67" s="1" t="s">
        <v>58</v>
      </c>
      <c r="D67" s="49">
        <v>2.0031E-2</v>
      </c>
      <c r="E67" s="49">
        <f t="shared" ref="E67:N67" si="12">D14</f>
        <v>1.3603000000000004E-2</v>
      </c>
      <c r="F67" s="49">
        <f t="shared" si="12"/>
        <v>7.4460000000000012E-3</v>
      </c>
      <c r="G67" s="49">
        <f t="shared" si="12"/>
        <v>9.5399999999999999E-4</v>
      </c>
      <c r="H67" s="49">
        <f t="shared" si="12"/>
        <v>2.6960000000000005E-3</v>
      </c>
      <c r="I67" s="49">
        <f t="shared" si="12"/>
        <v>2.2290000000000018E-3</v>
      </c>
      <c r="J67" s="49">
        <f t="shared" si="12"/>
        <v>3.542E-3</v>
      </c>
      <c r="K67" s="49">
        <f t="shared" si="12"/>
        <v>6.1760000000000009E-3</v>
      </c>
      <c r="L67" s="49">
        <f t="shared" si="12"/>
        <v>4.727000000000002E-3</v>
      </c>
      <c r="M67" s="49">
        <f t="shared" si="12"/>
        <v>5.9979999999999999E-3</v>
      </c>
      <c r="N67" s="49">
        <f t="shared" si="12"/>
        <v>3.7420000000000023E-3</v>
      </c>
      <c r="O67" s="38"/>
    </row>
    <row r="68" spans="1:16" x14ac:dyDescent="0.25">
      <c r="A68" s="50" t="s">
        <v>59</v>
      </c>
      <c r="B68" s="19" t="s">
        <v>60</v>
      </c>
      <c r="C68" s="20"/>
      <c r="D68" s="41">
        <f>D63</f>
        <v>293636063</v>
      </c>
      <c r="E68" s="41">
        <f t="shared" ref="E68:N68" si="13">E63</f>
        <v>272537373</v>
      </c>
      <c r="F68" s="41">
        <f t="shared" si="13"/>
        <v>229579228</v>
      </c>
      <c r="G68" s="41">
        <f t="shared" si="13"/>
        <v>251254669</v>
      </c>
      <c r="H68" s="41">
        <f t="shared" si="13"/>
        <v>224907435</v>
      </c>
      <c r="I68" s="41">
        <f t="shared" si="13"/>
        <v>248441020</v>
      </c>
      <c r="J68" s="41">
        <f t="shared" si="13"/>
        <v>280275831</v>
      </c>
      <c r="K68" s="41">
        <f t="shared" si="13"/>
        <v>326215291</v>
      </c>
      <c r="L68" s="41">
        <f t="shared" si="13"/>
        <v>316993082</v>
      </c>
      <c r="M68" s="41">
        <f t="shared" si="13"/>
        <v>281105067</v>
      </c>
      <c r="N68" s="41">
        <f t="shared" si="13"/>
        <v>253139868</v>
      </c>
      <c r="O68" s="13"/>
      <c r="P68" s="35"/>
    </row>
    <row r="69" spans="1:16" x14ac:dyDescent="0.25">
      <c r="A69" s="50" t="s">
        <v>61</v>
      </c>
      <c r="B69" s="1" t="s">
        <v>62</v>
      </c>
      <c r="C69" s="2" t="s">
        <v>63</v>
      </c>
      <c r="D69" s="27">
        <f t="shared" ref="D69:N69" si="14">ROUND(D67*D68,0)</f>
        <v>5881824</v>
      </c>
      <c r="E69" s="27">
        <f t="shared" si="14"/>
        <v>3707326</v>
      </c>
      <c r="F69" s="27">
        <f t="shared" si="14"/>
        <v>1709447</v>
      </c>
      <c r="G69" s="27">
        <f t="shared" si="14"/>
        <v>239697</v>
      </c>
      <c r="H69" s="27">
        <f t="shared" si="14"/>
        <v>606350</v>
      </c>
      <c r="I69" s="27">
        <f t="shared" si="14"/>
        <v>553775</v>
      </c>
      <c r="J69" s="27">
        <f>ROUND(J67*J68,0)-117719</f>
        <v>875018</v>
      </c>
      <c r="K69" s="27">
        <f t="shared" si="14"/>
        <v>2014706</v>
      </c>
      <c r="L69" s="27">
        <f t="shared" si="14"/>
        <v>1498426</v>
      </c>
      <c r="M69" s="27">
        <f t="shared" si="14"/>
        <v>1686068</v>
      </c>
      <c r="N69" s="27">
        <f t="shared" si="14"/>
        <v>947249</v>
      </c>
      <c r="O69" s="38"/>
    </row>
    <row r="70" spans="1:16" x14ac:dyDescent="0.25">
      <c r="A70" s="50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8"/>
    </row>
    <row r="71" spans="1:16" x14ac:dyDescent="0.25">
      <c r="A71" s="50" t="s">
        <v>64</v>
      </c>
      <c r="B71" s="1" t="s">
        <v>65</v>
      </c>
      <c r="D71" s="51">
        <v>236626324</v>
      </c>
      <c r="E71" s="51">
        <f t="shared" ref="E71:N71" si="15">D63</f>
        <v>293636063</v>
      </c>
      <c r="F71" s="51">
        <f t="shared" si="15"/>
        <v>272537373</v>
      </c>
      <c r="G71" s="51">
        <f t="shared" si="15"/>
        <v>229579228</v>
      </c>
      <c r="H71" s="51">
        <f t="shared" si="15"/>
        <v>251254669</v>
      </c>
      <c r="I71" s="51">
        <f t="shared" si="15"/>
        <v>224907435</v>
      </c>
      <c r="J71" s="51">
        <f t="shared" si="15"/>
        <v>248441020</v>
      </c>
      <c r="K71" s="51">
        <f t="shared" si="15"/>
        <v>280275831</v>
      </c>
      <c r="L71" s="51">
        <f t="shared" si="15"/>
        <v>326215291</v>
      </c>
      <c r="M71" s="51">
        <f t="shared" si="15"/>
        <v>316993082</v>
      </c>
      <c r="N71" s="27">
        <f t="shared" si="15"/>
        <v>281105067</v>
      </c>
      <c r="O71" s="40"/>
    </row>
    <row r="72" spans="1:16" x14ac:dyDescent="0.25">
      <c r="A72" s="50" t="s">
        <v>66</v>
      </c>
      <c r="B72" s="19" t="s">
        <v>67</v>
      </c>
      <c r="C72" s="52"/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38"/>
    </row>
    <row r="73" spans="1:16" x14ac:dyDescent="0.25">
      <c r="A73" s="50" t="s">
        <v>68</v>
      </c>
      <c r="B73" s="1" t="s">
        <v>69</v>
      </c>
      <c r="C73" s="2" t="s">
        <v>70</v>
      </c>
      <c r="D73" s="39">
        <f t="shared" ref="D73:N73" si="16">D71-D72</f>
        <v>236626324</v>
      </c>
      <c r="E73" s="39">
        <f t="shared" si="16"/>
        <v>293636063</v>
      </c>
      <c r="F73" s="39">
        <f t="shared" si="16"/>
        <v>272537373</v>
      </c>
      <c r="G73" s="39">
        <f t="shared" si="16"/>
        <v>229579228</v>
      </c>
      <c r="H73" s="39">
        <f t="shared" si="16"/>
        <v>251254669</v>
      </c>
      <c r="I73" s="39">
        <f t="shared" si="16"/>
        <v>224907435</v>
      </c>
      <c r="J73" s="39">
        <f t="shared" si="16"/>
        <v>248441020</v>
      </c>
      <c r="K73" s="39">
        <f t="shared" si="16"/>
        <v>280275831</v>
      </c>
      <c r="L73" s="39">
        <f t="shared" si="16"/>
        <v>326215291</v>
      </c>
      <c r="M73" s="39">
        <f t="shared" si="16"/>
        <v>316993082</v>
      </c>
      <c r="N73" s="39">
        <f t="shared" si="16"/>
        <v>281105067</v>
      </c>
      <c r="O73" s="38"/>
    </row>
    <row r="74" spans="1:16" x14ac:dyDescent="0.25">
      <c r="A74" s="50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22"/>
    </row>
    <row r="75" spans="1:16" x14ac:dyDescent="0.25">
      <c r="A75" s="50" t="s">
        <v>71</v>
      </c>
      <c r="B75" s="1" t="s">
        <v>72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53"/>
    </row>
    <row r="76" spans="1:16" x14ac:dyDescent="0.25">
      <c r="A76" s="50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3"/>
    </row>
    <row r="77" spans="1:16" x14ac:dyDescent="0.25">
      <c r="A77" s="50" t="s">
        <v>73</v>
      </c>
      <c r="B77" s="1" t="s">
        <v>74</v>
      </c>
      <c r="C77" s="2" t="s">
        <v>75</v>
      </c>
      <c r="D77" s="27">
        <f>D67*D73</f>
        <v>4739861.8960440001</v>
      </c>
      <c r="E77" s="27">
        <f t="shared" ref="E77:N77" si="17">E67*E73</f>
        <v>3994331.3649890013</v>
      </c>
      <c r="F77" s="27">
        <f t="shared" si="17"/>
        <v>2029313.2793580003</v>
      </c>
      <c r="G77" s="27">
        <f t="shared" si="17"/>
        <v>219018.58351199998</v>
      </c>
      <c r="H77" s="27">
        <f t="shared" si="17"/>
        <v>677382.58762400015</v>
      </c>
      <c r="I77" s="27">
        <f t="shared" si="17"/>
        <v>501318.6726150004</v>
      </c>
      <c r="J77" s="27">
        <f t="shared" si="17"/>
        <v>879978.09284000006</v>
      </c>
      <c r="K77" s="27">
        <f t="shared" si="17"/>
        <v>1730983.5322560002</v>
      </c>
      <c r="L77" s="27">
        <f t="shared" si="17"/>
        <v>1542019.6805570007</v>
      </c>
      <c r="M77" s="27">
        <f t="shared" si="17"/>
        <v>1901324.505836</v>
      </c>
      <c r="N77" s="27">
        <f t="shared" si="17"/>
        <v>1051895.1607140007</v>
      </c>
      <c r="O77" s="16"/>
    </row>
    <row r="78" spans="1:16" x14ac:dyDescent="0.25">
      <c r="A78" s="50"/>
      <c r="B78" s="19"/>
      <c r="C78" s="20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13"/>
    </row>
    <row r="79" spans="1:16" x14ac:dyDescent="0.25">
      <c r="A79" s="50" t="s">
        <v>76</v>
      </c>
      <c r="B79" s="1" t="s">
        <v>77</v>
      </c>
      <c r="C79" s="2" t="s">
        <v>78</v>
      </c>
      <c r="D79" s="27">
        <f t="shared" ref="D79:N79" si="18">D69-D77</f>
        <v>1141962.1039559999</v>
      </c>
      <c r="E79" s="27">
        <f t="shared" si="18"/>
        <v>-287005.3649890013</v>
      </c>
      <c r="F79" s="27">
        <f t="shared" si="18"/>
        <v>-319866.27935800026</v>
      </c>
      <c r="G79" s="27">
        <f t="shared" si="18"/>
        <v>20678.416488000017</v>
      </c>
      <c r="H79" s="27">
        <f t="shared" si="18"/>
        <v>-71032.587624000153</v>
      </c>
      <c r="I79" s="27">
        <f t="shared" si="18"/>
        <v>52456.327384999604</v>
      </c>
      <c r="J79" s="27">
        <f t="shared" si="18"/>
        <v>-4960.0928400000557</v>
      </c>
      <c r="K79" s="27">
        <f t="shared" si="18"/>
        <v>283722.46774399979</v>
      </c>
      <c r="L79" s="27">
        <f t="shared" si="18"/>
        <v>-43593.680557000684</v>
      </c>
      <c r="M79" s="27">
        <f t="shared" si="18"/>
        <v>-215256.50583599997</v>
      </c>
      <c r="N79" s="27">
        <f t="shared" si="18"/>
        <v>-104646.1607140007</v>
      </c>
      <c r="O79" s="16"/>
    </row>
    <row r="80" spans="1:16" x14ac:dyDescent="0.25">
      <c r="A80" s="50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/>
    </row>
    <row r="81" spans="1:16" x14ac:dyDescent="0.25">
      <c r="A81" s="50" t="s">
        <v>79</v>
      </c>
      <c r="B81" s="1" t="s">
        <v>80</v>
      </c>
      <c r="C81" s="2" t="s">
        <v>81</v>
      </c>
      <c r="D81" s="15">
        <f t="shared" ref="D81:N81" si="19">D63</f>
        <v>293636063</v>
      </c>
      <c r="E81" s="15">
        <f t="shared" si="19"/>
        <v>272537373</v>
      </c>
      <c r="F81" s="15">
        <f t="shared" si="19"/>
        <v>229579228</v>
      </c>
      <c r="G81" s="15">
        <f t="shared" si="19"/>
        <v>251254669</v>
      </c>
      <c r="H81" s="15">
        <f t="shared" si="19"/>
        <v>224907435</v>
      </c>
      <c r="I81" s="15">
        <f t="shared" si="19"/>
        <v>248441020</v>
      </c>
      <c r="J81" s="15">
        <f t="shared" si="19"/>
        <v>280275831</v>
      </c>
      <c r="K81" s="15">
        <f t="shared" si="19"/>
        <v>326215291</v>
      </c>
      <c r="L81" s="15">
        <f t="shared" si="19"/>
        <v>316993082</v>
      </c>
      <c r="M81" s="15">
        <f t="shared" si="19"/>
        <v>281105067</v>
      </c>
      <c r="N81" s="15">
        <f t="shared" si="19"/>
        <v>253139868</v>
      </c>
      <c r="O81" s="16"/>
      <c r="P81" s="35"/>
    </row>
    <row r="82" spans="1:16" ht="3.75" customHeight="1" x14ac:dyDescent="0.25">
      <c r="A82" s="50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6"/>
    </row>
    <row r="83" spans="1:16" x14ac:dyDescent="0.25">
      <c r="A83" s="50" t="s">
        <v>82</v>
      </c>
      <c r="B83" s="1" t="s">
        <v>83</v>
      </c>
      <c r="D83" s="15">
        <f t="shared" ref="D83:N83" si="20">D81</f>
        <v>293636063</v>
      </c>
      <c r="E83" s="15">
        <f t="shared" si="20"/>
        <v>272537373</v>
      </c>
      <c r="F83" s="15">
        <f t="shared" si="20"/>
        <v>229579228</v>
      </c>
      <c r="G83" s="15">
        <f t="shared" si="20"/>
        <v>251254669</v>
      </c>
      <c r="H83" s="15">
        <f t="shared" si="20"/>
        <v>224907435</v>
      </c>
      <c r="I83" s="15">
        <f t="shared" si="20"/>
        <v>248441020</v>
      </c>
      <c r="J83" s="15">
        <f t="shared" si="20"/>
        <v>280275831</v>
      </c>
      <c r="K83" s="15">
        <f t="shared" si="20"/>
        <v>326215291</v>
      </c>
      <c r="L83" s="15">
        <f t="shared" si="20"/>
        <v>316993082</v>
      </c>
      <c r="M83" s="15">
        <f t="shared" si="20"/>
        <v>281105067</v>
      </c>
      <c r="N83" s="15">
        <f t="shared" si="20"/>
        <v>253139868</v>
      </c>
      <c r="O83" s="16"/>
      <c r="P83" s="35"/>
    </row>
    <row r="84" spans="1:16" ht="3.75" customHeight="1" x14ac:dyDescent="0.25">
      <c r="A84" s="50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55"/>
    </row>
    <row r="85" spans="1:16" x14ac:dyDescent="0.25">
      <c r="A85" s="50" t="s">
        <v>84</v>
      </c>
      <c r="B85" s="1" t="s">
        <v>85</v>
      </c>
      <c r="C85" s="2" t="s">
        <v>86</v>
      </c>
      <c r="D85" s="56">
        <f t="shared" ref="D85:N85" si="21">D81/D83</f>
        <v>1</v>
      </c>
      <c r="E85" s="56">
        <f t="shared" si="21"/>
        <v>1</v>
      </c>
      <c r="F85" s="56">
        <f t="shared" si="21"/>
        <v>1</v>
      </c>
      <c r="G85" s="56">
        <f t="shared" si="21"/>
        <v>1</v>
      </c>
      <c r="H85" s="56">
        <f t="shared" si="21"/>
        <v>1</v>
      </c>
      <c r="I85" s="56">
        <f t="shared" si="21"/>
        <v>1</v>
      </c>
      <c r="J85" s="56">
        <f t="shared" si="21"/>
        <v>1</v>
      </c>
      <c r="K85" s="56">
        <f t="shared" si="21"/>
        <v>1</v>
      </c>
      <c r="L85" s="56">
        <f t="shared" si="21"/>
        <v>1</v>
      </c>
      <c r="M85" s="56">
        <f t="shared" si="21"/>
        <v>1</v>
      </c>
      <c r="N85" s="56">
        <f t="shared" si="21"/>
        <v>1</v>
      </c>
      <c r="O85" s="57"/>
    </row>
    <row r="86" spans="1:16" ht="3.75" customHeight="1" x14ac:dyDescent="0.25">
      <c r="A86" s="50"/>
      <c r="B86" s="19"/>
      <c r="C86" s="20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/>
    </row>
    <row r="87" spans="1:16" x14ac:dyDescent="0.25">
      <c r="A87" s="50" t="s">
        <v>87</v>
      </c>
      <c r="B87" s="1" t="s">
        <v>88</v>
      </c>
      <c r="C87" s="2" t="s">
        <v>89</v>
      </c>
      <c r="D87" s="60">
        <f t="shared" ref="D87:N87" si="22">ROUND(D79*D85,0)</f>
        <v>1141962</v>
      </c>
      <c r="E87" s="60">
        <f t="shared" si="22"/>
        <v>-287005</v>
      </c>
      <c r="F87" s="60">
        <f t="shared" si="22"/>
        <v>-319866</v>
      </c>
      <c r="G87" s="60">
        <f t="shared" si="22"/>
        <v>20678</v>
      </c>
      <c r="H87" s="60">
        <f t="shared" si="22"/>
        <v>-71033</v>
      </c>
      <c r="I87" s="60">
        <f t="shared" si="22"/>
        <v>52456</v>
      </c>
      <c r="J87" s="60">
        <f t="shared" si="22"/>
        <v>-4960</v>
      </c>
      <c r="K87" s="60">
        <f t="shared" si="22"/>
        <v>283722</v>
      </c>
      <c r="L87" s="60">
        <f t="shared" si="22"/>
        <v>-43594</v>
      </c>
      <c r="M87" s="60">
        <f t="shared" si="22"/>
        <v>-215257</v>
      </c>
      <c r="N87" s="60">
        <f t="shared" si="22"/>
        <v>-104646</v>
      </c>
      <c r="O87" s="59"/>
    </row>
    <row r="88" spans="1:16" ht="8.25" customHeight="1" x14ac:dyDescent="0.25">
      <c r="A88" s="61"/>
      <c r="B88" s="19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4"/>
    </row>
    <row r="89" spans="1:16" x14ac:dyDescent="0.25">
      <c r="A89" s="4"/>
      <c r="B89" s="6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</row>
    <row r="90" spans="1:16" x14ac:dyDescent="0.25">
      <c r="A90" s="65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</row>
    <row r="91" spans="1:16" x14ac:dyDescent="0.25">
      <c r="A91" s="65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</row>
    <row r="92" spans="1:16" ht="30" customHeight="1" x14ac:dyDescent="0.25">
      <c r="A92" s="67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64"/>
    </row>
    <row r="93" spans="1:16" x14ac:dyDescent="0.25">
      <c r="A93" s="65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</row>
    <row r="94" spans="1:16" ht="30" customHeight="1" x14ac:dyDescent="0.25">
      <c r="A94" s="67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64"/>
    </row>
    <row r="95" spans="1:16" x14ac:dyDescent="0.25">
      <c r="A95" s="6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</row>
    <row r="96" spans="1:16" ht="30" customHeight="1" x14ac:dyDescent="0.25">
      <c r="A96" s="67"/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64"/>
    </row>
    <row r="97" spans="1:15" x14ac:dyDescent="0.25">
      <c r="A97" s="65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</row>
    <row r="98" spans="1:15" ht="45" customHeight="1" x14ac:dyDescent="0.25">
      <c r="A98" s="67"/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64"/>
    </row>
    <row r="99" spans="1:15" x14ac:dyDescent="0.25">
      <c r="A99" s="65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</row>
  </sheetData>
  <mergeCells count="5">
    <mergeCell ref="B98:N98"/>
    <mergeCell ref="A47:N47"/>
    <mergeCell ref="B92:N92"/>
    <mergeCell ref="B94:N94"/>
    <mergeCell ref="B96:N96"/>
  </mergeCells>
  <pageMargins left="1" right="0.7" top="1" bottom="0.75" header="0.3" footer="0.3"/>
  <pageSetup scale="51" fitToHeight="2" orientation="portrait" r:id="rId1"/>
  <headerFooter>
    <oddFooter>&amp;R&amp;"Times New Roman,Bold"&amp;12Page &amp;P of &amp;N</oddFooter>
  </headerFooter>
  <rowBreaks count="1" manualBreakCount="1">
    <brk id="4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P99"/>
  <sheetViews>
    <sheetView zoomScaleNormal="100" workbookViewId="0">
      <pane xSplit="3" ySplit="6" topLeftCell="D56" activePane="bottomRight" state="frozen"/>
      <selection activeCell="N8" sqref="N8"/>
      <selection pane="topRight" activeCell="N8" sqref="N8"/>
      <selection pane="bottomLeft" activeCell="N8" sqref="N8"/>
      <selection pane="bottomRight" activeCell="K34" sqref="K34"/>
    </sheetView>
  </sheetViews>
  <sheetFormatPr defaultColWidth="9.140625" defaultRowHeight="15.75" x14ac:dyDescent="0.25"/>
  <cols>
    <col min="1" max="1" width="8" style="1" customWidth="1"/>
    <col min="2" max="2" width="53" style="1" customWidth="1"/>
    <col min="3" max="3" width="18.140625" style="2" customWidth="1"/>
    <col min="4" max="14" width="25.7109375" style="1" customWidth="1"/>
    <col min="15" max="15" width="1.140625" style="1" customWidth="1"/>
    <col min="16" max="16384" width="9.140625" style="1"/>
  </cols>
  <sheetData>
    <row r="2" spans="1:16" ht="14.45" customHeight="1" x14ac:dyDescent="0.25">
      <c r="A2" s="4" t="s">
        <v>0</v>
      </c>
    </row>
    <row r="3" spans="1:16" s="93" customFormat="1" ht="14.45" customHeight="1" x14ac:dyDescent="0.25">
      <c r="A3" s="94"/>
      <c r="B3" s="4"/>
      <c r="C3" s="91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6" x14ac:dyDescent="0.25">
      <c r="A4" s="6"/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x14ac:dyDescent="0.25">
      <c r="A5" s="4"/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x14ac:dyDescent="0.25">
      <c r="A6" s="4"/>
      <c r="B6" s="4"/>
      <c r="C6" s="7" t="s">
        <v>2</v>
      </c>
      <c r="D6" s="74">
        <v>44896</v>
      </c>
      <c r="E6" s="74">
        <f t="shared" ref="E6:N6" si="0">EOMONTH(D6,1)</f>
        <v>44957</v>
      </c>
      <c r="F6" s="74">
        <f t="shared" si="0"/>
        <v>44985</v>
      </c>
      <c r="G6" s="74">
        <f t="shared" si="0"/>
        <v>45016</v>
      </c>
      <c r="H6" s="74">
        <f t="shared" si="0"/>
        <v>45046</v>
      </c>
      <c r="I6" s="74">
        <f t="shared" si="0"/>
        <v>45077</v>
      </c>
      <c r="J6" s="74">
        <f t="shared" si="0"/>
        <v>45107</v>
      </c>
      <c r="K6" s="74">
        <f t="shared" si="0"/>
        <v>45138</v>
      </c>
      <c r="L6" s="74">
        <f t="shared" si="0"/>
        <v>45169</v>
      </c>
      <c r="M6" s="74">
        <f t="shared" si="0"/>
        <v>45199</v>
      </c>
      <c r="N6" s="74">
        <f t="shared" si="0"/>
        <v>45230</v>
      </c>
      <c r="O6" s="5"/>
    </row>
    <row r="7" spans="1:16" ht="5.25" customHeight="1" x14ac:dyDescent="0.25">
      <c r="A7" s="4"/>
      <c r="B7" s="4"/>
      <c r="C7" s="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6" x14ac:dyDescent="0.25">
      <c r="A8" s="8" t="s">
        <v>3</v>
      </c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6" x14ac:dyDescent="0.25">
      <c r="A9" s="12"/>
      <c r="B9" s="1" t="s">
        <v>4</v>
      </c>
      <c r="C9" s="2" t="s">
        <v>5</v>
      </c>
      <c r="D9" s="27">
        <f t="shared" ref="D9:N9" si="1">D45</f>
        <v>10234423</v>
      </c>
      <c r="E9" s="27">
        <f t="shared" si="1"/>
        <v>7736694</v>
      </c>
      <c r="F9" s="27">
        <f t="shared" si="1"/>
        <v>5038355</v>
      </c>
      <c r="G9" s="27">
        <f t="shared" si="1"/>
        <v>5941105.839999998</v>
      </c>
      <c r="H9" s="27">
        <f t="shared" si="1"/>
        <v>5279189.4499999993</v>
      </c>
      <c r="I9" s="27">
        <f t="shared" si="1"/>
        <v>6031557.04</v>
      </c>
      <c r="J9" s="27">
        <f t="shared" si="1"/>
        <v>7535623.04</v>
      </c>
      <c r="K9" s="27">
        <f t="shared" si="1"/>
        <v>8301511.5899999999</v>
      </c>
      <c r="L9" s="27">
        <f t="shared" si="1"/>
        <v>8559954.0999999996</v>
      </c>
      <c r="M9" s="27">
        <f t="shared" si="1"/>
        <v>7082361.3399999999</v>
      </c>
      <c r="N9" s="27">
        <f t="shared" si="1"/>
        <v>7984994.4699999997</v>
      </c>
      <c r="O9" s="13"/>
      <c r="P9" s="14"/>
    </row>
    <row r="10" spans="1:16" x14ac:dyDescent="0.25">
      <c r="A10" s="12"/>
      <c r="B10" s="1" t="s">
        <v>7</v>
      </c>
      <c r="C10" s="2" t="s">
        <v>8</v>
      </c>
      <c r="D10" s="15">
        <f t="shared" ref="D10:N10" si="2">D63</f>
        <v>288963977</v>
      </c>
      <c r="E10" s="15">
        <f t="shared" si="2"/>
        <v>268975185</v>
      </c>
      <c r="F10" s="15">
        <f t="shared" si="2"/>
        <v>226361819</v>
      </c>
      <c r="G10" s="15">
        <f t="shared" si="2"/>
        <v>238563758</v>
      </c>
      <c r="H10" s="15">
        <f t="shared" si="2"/>
        <v>203043069</v>
      </c>
      <c r="I10" s="15">
        <f t="shared" si="2"/>
        <v>223021314</v>
      </c>
      <c r="J10" s="15">
        <f t="shared" si="2"/>
        <v>251624018</v>
      </c>
      <c r="K10" s="15">
        <f t="shared" si="2"/>
        <v>290722673</v>
      </c>
      <c r="L10" s="15">
        <f t="shared" si="2"/>
        <v>281956720</v>
      </c>
      <c r="M10" s="15">
        <f t="shared" si="2"/>
        <v>243593748</v>
      </c>
      <c r="N10" s="15">
        <f t="shared" si="2"/>
        <v>220513061</v>
      </c>
      <c r="O10" s="16"/>
    </row>
    <row r="11" spans="1:16" x14ac:dyDescent="0.25">
      <c r="A11" s="1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2"/>
    </row>
    <row r="12" spans="1:16" x14ac:dyDescent="0.25">
      <c r="A12" s="12"/>
      <c r="B12" s="1" t="s">
        <v>9</v>
      </c>
      <c r="D12" s="49">
        <f t="shared" ref="D12:N12" si="3">ROUND(D9/D10,6)</f>
        <v>3.5417999999999998E-2</v>
      </c>
      <c r="E12" s="49">
        <f t="shared" si="3"/>
        <v>2.8764000000000001E-2</v>
      </c>
      <c r="F12" s="49">
        <f t="shared" si="3"/>
        <v>2.2258E-2</v>
      </c>
      <c r="G12" s="49">
        <f t="shared" si="3"/>
        <v>2.4903999999999999E-2</v>
      </c>
      <c r="H12" s="49">
        <f t="shared" si="3"/>
        <v>2.5999999999999999E-2</v>
      </c>
      <c r="I12" s="49">
        <f t="shared" si="3"/>
        <v>2.7045E-2</v>
      </c>
      <c r="J12" s="49">
        <f t="shared" si="3"/>
        <v>2.9947999999999999E-2</v>
      </c>
      <c r="K12" s="49">
        <f t="shared" si="3"/>
        <v>2.8555000000000001E-2</v>
      </c>
      <c r="L12" s="49">
        <f t="shared" si="3"/>
        <v>3.0359000000000001E-2</v>
      </c>
      <c r="M12" s="49">
        <f t="shared" si="3"/>
        <v>2.9073999999999999E-2</v>
      </c>
      <c r="N12" s="49">
        <f t="shared" si="3"/>
        <v>3.6211E-2</v>
      </c>
      <c r="O12" s="18"/>
    </row>
    <row r="13" spans="1:16" x14ac:dyDescent="0.25">
      <c r="A13" s="12"/>
      <c r="B13" s="19" t="s">
        <v>10</v>
      </c>
      <c r="C13" s="20"/>
      <c r="D13" s="21">
        <v>2.0931999999999999E-2</v>
      </c>
      <c r="E13" s="21">
        <v>2.0931999999999999E-2</v>
      </c>
      <c r="F13" s="21">
        <v>2.0931999999999999E-2</v>
      </c>
      <c r="G13" s="21">
        <v>2.0931999999999999E-2</v>
      </c>
      <c r="H13" s="21">
        <v>2.0931999999999999E-2</v>
      </c>
      <c r="I13" s="21">
        <v>2.0931999999999999E-2</v>
      </c>
      <c r="J13" s="21">
        <v>2.0931999999999999E-2</v>
      </c>
      <c r="K13" s="21">
        <v>2.0931999999999999E-2</v>
      </c>
      <c r="L13" s="21">
        <v>2.0931999999999999E-2</v>
      </c>
      <c r="M13" s="21">
        <v>2.0931999999999999E-2</v>
      </c>
      <c r="N13" s="21">
        <v>2.0931999999999999E-2</v>
      </c>
      <c r="O13" s="22"/>
    </row>
    <row r="14" spans="1:16" x14ac:dyDescent="0.25">
      <c r="A14" s="43"/>
      <c r="B14" s="44" t="s">
        <v>11</v>
      </c>
      <c r="C14" s="45"/>
      <c r="D14" s="68">
        <f t="shared" ref="D14:N14" si="4">D12-D13</f>
        <v>1.4485999999999999E-2</v>
      </c>
      <c r="E14" s="68">
        <f t="shared" si="4"/>
        <v>7.8320000000000022E-3</v>
      </c>
      <c r="F14" s="68">
        <f t="shared" si="4"/>
        <v>1.3260000000000008E-3</v>
      </c>
      <c r="G14" s="68">
        <f t="shared" si="4"/>
        <v>3.9719999999999998E-3</v>
      </c>
      <c r="H14" s="68">
        <f t="shared" si="4"/>
        <v>5.0679999999999996E-3</v>
      </c>
      <c r="I14" s="68">
        <f t="shared" si="4"/>
        <v>6.1130000000000004E-3</v>
      </c>
      <c r="J14" s="68">
        <f t="shared" si="4"/>
        <v>9.0159999999999997E-3</v>
      </c>
      <c r="K14" s="68">
        <f t="shared" si="4"/>
        <v>7.6230000000000013E-3</v>
      </c>
      <c r="L14" s="68">
        <f t="shared" si="4"/>
        <v>9.4270000000000014E-3</v>
      </c>
      <c r="M14" s="68">
        <f t="shared" si="4"/>
        <v>8.1419999999999999E-3</v>
      </c>
      <c r="N14" s="68">
        <f t="shared" si="4"/>
        <v>1.5279000000000001E-2</v>
      </c>
      <c r="O14" s="23"/>
    </row>
    <row r="15" spans="1:16" ht="35.1" customHeight="1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6" x14ac:dyDescent="0.25">
      <c r="A16" s="8" t="s">
        <v>12</v>
      </c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1:16" x14ac:dyDescent="0.25">
      <c r="A17" s="12" t="s">
        <v>13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2"/>
    </row>
    <row r="18" spans="1:16" x14ac:dyDescent="0.25">
      <c r="A18" s="24" t="s">
        <v>14</v>
      </c>
      <c r="B18" s="25" t="s">
        <v>15</v>
      </c>
      <c r="C18" s="26"/>
      <c r="D18" s="27">
        <v>4863230</v>
      </c>
      <c r="E18" s="27">
        <v>5389338</v>
      </c>
      <c r="F18" s="27">
        <v>5513977</v>
      </c>
      <c r="G18" s="27">
        <v>5165582.2</v>
      </c>
      <c r="H18" s="27">
        <v>5466181.2999999998</v>
      </c>
      <c r="I18" s="27">
        <v>5370369</v>
      </c>
      <c r="J18" s="27">
        <v>3794587.83</v>
      </c>
      <c r="K18" s="27">
        <v>6229251</v>
      </c>
      <c r="L18" s="27">
        <v>5953354</v>
      </c>
      <c r="M18" s="27">
        <v>2465867</v>
      </c>
      <c r="N18" s="27">
        <v>6572353</v>
      </c>
      <c r="O18" s="25"/>
    </row>
    <row r="19" spans="1:16" x14ac:dyDescent="0.25">
      <c r="A19" s="24" t="s">
        <v>14</v>
      </c>
      <c r="B19" s="25" t="s">
        <v>16</v>
      </c>
      <c r="C19" s="26"/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5"/>
    </row>
    <row r="20" spans="1:16" x14ac:dyDescent="0.25">
      <c r="A20" s="24" t="s">
        <v>14</v>
      </c>
      <c r="B20" s="25" t="s">
        <v>17</v>
      </c>
      <c r="C20" s="26"/>
      <c r="D20" s="28">
        <v>308132</v>
      </c>
      <c r="E20" s="28">
        <v>343986</v>
      </c>
      <c r="F20" s="28">
        <v>113812</v>
      </c>
      <c r="G20" s="28">
        <v>307576</v>
      </c>
      <c r="H20" s="28">
        <v>196873.37</v>
      </c>
      <c r="I20" s="28">
        <v>120284</v>
      </c>
      <c r="J20" s="28">
        <v>92657.37</v>
      </c>
      <c r="K20" s="28">
        <v>29645</v>
      </c>
      <c r="L20" s="28">
        <v>350291</v>
      </c>
      <c r="M20" s="28">
        <v>294899</v>
      </c>
      <c r="N20" s="28">
        <v>63851</v>
      </c>
      <c r="O20" s="25"/>
    </row>
    <row r="21" spans="1:16" x14ac:dyDescent="0.25">
      <c r="A21" s="24" t="s">
        <v>14</v>
      </c>
      <c r="B21" s="25" t="s">
        <v>18</v>
      </c>
      <c r="C21" s="29"/>
      <c r="D21" s="28">
        <v>5635107</v>
      </c>
      <c r="E21" s="28">
        <v>13920</v>
      </c>
      <c r="F21" s="28">
        <v>0</v>
      </c>
      <c r="G21" s="28">
        <v>111054.31</v>
      </c>
      <c r="H21" s="28">
        <v>239140.94</v>
      </c>
      <c r="I21" s="28">
        <v>987021</v>
      </c>
      <c r="J21" s="28">
        <v>599590.23</v>
      </c>
      <c r="K21" s="28">
        <v>1598530</v>
      </c>
      <c r="L21" s="28">
        <v>1510270</v>
      </c>
      <c r="M21" s="28">
        <v>448079</v>
      </c>
      <c r="N21" s="28">
        <v>199824</v>
      </c>
      <c r="O21" s="25"/>
    </row>
    <row r="22" spans="1:16" x14ac:dyDescent="0.25">
      <c r="A22" s="24" t="s">
        <v>14</v>
      </c>
      <c r="B22" s="25" t="s">
        <v>19</v>
      </c>
      <c r="C22" s="26"/>
      <c r="D22" s="28">
        <v>0</v>
      </c>
      <c r="E22" s="28">
        <v>0</v>
      </c>
      <c r="F22" s="28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5"/>
    </row>
    <row r="23" spans="1:16" x14ac:dyDescent="0.25">
      <c r="A23" s="24" t="s">
        <v>20</v>
      </c>
      <c r="B23" s="25" t="s">
        <v>21</v>
      </c>
      <c r="C23" s="26"/>
      <c r="D23" s="28">
        <v>95001</v>
      </c>
      <c r="E23" s="28">
        <v>6523</v>
      </c>
      <c r="F23" s="28">
        <v>0</v>
      </c>
      <c r="G23" s="28">
        <v>19730.23</v>
      </c>
      <c r="H23" s="28">
        <v>15506.18</v>
      </c>
      <c r="I23" s="28">
        <v>6159</v>
      </c>
      <c r="J23" s="28">
        <v>3032.2</v>
      </c>
      <c r="K23" s="28">
        <v>32741.15</v>
      </c>
      <c r="L23" s="28">
        <v>6399</v>
      </c>
      <c r="M23" s="28">
        <v>7583</v>
      </c>
      <c r="N23" s="28">
        <v>4845</v>
      </c>
      <c r="O23" s="25"/>
    </row>
    <row r="24" spans="1:16" x14ac:dyDescent="0.25">
      <c r="A24" s="24" t="s">
        <v>14</v>
      </c>
      <c r="B24" s="25" t="s">
        <v>22</v>
      </c>
      <c r="C24" s="26"/>
      <c r="D24" s="28">
        <v>113442</v>
      </c>
      <c r="E24" s="28">
        <v>764327</v>
      </c>
      <c r="F24" s="28">
        <v>76575</v>
      </c>
      <c r="G24" s="28">
        <v>102283.09</v>
      </c>
      <c r="H24" s="28">
        <v>0</v>
      </c>
      <c r="I24" s="28">
        <v>916088</v>
      </c>
      <c r="J24" s="28">
        <v>789527.03</v>
      </c>
      <c r="K24" s="28">
        <v>915901.16</v>
      </c>
      <c r="L24" s="28">
        <v>0</v>
      </c>
      <c r="M24" s="28">
        <v>851895</v>
      </c>
      <c r="N24" s="28">
        <v>0</v>
      </c>
      <c r="O24" s="25"/>
    </row>
    <row r="25" spans="1:16" x14ac:dyDescent="0.25">
      <c r="A25" s="24" t="s">
        <v>20</v>
      </c>
      <c r="B25" s="25" t="s">
        <v>23</v>
      </c>
      <c r="C25" s="29" t="s">
        <v>24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53476.41</v>
      </c>
      <c r="K25" s="28">
        <v>39937.480000000003</v>
      </c>
      <c r="L25" s="28">
        <v>0</v>
      </c>
      <c r="M25" s="28">
        <v>3935</v>
      </c>
      <c r="N25" s="28">
        <v>0</v>
      </c>
      <c r="O25" s="25"/>
    </row>
    <row r="26" spans="1:16" x14ac:dyDescent="0.25">
      <c r="A26" s="24" t="s">
        <v>20</v>
      </c>
      <c r="B26" s="25" t="s">
        <v>25</v>
      </c>
      <c r="C26" s="26"/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5"/>
    </row>
    <row r="27" spans="1:16" x14ac:dyDescent="0.25">
      <c r="A27" s="24" t="s">
        <v>20</v>
      </c>
      <c r="B27" s="30" t="s">
        <v>26</v>
      </c>
      <c r="C27" s="31" t="s">
        <v>24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13"/>
    </row>
    <row r="28" spans="1:16" x14ac:dyDescent="0.25">
      <c r="A28" s="24" t="s">
        <v>27</v>
      </c>
      <c r="B28" s="25" t="s">
        <v>28</v>
      </c>
      <c r="C28" s="26"/>
      <c r="D28" s="33">
        <f t="shared" ref="D28:N28" si="5">D18+D19+D20+D21+D22-D23+D24-D25-D26-D27</f>
        <v>10824910</v>
      </c>
      <c r="E28" s="33">
        <f t="shared" si="5"/>
        <v>6505048</v>
      </c>
      <c r="F28" s="33">
        <f t="shared" si="5"/>
        <v>5704364</v>
      </c>
      <c r="G28" s="33">
        <f t="shared" si="5"/>
        <v>5666765.3699999992</v>
      </c>
      <c r="H28" s="33">
        <f t="shared" si="5"/>
        <v>5886689.4300000006</v>
      </c>
      <c r="I28" s="33">
        <f t="shared" si="5"/>
        <v>7387603</v>
      </c>
      <c r="J28" s="33">
        <f t="shared" si="5"/>
        <v>5219853.8499999996</v>
      </c>
      <c r="K28" s="33">
        <f t="shared" si="5"/>
        <v>8700648.5299999993</v>
      </c>
      <c r="L28" s="33">
        <f t="shared" si="5"/>
        <v>7807516</v>
      </c>
      <c r="M28" s="33">
        <f t="shared" si="5"/>
        <v>4049222</v>
      </c>
      <c r="N28" s="33">
        <f t="shared" si="5"/>
        <v>6831183</v>
      </c>
      <c r="O28" s="13"/>
    </row>
    <row r="29" spans="1:16" x14ac:dyDescent="0.25">
      <c r="A29" s="13"/>
      <c r="B29" s="25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3"/>
    </row>
    <row r="30" spans="1:16" x14ac:dyDescent="0.25">
      <c r="A30" s="13" t="s">
        <v>29</v>
      </c>
      <c r="B30" s="25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3"/>
    </row>
    <row r="31" spans="1:16" x14ac:dyDescent="0.25">
      <c r="A31" s="24" t="s">
        <v>14</v>
      </c>
      <c r="B31" s="69" t="s">
        <v>30</v>
      </c>
      <c r="C31" s="29" t="s">
        <v>24</v>
      </c>
      <c r="D31" s="27">
        <v>-822680</v>
      </c>
      <c r="E31" s="27">
        <v>695544</v>
      </c>
      <c r="F31" s="27">
        <v>462915</v>
      </c>
      <c r="G31" s="27">
        <v>635075.98</v>
      </c>
      <c r="H31" s="27">
        <v>675833.54</v>
      </c>
      <c r="I31" s="27">
        <v>951531</v>
      </c>
      <c r="J31" s="27">
        <v>4883658.92</v>
      </c>
      <c r="K31" s="27">
        <v>3630241</v>
      </c>
      <c r="L31" s="27">
        <v>4712638</v>
      </c>
      <c r="M31" s="27">
        <v>4780003</v>
      </c>
      <c r="N31" s="27">
        <v>3932402</v>
      </c>
      <c r="O31" s="34"/>
      <c r="P31" s="14"/>
    </row>
    <row r="32" spans="1:16" x14ac:dyDescent="0.25">
      <c r="A32" s="24" t="s">
        <v>14</v>
      </c>
      <c r="B32" s="25" t="s">
        <v>31</v>
      </c>
      <c r="C32" s="29"/>
      <c r="D32" s="28">
        <v>13597586</v>
      </c>
      <c r="E32" s="28">
        <v>5022867</v>
      </c>
      <c r="F32" s="28">
        <v>1622860</v>
      </c>
      <c r="G32" s="28">
        <v>4050413.67</v>
      </c>
      <c r="H32" s="28">
        <v>2824186.96</v>
      </c>
      <c r="I32" s="28">
        <v>2897872</v>
      </c>
      <c r="J32" s="28">
        <v>1635067.9</v>
      </c>
      <c r="K32" s="28">
        <v>1801568.45</v>
      </c>
      <c r="L32" s="28">
        <v>1266744</v>
      </c>
      <c r="M32" s="28">
        <v>1021088</v>
      </c>
      <c r="N32" s="28">
        <v>1234768</v>
      </c>
      <c r="O32" s="25"/>
    </row>
    <row r="33" spans="1:16" x14ac:dyDescent="0.25">
      <c r="A33" s="24" t="s">
        <v>14</v>
      </c>
      <c r="B33" s="25" t="s">
        <v>32</v>
      </c>
      <c r="C33" s="29" t="s">
        <v>24</v>
      </c>
      <c r="D33" s="28">
        <v>462021</v>
      </c>
      <c r="E33" s="28">
        <v>1240074</v>
      </c>
      <c r="F33" s="28">
        <v>122515</v>
      </c>
      <c r="G33" s="28">
        <v>151696.89000000001</v>
      </c>
      <c r="H33" s="28">
        <v>0</v>
      </c>
      <c r="I33" s="28">
        <v>290729</v>
      </c>
      <c r="J33" s="28">
        <v>670379</v>
      </c>
      <c r="K33" s="28">
        <v>672891</v>
      </c>
      <c r="L33" s="28">
        <v>224500</v>
      </c>
      <c r="M33" s="28">
        <v>1847235</v>
      </c>
      <c r="N33" s="28">
        <v>0</v>
      </c>
      <c r="O33" s="25"/>
    </row>
    <row r="34" spans="1:16" x14ac:dyDescent="0.25">
      <c r="A34" s="24" t="s">
        <v>20</v>
      </c>
      <c r="B34" s="25" t="s">
        <v>33</v>
      </c>
      <c r="C34" s="29" t="s">
        <v>24</v>
      </c>
      <c r="D34" s="28">
        <v>462021</v>
      </c>
      <c r="E34" s="28">
        <v>1240074</v>
      </c>
      <c r="F34" s="28">
        <v>122515</v>
      </c>
      <c r="G34" s="28">
        <v>151696.89000000001</v>
      </c>
      <c r="H34" s="28">
        <v>0</v>
      </c>
      <c r="I34" s="28">
        <v>916088</v>
      </c>
      <c r="J34" s="28">
        <v>736051</v>
      </c>
      <c r="K34" s="28">
        <v>875964</v>
      </c>
      <c r="L34" s="28">
        <v>224500</v>
      </c>
      <c r="M34" s="28">
        <v>1847235</v>
      </c>
      <c r="N34" s="28">
        <v>0</v>
      </c>
      <c r="O34" s="25"/>
    </row>
    <row r="35" spans="1:16" x14ac:dyDescent="0.25">
      <c r="A35" s="24" t="s">
        <v>20</v>
      </c>
      <c r="B35" s="25" t="s">
        <v>34</v>
      </c>
      <c r="C35" s="26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5"/>
    </row>
    <row r="36" spans="1:16" x14ac:dyDescent="0.25">
      <c r="A36" s="24" t="s">
        <v>20</v>
      </c>
      <c r="B36" s="25" t="s">
        <v>35</v>
      </c>
      <c r="C36" s="29" t="s">
        <v>24</v>
      </c>
      <c r="D36" s="28">
        <v>877203</v>
      </c>
      <c r="E36" s="28">
        <v>838422</v>
      </c>
      <c r="F36" s="28">
        <v>368869</v>
      </c>
      <c r="G36" s="28">
        <v>506202.78</v>
      </c>
      <c r="H36" s="28">
        <v>534622.52</v>
      </c>
      <c r="I36" s="28">
        <v>499702</v>
      </c>
      <c r="J36" s="28">
        <v>501647</v>
      </c>
      <c r="K36" s="28">
        <v>604940</v>
      </c>
      <c r="L36" s="28">
        <v>390238</v>
      </c>
      <c r="M36" s="28">
        <v>528017</v>
      </c>
      <c r="N36" s="28">
        <v>566442</v>
      </c>
      <c r="O36" s="25"/>
    </row>
    <row r="37" spans="1:16" x14ac:dyDescent="0.25">
      <c r="A37" s="24" t="s">
        <v>20</v>
      </c>
      <c r="B37" s="30" t="s">
        <v>36</v>
      </c>
      <c r="C37" s="31"/>
      <c r="D37" s="32">
        <v>3972625</v>
      </c>
      <c r="E37" s="32">
        <v>1975</v>
      </c>
      <c r="F37" s="32">
        <v>154627</v>
      </c>
      <c r="G37" s="32">
        <v>0</v>
      </c>
      <c r="H37" s="32">
        <v>431.99</v>
      </c>
      <c r="I37" s="32">
        <v>14037</v>
      </c>
      <c r="J37" s="32">
        <v>214190</v>
      </c>
      <c r="K37" s="32">
        <v>111035</v>
      </c>
      <c r="L37" s="32">
        <v>148961</v>
      </c>
      <c r="M37" s="32">
        <v>53164</v>
      </c>
      <c r="N37" s="32">
        <v>10716</v>
      </c>
      <c r="O37" s="13"/>
    </row>
    <row r="38" spans="1:16" x14ac:dyDescent="0.25">
      <c r="A38" s="24" t="s">
        <v>37</v>
      </c>
      <c r="B38" s="25" t="s">
        <v>38</v>
      </c>
      <c r="C38" s="26"/>
      <c r="D38" s="33">
        <f t="shared" ref="D38:N38" si="6">D31+D32+D33-D34-D35-D36-D37</f>
        <v>7925078</v>
      </c>
      <c r="E38" s="33">
        <f t="shared" si="6"/>
        <v>4878014</v>
      </c>
      <c r="F38" s="33">
        <f t="shared" si="6"/>
        <v>1562279</v>
      </c>
      <c r="G38" s="33">
        <f t="shared" si="6"/>
        <v>4179286.87</v>
      </c>
      <c r="H38" s="33">
        <f t="shared" si="6"/>
        <v>2964965.9899999998</v>
      </c>
      <c r="I38" s="33">
        <f t="shared" si="6"/>
        <v>2710305</v>
      </c>
      <c r="J38" s="33">
        <f t="shared" si="6"/>
        <v>5737217.8200000003</v>
      </c>
      <c r="K38" s="33">
        <f t="shared" si="6"/>
        <v>4512761.45</v>
      </c>
      <c r="L38" s="33">
        <f t="shared" si="6"/>
        <v>5440183</v>
      </c>
      <c r="M38" s="33">
        <f t="shared" si="6"/>
        <v>5219910</v>
      </c>
      <c r="N38" s="33">
        <f t="shared" si="6"/>
        <v>4590012</v>
      </c>
      <c r="O38" s="13"/>
      <c r="P38" s="14"/>
    </row>
    <row r="39" spans="1:16" x14ac:dyDescent="0.25">
      <c r="A39" s="13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13"/>
    </row>
    <row r="40" spans="1:16" x14ac:dyDescent="0.25">
      <c r="A40" s="13" t="s">
        <v>39</v>
      </c>
      <c r="B40" s="25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3"/>
    </row>
    <row r="41" spans="1:16" x14ac:dyDescent="0.25">
      <c r="A41" s="24" t="s">
        <v>40</v>
      </c>
      <c r="B41" s="25" t="s">
        <v>41</v>
      </c>
      <c r="C41" s="29"/>
      <c r="D41" s="27">
        <v>7467190</v>
      </c>
      <c r="E41" s="27">
        <v>3935925</v>
      </c>
      <c r="F41" s="27">
        <v>2562036</v>
      </c>
      <c r="G41" s="27">
        <v>3888766.4</v>
      </c>
      <c r="H41" s="27">
        <v>3713553.97</v>
      </c>
      <c r="I41" s="27">
        <v>3965100.96</v>
      </c>
      <c r="J41" s="27">
        <v>3364318.63</v>
      </c>
      <c r="K41" s="27">
        <v>4559384.3899999997</v>
      </c>
      <c r="L41" s="27">
        <v>4754567.9000000004</v>
      </c>
      <c r="M41" s="27">
        <v>2548418.6599999997</v>
      </c>
      <c r="N41" s="27">
        <v>3624123.5300000003</v>
      </c>
      <c r="O41" s="25"/>
      <c r="P41" s="35"/>
    </row>
    <row r="42" spans="1:16" x14ac:dyDescent="0.25">
      <c r="A42" s="13"/>
      <c r="B42" s="25"/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13"/>
    </row>
    <row r="43" spans="1:16" x14ac:dyDescent="0.25">
      <c r="A43" s="24" t="s">
        <v>42</v>
      </c>
      <c r="B43" s="25" t="s">
        <v>43</v>
      </c>
      <c r="C43" s="26" t="s">
        <v>44</v>
      </c>
      <c r="D43" s="27">
        <f>D87</f>
        <v>1048375</v>
      </c>
      <c r="E43" s="27">
        <f t="shared" ref="E43:N43" si="7">E87</f>
        <v>-289557</v>
      </c>
      <c r="F43" s="27">
        <f t="shared" si="7"/>
        <v>-333748</v>
      </c>
      <c r="G43" s="27">
        <f t="shared" si="7"/>
        <v>16180</v>
      </c>
      <c r="H43" s="27">
        <f t="shared" si="7"/>
        <v>-141088</v>
      </c>
      <c r="I43" s="27">
        <f t="shared" si="7"/>
        <v>101250</v>
      </c>
      <c r="J43" s="27">
        <f t="shared" si="7"/>
        <v>57130</v>
      </c>
      <c r="K43" s="27">
        <f t="shared" si="7"/>
        <v>352514</v>
      </c>
      <c r="L43" s="27">
        <f t="shared" si="7"/>
        <v>-66823</v>
      </c>
      <c r="M43" s="27">
        <f t="shared" si="7"/>
        <v>-361648</v>
      </c>
      <c r="N43" s="27">
        <f t="shared" si="7"/>
        <v>-187923</v>
      </c>
      <c r="O43" s="13"/>
      <c r="P43" s="35"/>
    </row>
    <row r="44" spans="1:16" x14ac:dyDescent="0.25">
      <c r="A44" s="24"/>
      <c r="B44" s="25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13"/>
    </row>
    <row r="45" spans="1:16" s="4" customFormat="1" x14ac:dyDescent="0.25">
      <c r="A45" s="70"/>
      <c r="B45" s="71" t="s">
        <v>45</v>
      </c>
      <c r="C45" s="72"/>
      <c r="D45" s="73">
        <f t="shared" ref="D45:N45" si="8">D28+D38-D41-D43</f>
        <v>10234423</v>
      </c>
      <c r="E45" s="73">
        <f t="shared" si="8"/>
        <v>7736694</v>
      </c>
      <c r="F45" s="73">
        <f t="shared" si="8"/>
        <v>5038355</v>
      </c>
      <c r="G45" s="73">
        <f t="shared" si="8"/>
        <v>5941105.839999998</v>
      </c>
      <c r="H45" s="73">
        <f t="shared" si="8"/>
        <v>5279189.4499999993</v>
      </c>
      <c r="I45" s="73">
        <f t="shared" si="8"/>
        <v>6031557.04</v>
      </c>
      <c r="J45" s="73">
        <f t="shared" si="8"/>
        <v>7535623.04</v>
      </c>
      <c r="K45" s="73">
        <f t="shared" si="8"/>
        <v>8301511.5899999999</v>
      </c>
      <c r="L45" s="73">
        <f t="shared" si="8"/>
        <v>8559954.0999999996</v>
      </c>
      <c r="M45" s="73">
        <f t="shared" si="8"/>
        <v>7082361.3399999999</v>
      </c>
      <c r="N45" s="73">
        <f t="shared" si="8"/>
        <v>7984994.4699999997</v>
      </c>
      <c r="O45" s="36"/>
      <c r="P45" s="14"/>
    </row>
    <row r="46" spans="1:16" x14ac:dyDescent="0.25">
      <c r="A46" s="4"/>
      <c r="B46" s="4"/>
      <c r="C46" s="3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6" x14ac:dyDescent="0.25">
      <c r="A47" s="136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37"/>
    </row>
    <row r="48" spans="1:16" x14ac:dyDescent="0.25">
      <c r="A48" s="4"/>
      <c r="B48" s="4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6" x14ac:dyDescent="0.25">
      <c r="A49" s="8" t="s">
        <v>46</v>
      </c>
      <c r="B49" s="9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38"/>
    </row>
    <row r="50" spans="1:16" ht="18" customHeight="1" x14ac:dyDescent="0.25">
      <c r="A50" s="12"/>
      <c r="B50" s="1" t="s">
        <v>47</v>
      </c>
      <c r="D50" s="39">
        <v>271604247</v>
      </c>
      <c r="E50" s="39">
        <v>234705549</v>
      </c>
      <c r="F50" s="39">
        <v>243274114</v>
      </c>
      <c r="G50" s="39">
        <v>226993777</v>
      </c>
      <c r="H50" s="39">
        <v>250414741</v>
      </c>
      <c r="I50" s="39">
        <v>270410247</v>
      </c>
      <c r="J50" s="39">
        <v>181934894</v>
      </c>
      <c r="K50" s="39">
        <v>321609568</v>
      </c>
      <c r="L50" s="39">
        <v>309962323</v>
      </c>
      <c r="M50" s="39">
        <v>203469034</v>
      </c>
      <c r="N50" s="39">
        <v>301373213</v>
      </c>
      <c r="O50" s="40"/>
    </row>
    <row r="51" spans="1:16" ht="18" customHeight="1" x14ac:dyDescent="0.25">
      <c r="A51" s="12"/>
      <c r="B51" s="19" t="s">
        <v>48</v>
      </c>
      <c r="C51" s="31" t="s">
        <v>24</v>
      </c>
      <c r="D51" s="41">
        <f>222125645+486552816</f>
        <v>708678461</v>
      </c>
      <c r="E51" s="41">
        <v>673136449</v>
      </c>
      <c r="F51" s="41">
        <v>503865783</v>
      </c>
      <c r="G51" s="41">
        <v>604746714</v>
      </c>
      <c r="H51" s="41">
        <v>529540560</v>
      </c>
      <c r="I51" s="41">
        <v>548707244</v>
      </c>
      <c r="J51" s="41">
        <v>600629492</v>
      </c>
      <c r="K51" s="41">
        <v>631205325</v>
      </c>
      <c r="L51" s="41">
        <v>621337945</v>
      </c>
      <c r="M51" s="41">
        <v>624769677</v>
      </c>
      <c r="N51" s="41">
        <v>553533174</v>
      </c>
      <c r="O51" s="38"/>
      <c r="P51" s="35"/>
    </row>
    <row r="52" spans="1:16" x14ac:dyDescent="0.25">
      <c r="A52" s="12" t="s">
        <v>27</v>
      </c>
      <c r="B52" s="1" t="s">
        <v>49</v>
      </c>
      <c r="D52" s="39">
        <f t="shared" ref="D52:N52" si="9">SUM(D50:D51)</f>
        <v>980282708</v>
      </c>
      <c r="E52" s="39">
        <f t="shared" si="9"/>
        <v>907841998</v>
      </c>
      <c r="F52" s="39">
        <f t="shared" si="9"/>
        <v>747139897</v>
      </c>
      <c r="G52" s="39">
        <f t="shared" si="9"/>
        <v>831740491</v>
      </c>
      <c r="H52" s="39">
        <f t="shared" si="9"/>
        <v>779955301</v>
      </c>
      <c r="I52" s="39">
        <f t="shared" si="9"/>
        <v>819117491</v>
      </c>
      <c r="J52" s="39">
        <f t="shared" si="9"/>
        <v>782564386</v>
      </c>
      <c r="K52" s="39">
        <f t="shared" si="9"/>
        <v>952814893</v>
      </c>
      <c r="L52" s="39">
        <f t="shared" si="9"/>
        <v>931300268</v>
      </c>
      <c r="M52" s="39">
        <f t="shared" si="9"/>
        <v>828238711</v>
      </c>
      <c r="N52" s="39">
        <f t="shared" si="9"/>
        <v>854906387</v>
      </c>
      <c r="O52" s="38"/>
    </row>
    <row r="53" spans="1:16" x14ac:dyDescent="0.25">
      <c r="A53" s="12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8"/>
    </row>
    <row r="54" spans="1:16" x14ac:dyDescent="0.25">
      <c r="A54" s="1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38"/>
    </row>
    <row r="55" spans="1:16" ht="18" customHeight="1" x14ac:dyDescent="0.25">
      <c r="A55" s="12"/>
      <c r="B55" s="1" t="s">
        <v>50</v>
      </c>
      <c r="C55" s="29" t="s">
        <v>24</v>
      </c>
      <c r="D55" s="39">
        <v>659498767</v>
      </c>
      <c r="E55" s="39">
        <v>595975476</v>
      </c>
      <c r="F55" s="39">
        <v>495460023</v>
      </c>
      <c r="G55" s="39">
        <v>552884763</v>
      </c>
      <c r="H55" s="39">
        <v>526709769</v>
      </c>
      <c r="I55" s="39">
        <v>542379427</v>
      </c>
      <c r="J55" s="39">
        <v>476235494</v>
      </c>
      <c r="K55" s="39">
        <v>595052671</v>
      </c>
      <c r="L55" s="39">
        <v>590455689</v>
      </c>
      <c r="M55" s="39">
        <v>519686257</v>
      </c>
      <c r="N55" s="39">
        <v>574047099</v>
      </c>
      <c r="O55" s="40"/>
      <c r="P55" s="35"/>
    </row>
    <row r="56" spans="1:16" ht="18" customHeight="1" x14ac:dyDescent="0.25">
      <c r="A56" s="12"/>
      <c r="B56" s="1" t="s">
        <v>51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40"/>
    </row>
    <row r="57" spans="1:16" ht="18" customHeight="1" x14ac:dyDescent="0.25">
      <c r="A57" s="12"/>
      <c r="B57" s="1" t="s">
        <v>52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40"/>
    </row>
    <row r="58" spans="1:16" ht="18" customHeight="1" x14ac:dyDescent="0.25">
      <c r="A58" s="12"/>
      <c r="B58" s="1" t="s">
        <v>91</v>
      </c>
      <c r="C58" s="29" t="s">
        <v>24</v>
      </c>
      <c r="D58" s="39">
        <v>21810378</v>
      </c>
      <c r="E58" s="39">
        <v>27766093</v>
      </c>
      <c r="F58" s="39">
        <v>16591988</v>
      </c>
      <c r="G58" s="39">
        <v>30286429</v>
      </c>
      <c r="H58" s="39">
        <v>40316352</v>
      </c>
      <c r="I58" s="39">
        <v>42763217</v>
      </c>
      <c r="J58" s="39">
        <v>46072632</v>
      </c>
      <c r="K58" s="39">
        <v>55140420</v>
      </c>
      <c r="L58" s="39">
        <v>48300865</v>
      </c>
      <c r="M58" s="39">
        <v>55112174</v>
      </c>
      <c r="N58" s="39">
        <v>50229528</v>
      </c>
      <c r="O58" s="40"/>
    </row>
    <row r="59" spans="1:16" ht="18" customHeight="1" x14ac:dyDescent="0.25">
      <c r="A59" s="12"/>
      <c r="B59" s="19" t="s">
        <v>53</v>
      </c>
      <c r="C59" s="31" t="s">
        <v>24</v>
      </c>
      <c r="D59" s="41">
        <v>10009586</v>
      </c>
      <c r="E59" s="41">
        <v>15125244</v>
      </c>
      <c r="F59" s="41">
        <v>8726067</v>
      </c>
      <c r="G59" s="41">
        <v>10005541</v>
      </c>
      <c r="H59" s="41">
        <v>9886111</v>
      </c>
      <c r="I59" s="41">
        <v>10953533</v>
      </c>
      <c r="J59" s="41">
        <v>8632242</v>
      </c>
      <c r="K59" s="41">
        <v>11899129</v>
      </c>
      <c r="L59" s="41">
        <v>10586994</v>
      </c>
      <c r="M59" s="41">
        <v>9846532</v>
      </c>
      <c r="N59" s="41">
        <v>10116699</v>
      </c>
      <c r="O59" s="16"/>
      <c r="P59" s="35"/>
    </row>
    <row r="60" spans="1:16" ht="18" customHeight="1" x14ac:dyDescent="0.25">
      <c r="A60" s="12" t="s">
        <v>37</v>
      </c>
      <c r="B60" s="1" t="s">
        <v>54</v>
      </c>
      <c r="D60" s="15">
        <f t="shared" ref="D60:N60" si="10">SUM(D55:D59)</f>
        <v>691318731</v>
      </c>
      <c r="E60" s="15">
        <f t="shared" si="10"/>
        <v>638866813</v>
      </c>
      <c r="F60" s="15">
        <f t="shared" si="10"/>
        <v>520778078</v>
      </c>
      <c r="G60" s="15">
        <f t="shared" si="10"/>
        <v>593176733</v>
      </c>
      <c r="H60" s="15">
        <f t="shared" si="10"/>
        <v>576912232</v>
      </c>
      <c r="I60" s="15">
        <f t="shared" si="10"/>
        <v>596096177</v>
      </c>
      <c r="J60" s="15">
        <f t="shared" si="10"/>
        <v>530940368</v>
      </c>
      <c r="K60" s="15">
        <f t="shared" si="10"/>
        <v>662092220</v>
      </c>
      <c r="L60" s="15">
        <f t="shared" si="10"/>
        <v>649343548</v>
      </c>
      <c r="M60" s="15">
        <f t="shared" si="10"/>
        <v>584644963</v>
      </c>
      <c r="N60" s="15">
        <f t="shared" si="10"/>
        <v>634393326</v>
      </c>
      <c r="O60" s="16"/>
    </row>
    <row r="61" spans="1:16" x14ac:dyDescent="0.25">
      <c r="A61" s="12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</row>
    <row r="62" spans="1:16" x14ac:dyDescent="0.25">
      <c r="A62" s="12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42"/>
    </row>
    <row r="63" spans="1:16" x14ac:dyDescent="0.25">
      <c r="A63" s="43"/>
      <c r="B63" s="44" t="s">
        <v>55</v>
      </c>
      <c r="C63" s="45"/>
      <c r="D63" s="46">
        <f t="shared" ref="D63:N63" si="11">D52-D60</f>
        <v>288963977</v>
      </c>
      <c r="E63" s="46">
        <f t="shared" si="11"/>
        <v>268975185</v>
      </c>
      <c r="F63" s="46">
        <f t="shared" si="11"/>
        <v>226361819</v>
      </c>
      <c r="G63" s="46">
        <f t="shared" si="11"/>
        <v>238563758</v>
      </c>
      <c r="H63" s="46">
        <f t="shared" si="11"/>
        <v>203043069</v>
      </c>
      <c r="I63" s="46">
        <f t="shared" si="11"/>
        <v>223021314</v>
      </c>
      <c r="J63" s="46">
        <f t="shared" si="11"/>
        <v>251624018</v>
      </c>
      <c r="K63" s="46">
        <f t="shared" si="11"/>
        <v>290722673</v>
      </c>
      <c r="L63" s="46">
        <f t="shared" si="11"/>
        <v>281956720</v>
      </c>
      <c r="M63" s="46">
        <f t="shared" si="11"/>
        <v>243593748</v>
      </c>
      <c r="N63" s="46">
        <f t="shared" si="11"/>
        <v>220513061</v>
      </c>
      <c r="O63" s="12"/>
    </row>
    <row r="64" spans="1:16" ht="35.1" customHeight="1" x14ac:dyDescent="0.25">
      <c r="A64" s="4"/>
      <c r="B64" s="4"/>
      <c r="C64" s="3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6" ht="9.75" customHeight="1" x14ac:dyDescent="0.25">
      <c r="A65" s="4"/>
      <c r="B65" s="4"/>
      <c r="C65" s="3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spans="1:16" x14ac:dyDescent="0.25">
      <c r="A66" s="8" t="s">
        <v>56</v>
      </c>
      <c r="B66" s="9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22"/>
    </row>
    <row r="67" spans="1:16" x14ac:dyDescent="0.25">
      <c r="A67" s="48" t="s">
        <v>57</v>
      </c>
      <c r="B67" s="1" t="s">
        <v>58</v>
      </c>
      <c r="D67" s="49">
        <v>2.0031E-2</v>
      </c>
      <c r="E67" s="49">
        <f t="shared" ref="E67:N67" si="12">D14</f>
        <v>1.4485999999999999E-2</v>
      </c>
      <c r="F67" s="49">
        <f t="shared" si="12"/>
        <v>7.8320000000000022E-3</v>
      </c>
      <c r="G67" s="49">
        <f t="shared" si="12"/>
        <v>1.3260000000000008E-3</v>
      </c>
      <c r="H67" s="49">
        <f t="shared" si="12"/>
        <v>3.9719999999999998E-3</v>
      </c>
      <c r="I67" s="49">
        <f t="shared" si="12"/>
        <v>5.0679999999999996E-3</v>
      </c>
      <c r="J67" s="49">
        <f t="shared" si="12"/>
        <v>6.1130000000000004E-3</v>
      </c>
      <c r="K67" s="49">
        <f t="shared" si="12"/>
        <v>9.0159999999999997E-3</v>
      </c>
      <c r="L67" s="49">
        <f t="shared" si="12"/>
        <v>7.6230000000000013E-3</v>
      </c>
      <c r="M67" s="49">
        <f t="shared" si="12"/>
        <v>9.4270000000000014E-3</v>
      </c>
      <c r="N67" s="49">
        <f t="shared" si="12"/>
        <v>8.1419999999999999E-3</v>
      </c>
      <c r="O67" s="38"/>
    </row>
    <row r="68" spans="1:16" x14ac:dyDescent="0.25">
      <c r="A68" s="50" t="s">
        <v>59</v>
      </c>
      <c r="B68" s="19" t="s">
        <v>60</v>
      </c>
      <c r="C68" s="20"/>
      <c r="D68" s="41">
        <f>D63</f>
        <v>288963977</v>
      </c>
      <c r="E68" s="41">
        <f t="shared" ref="E68:N68" si="13">E63</f>
        <v>268975185</v>
      </c>
      <c r="F68" s="41">
        <f t="shared" si="13"/>
        <v>226361819</v>
      </c>
      <c r="G68" s="41">
        <f t="shared" si="13"/>
        <v>238563758</v>
      </c>
      <c r="H68" s="41">
        <f t="shared" si="13"/>
        <v>203043069</v>
      </c>
      <c r="I68" s="41">
        <f t="shared" si="13"/>
        <v>223021314</v>
      </c>
      <c r="J68" s="41">
        <f t="shared" si="13"/>
        <v>251624018</v>
      </c>
      <c r="K68" s="41">
        <f t="shared" si="13"/>
        <v>290722673</v>
      </c>
      <c r="L68" s="41">
        <f t="shared" si="13"/>
        <v>281956720</v>
      </c>
      <c r="M68" s="41">
        <f t="shared" si="13"/>
        <v>243593748</v>
      </c>
      <c r="N68" s="41">
        <f t="shared" si="13"/>
        <v>220513061</v>
      </c>
      <c r="O68" s="13"/>
      <c r="P68" s="35"/>
    </row>
    <row r="69" spans="1:16" x14ac:dyDescent="0.25">
      <c r="A69" s="50" t="s">
        <v>61</v>
      </c>
      <c r="B69" s="1" t="s">
        <v>62</v>
      </c>
      <c r="C69" s="2" t="s">
        <v>63</v>
      </c>
      <c r="D69" s="27">
        <f t="shared" ref="D69:N69" si="14">ROUND(D67*D68,0)</f>
        <v>5788237</v>
      </c>
      <c r="E69" s="27">
        <f t="shared" si="14"/>
        <v>3896375</v>
      </c>
      <c r="F69" s="27">
        <f t="shared" si="14"/>
        <v>1772866</v>
      </c>
      <c r="G69" s="27">
        <f t="shared" si="14"/>
        <v>316336</v>
      </c>
      <c r="H69" s="27">
        <f t="shared" si="14"/>
        <v>806487</v>
      </c>
      <c r="I69" s="27">
        <f t="shared" si="14"/>
        <v>1130272</v>
      </c>
      <c r="J69" s="27">
        <f>ROUND(J67*J68,0)-117719</f>
        <v>1420459</v>
      </c>
      <c r="K69" s="27">
        <f t="shared" si="14"/>
        <v>2621156</v>
      </c>
      <c r="L69" s="27">
        <f t="shared" si="14"/>
        <v>2149356</v>
      </c>
      <c r="M69" s="27">
        <f t="shared" si="14"/>
        <v>2296358</v>
      </c>
      <c r="N69" s="27">
        <f t="shared" si="14"/>
        <v>1795417</v>
      </c>
      <c r="O69" s="38"/>
    </row>
    <row r="70" spans="1:16" x14ac:dyDescent="0.25">
      <c r="A70" s="50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8"/>
    </row>
    <row r="71" spans="1:16" x14ac:dyDescent="0.25">
      <c r="A71" s="50" t="s">
        <v>64</v>
      </c>
      <c r="B71" s="1" t="s">
        <v>65</v>
      </c>
      <c r="D71" s="51">
        <v>236626324</v>
      </c>
      <c r="E71" s="51">
        <f t="shared" ref="E71:N71" si="15">D63</f>
        <v>288963977</v>
      </c>
      <c r="F71" s="51">
        <f t="shared" si="15"/>
        <v>268975185</v>
      </c>
      <c r="G71" s="51">
        <f t="shared" si="15"/>
        <v>226361819</v>
      </c>
      <c r="H71" s="51">
        <f t="shared" si="15"/>
        <v>238563758</v>
      </c>
      <c r="I71" s="51">
        <f t="shared" si="15"/>
        <v>203043069</v>
      </c>
      <c r="J71" s="51">
        <f t="shared" si="15"/>
        <v>223021314</v>
      </c>
      <c r="K71" s="51">
        <f t="shared" si="15"/>
        <v>251624018</v>
      </c>
      <c r="L71" s="51">
        <f t="shared" si="15"/>
        <v>290722673</v>
      </c>
      <c r="M71" s="51">
        <f t="shared" si="15"/>
        <v>281956720</v>
      </c>
      <c r="N71" s="27">
        <f t="shared" si="15"/>
        <v>243593748</v>
      </c>
      <c r="O71" s="40"/>
    </row>
    <row r="72" spans="1:16" x14ac:dyDescent="0.25">
      <c r="A72" s="50" t="s">
        <v>66</v>
      </c>
      <c r="B72" s="19" t="s">
        <v>67</v>
      </c>
      <c r="C72" s="52"/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38"/>
    </row>
    <row r="73" spans="1:16" x14ac:dyDescent="0.25">
      <c r="A73" s="50" t="s">
        <v>68</v>
      </c>
      <c r="B73" s="1" t="s">
        <v>69</v>
      </c>
      <c r="C73" s="2" t="s">
        <v>70</v>
      </c>
      <c r="D73" s="39">
        <f t="shared" ref="D73:N73" si="16">D71-D72</f>
        <v>236626324</v>
      </c>
      <c r="E73" s="39">
        <f t="shared" si="16"/>
        <v>288963977</v>
      </c>
      <c r="F73" s="39">
        <f t="shared" si="16"/>
        <v>268975185</v>
      </c>
      <c r="G73" s="39">
        <f t="shared" si="16"/>
        <v>226361819</v>
      </c>
      <c r="H73" s="39">
        <f t="shared" si="16"/>
        <v>238563758</v>
      </c>
      <c r="I73" s="39">
        <f t="shared" si="16"/>
        <v>203043069</v>
      </c>
      <c r="J73" s="39">
        <f t="shared" si="16"/>
        <v>223021314</v>
      </c>
      <c r="K73" s="39">
        <f t="shared" si="16"/>
        <v>251624018</v>
      </c>
      <c r="L73" s="39">
        <f t="shared" si="16"/>
        <v>290722673</v>
      </c>
      <c r="M73" s="39">
        <f t="shared" si="16"/>
        <v>281956720</v>
      </c>
      <c r="N73" s="39">
        <f t="shared" si="16"/>
        <v>243593748</v>
      </c>
      <c r="O73" s="38"/>
    </row>
    <row r="74" spans="1:16" x14ac:dyDescent="0.25">
      <c r="A74" s="50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22"/>
    </row>
    <row r="75" spans="1:16" x14ac:dyDescent="0.25">
      <c r="A75" s="50" t="s">
        <v>71</v>
      </c>
      <c r="B75" s="1" t="s">
        <v>72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53"/>
    </row>
    <row r="76" spans="1:16" x14ac:dyDescent="0.25">
      <c r="A76" s="50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3"/>
    </row>
    <row r="77" spans="1:16" x14ac:dyDescent="0.25">
      <c r="A77" s="50" t="s">
        <v>73</v>
      </c>
      <c r="B77" s="1" t="s">
        <v>74</v>
      </c>
      <c r="C77" s="2" t="s">
        <v>75</v>
      </c>
      <c r="D77" s="27">
        <f>D67*D73</f>
        <v>4739861.8960440001</v>
      </c>
      <c r="E77" s="27">
        <f t="shared" ref="E77:N77" si="17">E67*E73</f>
        <v>4185932.1708219997</v>
      </c>
      <c r="F77" s="27">
        <f t="shared" si="17"/>
        <v>2106613.6489200005</v>
      </c>
      <c r="G77" s="27">
        <f t="shared" si="17"/>
        <v>300155.77199400018</v>
      </c>
      <c r="H77" s="27">
        <f t="shared" si="17"/>
        <v>947575.24677600001</v>
      </c>
      <c r="I77" s="27">
        <f t="shared" si="17"/>
        <v>1029022.273692</v>
      </c>
      <c r="J77" s="27">
        <f t="shared" si="17"/>
        <v>1363329.2924820001</v>
      </c>
      <c r="K77" s="27">
        <f t="shared" si="17"/>
        <v>2268642.146288</v>
      </c>
      <c r="L77" s="27">
        <f t="shared" si="17"/>
        <v>2216178.9362790002</v>
      </c>
      <c r="M77" s="27">
        <f t="shared" si="17"/>
        <v>2658005.9994400004</v>
      </c>
      <c r="N77" s="27">
        <f t="shared" si="17"/>
        <v>1983340.2962159999</v>
      </c>
      <c r="O77" s="16"/>
    </row>
    <row r="78" spans="1:16" x14ac:dyDescent="0.25">
      <c r="A78" s="50"/>
      <c r="B78" s="19"/>
      <c r="C78" s="20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13"/>
    </row>
    <row r="79" spans="1:16" x14ac:dyDescent="0.25">
      <c r="A79" s="50" t="s">
        <v>76</v>
      </c>
      <c r="B79" s="1" t="s">
        <v>77</v>
      </c>
      <c r="C79" s="2" t="s">
        <v>78</v>
      </c>
      <c r="D79" s="27">
        <f t="shared" ref="D79:N79" si="18">D69-D77</f>
        <v>1048375.1039559999</v>
      </c>
      <c r="E79" s="27">
        <f t="shared" si="18"/>
        <v>-289557.17082199967</v>
      </c>
      <c r="F79" s="27">
        <f t="shared" si="18"/>
        <v>-333747.64892000053</v>
      </c>
      <c r="G79" s="27">
        <f t="shared" si="18"/>
        <v>16180.228005999816</v>
      </c>
      <c r="H79" s="27">
        <f t="shared" si="18"/>
        <v>-141088.24677600001</v>
      </c>
      <c r="I79" s="27">
        <f t="shared" si="18"/>
        <v>101249.72630800004</v>
      </c>
      <c r="J79" s="27">
        <f t="shared" si="18"/>
        <v>57129.707517999923</v>
      </c>
      <c r="K79" s="27">
        <f t="shared" si="18"/>
        <v>352513.85371199995</v>
      </c>
      <c r="L79" s="27">
        <f t="shared" si="18"/>
        <v>-66822.936279000249</v>
      </c>
      <c r="M79" s="27">
        <f t="shared" si="18"/>
        <v>-361647.99944000039</v>
      </c>
      <c r="N79" s="27">
        <f t="shared" si="18"/>
        <v>-187923.29621599987</v>
      </c>
      <c r="O79" s="16"/>
    </row>
    <row r="80" spans="1:16" x14ac:dyDescent="0.25">
      <c r="A80" s="50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/>
    </row>
    <row r="81" spans="1:16" x14ac:dyDescent="0.25">
      <c r="A81" s="50" t="s">
        <v>79</v>
      </c>
      <c r="B81" s="1" t="s">
        <v>80</v>
      </c>
      <c r="C81" s="2" t="s">
        <v>81</v>
      </c>
      <c r="D81" s="15">
        <f t="shared" ref="D81:N81" si="19">D63</f>
        <v>288963977</v>
      </c>
      <c r="E81" s="15">
        <f t="shared" si="19"/>
        <v>268975185</v>
      </c>
      <c r="F81" s="15">
        <f t="shared" si="19"/>
        <v>226361819</v>
      </c>
      <c r="G81" s="15">
        <f t="shared" si="19"/>
        <v>238563758</v>
      </c>
      <c r="H81" s="15">
        <f t="shared" si="19"/>
        <v>203043069</v>
      </c>
      <c r="I81" s="15">
        <f t="shared" si="19"/>
        <v>223021314</v>
      </c>
      <c r="J81" s="15">
        <f t="shared" si="19"/>
        <v>251624018</v>
      </c>
      <c r="K81" s="15">
        <f t="shared" si="19"/>
        <v>290722673</v>
      </c>
      <c r="L81" s="15">
        <f t="shared" si="19"/>
        <v>281956720</v>
      </c>
      <c r="M81" s="15">
        <f t="shared" si="19"/>
        <v>243593748</v>
      </c>
      <c r="N81" s="15">
        <f t="shared" si="19"/>
        <v>220513061</v>
      </c>
      <c r="O81" s="16"/>
      <c r="P81" s="35"/>
    </row>
    <row r="82" spans="1:16" ht="3.75" customHeight="1" x14ac:dyDescent="0.25">
      <c r="A82" s="50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6"/>
    </row>
    <row r="83" spans="1:16" x14ac:dyDescent="0.25">
      <c r="A83" s="50" t="s">
        <v>82</v>
      </c>
      <c r="B83" s="1" t="s">
        <v>83</v>
      </c>
      <c r="D83" s="15">
        <f t="shared" ref="D83:N83" si="20">D81</f>
        <v>288963977</v>
      </c>
      <c r="E83" s="15">
        <f t="shared" si="20"/>
        <v>268975185</v>
      </c>
      <c r="F83" s="15">
        <f t="shared" si="20"/>
        <v>226361819</v>
      </c>
      <c r="G83" s="15">
        <f t="shared" si="20"/>
        <v>238563758</v>
      </c>
      <c r="H83" s="15">
        <f t="shared" si="20"/>
        <v>203043069</v>
      </c>
      <c r="I83" s="15">
        <f t="shared" si="20"/>
        <v>223021314</v>
      </c>
      <c r="J83" s="15">
        <f t="shared" si="20"/>
        <v>251624018</v>
      </c>
      <c r="K83" s="15">
        <f t="shared" si="20"/>
        <v>290722673</v>
      </c>
      <c r="L83" s="15">
        <f t="shared" si="20"/>
        <v>281956720</v>
      </c>
      <c r="M83" s="15">
        <f t="shared" si="20"/>
        <v>243593748</v>
      </c>
      <c r="N83" s="15">
        <f t="shared" si="20"/>
        <v>220513061</v>
      </c>
      <c r="O83" s="16"/>
      <c r="P83" s="35"/>
    </row>
    <row r="84" spans="1:16" ht="3.75" customHeight="1" x14ac:dyDescent="0.25">
      <c r="A84" s="50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55"/>
    </row>
    <row r="85" spans="1:16" x14ac:dyDescent="0.25">
      <c r="A85" s="50" t="s">
        <v>84</v>
      </c>
      <c r="B85" s="1" t="s">
        <v>85</v>
      </c>
      <c r="C85" s="2" t="s">
        <v>86</v>
      </c>
      <c r="D85" s="56">
        <f t="shared" ref="D85:N85" si="21">D81/D83</f>
        <v>1</v>
      </c>
      <c r="E85" s="56">
        <f t="shared" si="21"/>
        <v>1</v>
      </c>
      <c r="F85" s="56">
        <f t="shared" si="21"/>
        <v>1</v>
      </c>
      <c r="G85" s="56">
        <f t="shared" si="21"/>
        <v>1</v>
      </c>
      <c r="H85" s="56">
        <f t="shared" si="21"/>
        <v>1</v>
      </c>
      <c r="I85" s="56">
        <f t="shared" si="21"/>
        <v>1</v>
      </c>
      <c r="J85" s="56">
        <f t="shared" si="21"/>
        <v>1</v>
      </c>
      <c r="K85" s="56">
        <f t="shared" si="21"/>
        <v>1</v>
      </c>
      <c r="L85" s="56">
        <f t="shared" si="21"/>
        <v>1</v>
      </c>
      <c r="M85" s="56">
        <f t="shared" si="21"/>
        <v>1</v>
      </c>
      <c r="N85" s="56">
        <f t="shared" si="21"/>
        <v>1</v>
      </c>
      <c r="O85" s="57"/>
    </row>
    <row r="86" spans="1:16" ht="3.75" customHeight="1" x14ac:dyDescent="0.25">
      <c r="A86" s="50"/>
      <c r="B86" s="19"/>
      <c r="C86" s="20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/>
    </row>
    <row r="87" spans="1:16" x14ac:dyDescent="0.25">
      <c r="A87" s="50" t="s">
        <v>87</v>
      </c>
      <c r="B87" s="1" t="s">
        <v>88</v>
      </c>
      <c r="C87" s="2" t="s">
        <v>89</v>
      </c>
      <c r="D87" s="60">
        <f t="shared" ref="D87:N87" si="22">ROUND(D79*D85,0)</f>
        <v>1048375</v>
      </c>
      <c r="E87" s="60">
        <f t="shared" si="22"/>
        <v>-289557</v>
      </c>
      <c r="F87" s="60">
        <f t="shared" si="22"/>
        <v>-333748</v>
      </c>
      <c r="G87" s="60">
        <f t="shared" si="22"/>
        <v>16180</v>
      </c>
      <c r="H87" s="60">
        <f t="shared" si="22"/>
        <v>-141088</v>
      </c>
      <c r="I87" s="60">
        <f t="shared" si="22"/>
        <v>101250</v>
      </c>
      <c r="J87" s="60">
        <f t="shared" si="22"/>
        <v>57130</v>
      </c>
      <c r="K87" s="60">
        <f t="shared" si="22"/>
        <v>352514</v>
      </c>
      <c r="L87" s="60">
        <f t="shared" si="22"/>
        <v>-66823</v>
      </c>
      <c r="M87" s="60">
        <f t="shared" si="22"/>
        <v>-361648</v>
      </c>
      <c r="N87" s="60">
        <f t="shared" si="22"/>
        <v>-187923</v>
      </c>
      <c r="O87" s="59"/>
    </row>
    <row r="88" spans="1:16" ht="8.25" customHeight="1" x14ac:dyDescent="0.25">
      <c r="A88" s="61"/>
      <c r="B88" s="19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4"/>
    </row>
    <row r="89" spans="1:16" x14ac:dyDescent="0.25">
      <c r="A89" s="4"/>
      <c r="B89" s="6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</row>
    <row r="90" spans="1:16" x14ac:dyDescent="0.25">
      <c r="A90" s="65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</row>
    <row r="91" spans="1:16" x14ac:dyDescent="0.25">
      <c r="A91" s="65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</row>
    <row r="92" spans="1:16" ht="30" customHeight="1" x14ac:dyDescent="0.25">
      <c r="A92" s="67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64"/>
    </row>
    <row r="93" spans="1:16" x14ac:dyDescent="0.25">
      <c r="A93" s="65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</row>
    <row r="94" spans="1:16" ht="30" customHeight="1" x14ac:dyDescent="0.25">
      <c r="A94" s="67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64"/>
    </row>
    <row r="95" spans="1:16" x14ac:dyDescent="0.25">
      <c r="A95" s="6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</row>
    <row r="96" spans="1:16" ht="30" customHeight="1" x14ac:dyDescent="0.25">
      <c r="A96" s="67"/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64"/>
    </row>
    <row r="97" spans="1:15" x14ac:dyDescent="0.25">
      <c r="A97" s="65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</row>
    <row r="98" spans="1:15" ht="45" customHeight="1" x14ac:dyDescent="0.25">
      <c r="A98" s="67"/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64"/>
    </row>
    <row r="99" spans="1:15" x14ac:dyDescent="0.25">
      <c r="A99" s="65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</row>
  </sheetData>
  <mergeCells count="5">
    <mergeCell ref="A47:N47"/>
    <mergeCell ref="B92:N92"/>
    <mergeCell ref="B94:N94"/>
    <mergeCell ref="B96:N96"/>
    <mergeCell ref="B98:N98"/>
  </mergeCells>
  <pageMargins left="1" right="0.7" top="1" bottom="0.75" header="0.3" footer="0.3"/>
  <pageSetup scale="51" fitToHeight="2" orientation="portrait" r:id="rId1"/>
  <headerFooter>
    <oddFooter>&amp;R&amp;"Times New Roman,Bold"&amp;12Page &amp;P of &amp;N</oddFooter>
  </headerFooter>
  <rowBreaks count="1" manualBreakCount="1">
    <brk id="4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P101"/>
  <sheetViews>
    <sheetView zoomScaleNormal="100" workbookViewId="0">
      <pane xSplit="3" ySplit="6" topLeftCell="J45" activePane="bottomRight" state="frozen"/>
      <selection activeCell="N8" sqref="N8"/>
      <selection pane="topRight" activeCell="N8" sqref="N8"/>
      <selection pane="bottomLeft" activeCell="N8" sqref="N8"/>
      <selection pane="bottomRight" activeCell="N69" sqref="N67:N69"/>
    </sheetView>
  </sheetViews>
  <sheetFormatPr defaultColWidth="9.140625" defaultRowHeight="15.75" x14ac:dyDescent="0.25"/>
  <cols>
    <col min="1" max="1" width="8" style="1" customWidth="1"/>
    <col min="2" max="2" width="53" style="1" customWidth="1"/>
    <col min="3" max="3" width="18.140625" style="2" customWidth="1"/>
    <col min="4" max="14" width="25.7109375" style="1" customWidth="1"/>
    <col min="15" max="15" width="1.140625" style="1" customWidth="1"/>
    <col min="16" max="16384" width="9.140625" style="1"/>
  </cols>
  <sheetData>
    <row r="2" spans="1:16" ht="14.45" customHeight="1" x14ac:dyDescent="0.25">
      <c r="A2" s="4" t="s">
        <v>0</v>
      </c>
    </row>
    <row r="3" spans="1:16" ht="14.45" customHeight="1" x14ac:dyDescent="0.25">
      <c r="A3" s="6" t="s">
        <v>1</v>
      </c>
      <c r="B3" s="4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x14ac:dyDescent="0.25">
      <c r="A4" s="6"/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x14ac:dyDescent="0.25">
      <c r="A5" s="4"/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x14ac:dyDescent="0.25">
      <c r="A6" s="4"/>
      <c r="B6" s="4"/>
      <c r="C6" s="7" t="s">
        <v>2</v>
      </c>
      <c r="D6" s="74">
        <v>44896</v>
      </c>
      <c r="E6" s="74">
        <f t="shared" ref="E6:N6" si="0">EOMONTH(D6,1)</f>
        <v>44957</v>
      </c>
      <c r="F6" s="74">
        <f t="shared" si="0"/>
        <v>44985</v>
      </c>
      <c r="G6" s="74">
        <f t="shared" si="0"/>
        <v>45016</v>
      </c>
      <c r="H6" s="74">
        <f t="shared" si="0"/>
        <v>45046</v>
      </c>
      <c r="I6" s="74">
        <f t="shared" si="0"/>
        <v>45077</v>
      </c>
      <c r="J6" s="74">
        <f t="shared" si="0"/>
        <v>45107</v>
      </c>
      <c r="K6" s="74">
        <f t="shared" si="0"/>
        <v>45138</v>
      </c>
      <c r="L6" s="74">
        <f t="shared" si="0"/>
        <v>45169</v>
      </c>
      <c r="M6" s="74">
        <f t="shared" si="0"/>
        <v>45199</v>
      </c>
      <c r="N6" s="74">
        <f t="shared" si="0"/>
        <v>45230</v>
      </c>
      <c r="O6" s="5"/>
    </row>
    <row r="7" spans="1:16" ht="5.25" customHeight="1" x14ac:dyDescent="0.25">
      <c r="A7" s="4"/>
      <c r="B7" s="4"/>
      <c r="C7" s="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6" x14ac:dyDescent="0.25">
      <c r="A8" s="8" t="s">
        <v>3</v>
      </c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6" x14ac:dyDescent="0.25">
      <c r="A9" s="12"/>
      <c r="B9" s="1" t="s">
        <v>4</v>
      </c>
      <c r="C9" s="2" t="s">
        <v>5</v>
      </c>
      <c r="D9" s="27">
        <f t="shared" ref="D9:N9" si="1">D45</f>
        <v>-93587</v>
      </c>
      <c r="E9" s="27">
        <f t="shared" si="1"/>
        <v>-2552</v>
      </c>
      <c r="F9" s="27">
        <f t="shared" si="1"/>
        <v>-13882</v>
      </c>
      <c r="G9" s="27">
        <f t="shared" si="1"/>
        <v>-4498</v>
      </c>
      <c r="H9" s="27">
        <f t="shared" si="1"/>
        <v>-70055</v>
      </c>
      <c r="I9" s="27">
        <f t="shared" si="1"/>
        <v>48794</v>
      </c>
      <c r="J9" s="27">
        <f t="shared" si="1"/>
        <v>62090</v>
      </c>
      <c r="K9" s="27">
        <f t="shared" si="1"/>
        <v>68792</v>
      </c>
      <c r="L9" s="27">
        <f t="shared" si="1"/>
        <v>-23229</v>
      </c>
      <c r="M9" s="27">
        <f t="shared" si="1"/>
        <v>-146391</v>
      </c>
      <c r="N9" s="27">
        <f t="shared" si="1"/>
        <v>-83277</v>
      </c>
      <c r="O9" s="13"/>
      <c r="P9" s="14"/>
    </row>
    <row r="10" spans="1:16" x14ac:dyDescent="0.25">
      <c r="A10" s="96"/>
      <c r="B10" s="1" t="s">
        <v>7</v>
      </c>
      <c r="C10" s="2" t="s">
        <v>8</v>
      </c>
      <c r="D10" s="15">
        <f t="shared" ref="D10:N10" si="2">D63</f>
        <v>4672086</v>
      </c>
      <c r="E10" s="15">
        <f t="shared" si="2"/>
        <v>3562188</v>
      </c>
      <c r="F10" s="15">
        <f t="shared" si="2"/>
        <v>3217409</v>
      </c>
      <c r="G10" s="15">
        <f t="shared" si="2"/>
        <v>12690911</v>
      </c>
      <c r="H10" s="15">
        <f t="shared" si="2"/>
        <v>21864366</v>
      </c>
      <c r="I10" s="15">
        <f t="shared" si="2"/>
        <v>25419706</v>
      </c>
      <c r="J10" s="15">
        <f t="shared" si="2"/>
        <v>28651813</v>
      </c>
      <c r="K10" s="15">
        <f t="shared" si="2"/>
        <v>35492618</v>
      </c>
      <c r="L10" s="15">
        <f t="shared" si="2"/>
        <v>35036362</v>
      </c>
      <c r="M10" s="15">
        <f t="shared" si="2"/>
        <v>37511319</v>
      </c>
      <c r="N10" s="15">
        <f t="shared" si="2"/>
        <v>32626807</v>
      </c>
      <c r="O10" s="97" t="s">
        <v>6</v>
      </c>
    </row>
    <row r="11" spans="1:16" x14ac:dyDescent="0.25">
      <c r="A11" s="1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2"/>
    </row>
    <row r="12" spans="1:16" x14ac:dyDescent="0.25">
      <c r="A12" s="12"/>
      <c r="B12" s="1" t="s">
        <v>9</v>
      </c>
      <c r="D12" s="49">
        <f t="shared" ref="D12:N12" si="3">ROUND(D9/D10,6)</f>
        <v>-2.0031E-2</v>
      </c>
      <c r="E12" s="49">
        <f t="shared" si="3"/>
        <v>-7.1599999999999995E-4</v>
      </c>
      <c r="F12" s="49">
        <f t="shared" si="3"/>
        <v>-4.3150000000000003E-3</v>
      </c>
      <c r="G12" s="49">
        <f t="shared" si="3"/>
        <v>-3.5399999999999999E-4</v>
      </c>
      <c r="H12" s="49">
        <f t="shared" si="3"/>
        <v>-3.2039999999999998E-3</v>
      </c>
      <c r="I12" s="49">
        <f t="shared" si="3"/>
        <v>1.92E-3</v>
      </c>
      <c r="J12" s="49">
        <f t="shared" si="3"/>
        <v>2.1670000000000001E-3</v>
      </c>
      <c r="K12" s="49">
        <f t="shared" si="3"/>
        <v>1.9380000000000001E-3</v>
      </c>
      <c r="L12" s="49">
        <f t="shared" si="3"/>
        <v>-6.6299999999999996E-4</v>
      </c>
      <c r="M12" s="49">
        <f t="shared" si="3"/>
        <v>-3.9029999999999998E-3</v>
      </c>
      <c r="N12" s="49">
        <f t="shared" si="3"/>
        <v>-2.552E-3</v>
      </c>
      <c r="O12" s="18"/>
    </row>
    <row r="13" spans="1:16" x14ac:dyDescent="0.25">
      <c r="A13" s="12"/>
      <c r="B13" s="19" t="s">
        <v>10</v>
      </c>
      <c r="C13" s="20"/>
      <c r="D13" s="21">
        <f>'PSC 3-1a (Revised)'!D13-'PSC 3-1a (As Filed)'!D13</f>
        <v>0</v>
      </c>
      <c r="E13" s="21">
        <f>'PSC 3-1a (Revised)'!E13-'PSC 3-1a (As Filed)'!E13</f>
        <v>0</v>
      </c>
      <c r="F13" s="21">
        <f>'PSC 3-1a (Revised)'!F13-'PSC 3-1a (As Filed)'!F13</f>
        <v>0</v>
      </c>
      <c r="G13" s="21">
        <f>'PSC 3-1a (Revised)'!G13-'PSC 3-1a (As Filed)'!G13</f>
        <v>0</v>
      </c>
      <c r="H13" s="21">
        <f>'PSC 3-1a (Revised)'!H13-'PSC 3-1a (As Filed)'!H13</f>
        <v>0</v>
      </c>
      <c r="I13" s="21">
        <f>'PSC 3-1a (Revised)'!I13-'PSC 3-1a (As Filed)'!I13</f>
        <v>0</v>
      </c>
      <c r="J13" s="21">
        <f>'PSC 3-1a (Revised)'!J13-'PSC 3-1a (As Filed)'!J13</f>
        <v>0</v>
      </c>
      <c r="K13" s="21">
        <f>'PSC 3-1a (Revised)'!K13-'PSC 3-1a (As Filed)'!K13</f>
        <v>0</v>
      </c>
      <c r="L13" s="21">
        <f>'PSC 3-1a (Revised)'!L13-'PSC 3-1a (As Filed)'!L13</f>
        <v>0</v>
      </c>
      <c r="M13" s="21">
        <f>'PSC 3-1a (Revised)'!M13-'PSC 3-1a (As Filed)'!M13</f>
        <v>0</v>
      </c>
      <c r="N13" s="21">
        <f>'PSC 3-1a (Revised)'!N13-'PSC 3-1a (As Filed)'!N13</f>
        <v>0</v>
      </c>
      <c r="O13" s="22"/>
    </row>
    <row r="14" spans="1:16" x14ac:dyDescent="0.25">
      <c r="A14" s="43"/>
      <c r="B14" s="44" t="s">
        <v>11</v>
      </c>
      <c r="C14" s="45"/>
      <c r="D14" s="68">
        <f>'PSC 3-1a (Revised)'!D14-'PSC 3-1a (As Filed)'!D14</f>
        <v>-8.829999999999949E-4</v>
      </c>
      <c r="E14" s="68">
        <f>'PSC 3-1a (Revised)'!E14-'PSC 3-1a (As Filed)'!E14</f>
        <v>-3.8600000000000093E-4</v>
      </c>
      <c r="F14" s="68">
        <f>'PSC 3-1a (Revised)'!F14-'PSC 3-1a (As Filed)'!F14</f>
        <v>-3.720000000000008E-4</v>
      </c>
      <c r="G14" s="68">
        <f>'PSC 3-1a (Revised)'!G14-'PSC 3-1a (As Filed)'!G14</f>
        <v>-1.2759999999999994E-3</v>
      </c>
      <c r="H14" s="68">
        <f>'PSC 3-1a (Revised)'!H14-'PSC 3-1a (As Filed)'!H14</f>
        <v>-2.8389999999999978E-3</v>
      </c>
      <c r="I14" s="68">
        <f>'PSC 3-1a (Revised)'!I14-'PSC 3-1a (As Filed)'!I14</f>
        <v>-2.5710000000000004E-3</v>
      </c>
      <c r="J14" s="68">
        <f>'PSC 3-1a (Revised)'!J14-'PSC 3-1a (As Filed)'!J14</f>
        <v>-2.8399999999999988E-3</v>
      </c>
      <c r="K14" s="68">
        <f>'PSC 3-1a (Revised)'!K14-'PSC 3-1a (As Filed)'!K14</f>
        <v>-2.8959999999999993E-3</v>
      </c>
      <c r="L14" s="68">
        <f>'PSC 3-1a (Revised)'!L14-'PSC 3-1a (As Filed)'!L14</f>
        <v>-3.4290000000000015E-3</v>
      </c>
      <c r="M14" s="68">
        <f>'PSC 3-1a (Revised)'!M14-'PSC 3-1a (As Filed)'!M14</f>
        <v>-4.3999999999999977E-3</v>
      </c>
      <c r="N14" s="68">
        <f>'PSC 3-1a (Revised)'!N14-'PSC 3-1a (As Filed)'!N14</f>
        <v>-4.9960000000000004E-3</v>
      </c>
      <c r="O14" s="23"/>
    </row>
    <row r="15" spans="1:16" ht="35.1" customHeight="1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6" x14ac:dyDescent="0.25">
      <c r="A16" s="8" t="s">
        <v>12</v>
      </c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1:16" x14ac:dyDescent="0.25">
      <c r="A17" s="12" t="s">
        <v>13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2"/>
    </row>
    <row r="18" spans="1:16" x14ac:dyDescent="0.25">
      <c r="A18" s="24" t="s">
        <v>14</v>
      </c>
      <c r="B18" s="25" t="s">
        <v>15</v>
      </c>
      <c r="C18" s="26"/>
      <c r="D18" s="27">
        <f>'PSC 3-1a (Revised)'!D18-'PSC 3-1a (As Filed)'!D18</f>
        <v>0</v>
      </c>
      <c r="E18" s="27">
        <f>'PSC 3-1a (Revised)'!E18-'PSC 3-1a (As Filed)'!E18</f>
        <v>0</v>
      </c>
      <c r="F18" s="27">
        <f>'PSC 3-1a (Revised)'!F18-'PSC 3-1a (As Filed)'!F18</f>
        <v>0</v>
      </c>
      <c r="G18" s="27">
        <f>'PSC 3-1a (Revised)'!G18-'PSC 3-1a (As Filed)'!G18</f>
        <v>0</v>
      </c>
      <c r="H18" s="27">
        <f>'PSC 3-1a (Revised)'!H18-'PSC 3-1a (As Filed)'!H18</f>
        <v>0</v>
      </c>
      <c r="I18" s="27">
        <f>'PSC 3-1a (Revised)'!I18-'PSC 3-1a (As Filed)'!I18</f>
        <v>0</v>
      </c>
      <c r="J18" s="27">
        <f>'PSC 3-1a (Revised)'!J18-'PSC 3-1a (As Filed)'!J18</f>
        <v>0</v>
      </c>
      <c r="K18" s="27">
        <f>'PSC 3-1a (Revised)'!K18-'PSC 3-1a (As Filed)'!K18</f>
        <v>0</v>
      </c>
      <c r="L18" s="27">
        <f>'PSC 3-1a (Revised)'!L18-'PSC 3-1a (As Filed)'!L18</f>
        <v>0</v>
      </c>
      <c r="M18" s="27">
        <f>'PSC 3-1a (Revised)'!M18-'PSC 3-1a (As Filed)'!M18</f>
        <v>0</v>
      </c>
      <c r="N18" s="27">
        <f>'PSC 3-1a (Revised)'!N18-'PSC 3-1a (As Filed)'!N18</f>
        <v>0</v>
      </c>
      <c r="O18" s="25"/>
    </row>
    <row r="19" spans="1:16" x14ac:dyDescent="0.25">
      <c r="A19" s="24" t="s">
        <v>14</v>
      </c>
      <c r="B19" s="25" t="s">
        <v>16</v>
      </c>
      <c r="C19" s="26"/>
      <c r="D19" s="28">
        <f>'PSC 3-1a (Revised)'!D19-'PSC 3-1a (As Filed)'!D19</f>
        <v>0</v>
      </c>
      <c r="E19" s="28">
        <f>'PSC 3-1a (Revised)'!E19-'PSC 3-1a (As Filed)'!E19</f>
        <v>0</v>
      </c>
      <c r="F19" s="28">
        <f>'PSC 3-1a (Revised)'!F19-'PSC 3-1a (As Filed)'!F19</f>
        <v>0</v>
      </c>
      <c r="G19" s="28">
        <f>'PSC 3-1a (Revised)'!G19-'PSC 3-1a (As Filed)'!G19</f>
        <v>0</v>
      </c>
      <c r="H19" s="28">
        <f>'PSC 3-1a (Revised)'!H19-'PSC 3-1a (As Filed)'!H19</f>
        <v>0</v>
      </c>
      <c r="I19" s="28">
        <f>'PSC 3-1a (Revised)'!I19-'PSC 3-1a (As Filed)'!I19</f>
        <v>0</v>
      </c>
      <c r="J19" s="28">
        <f>'PSC 3-1a (Revised)'!J19-'PSC 3-1a (As Filed)'!J19</f>
        <v>0</v>
      </c>
      <c r="K19" s="28">
        <f>'PSC 3-1a (Revised)'!K19-'PSC 3-1a (As Filed)'!K19</f>
        <v>0</v>
      </c>
      <c r="L19" s="28">
        <f>'PSC 3-1a (Revised)'!L19-'PSC 3-1a (As Filed)'!L19</f>
        <v>0</v>
      </c>
      <c r="M19" s="28">
        <f>'PSC 3-1a (Revised)'!M19-'PSC 3-1a (As Filed)'!M19</f>
        <v>0</v>
      </c>
      <c r="N19" s="28">
        <f>'PSC 3-1a (Revised)'!N19-'PSC 3-1a (As Filed)'!N19</f>
        <v>0</v>
      </c>
      <c r="O19" s="25"/>
    </row>
    <row r="20" spans="1:16" x14ac:dyDescent="0.25">
      <c r="A20" s="24" t="s">
        <v>14</v>
      </c>
      <c r="B20" s="25" t="s">
        <v>17</v>
      </c>
      <c r="C20" s="26"/>
      <c r="D20" s="28">
        <f>'PSC 3-1a (Revised)'!D20-'PSC 3-1a (As Filed)'!D20</f>
        <v>0</v>
      </c>
      <c r="E20" s="28">
        <f>'PSC 3-1a (Revised)'!E20-'PSC 3-1a (As Filed)'!E20</f>
        <v>0</v>
      </c>
      <c r="F20" s="28">
        <f>'PSC 3-1a (Revised)'!F20-'PSC 3-1a (As Filed)'!F20</f>
        <v>0</v>
      </c>
      <c r="G20" s="28">
        <f>'PSC 3-1a (Revised)'!G20-'PSC 3-1a (As Filed)'!G20</f>
        <v>0</v>
      </c>
      <c r="H20" s="28">
        <f>'PSC 3-1a (Revised)'!H20-'PSC 3-1a (As Filed)'!H20</f>
        <v>0</v>
      </c>
      <c r="I20" s="28">
        <f>'PSC 3-1a (Revised)'!I20-'PSC 3-1a (As Filed)'!I20</f>
        <v>0</v>
      </c>
      <c r="J20" s="28">
        <f>'PSC 3-1a (Revised)'!J20-'PSC 3-1a (As Filed)'!J20</f>
        <v>0</v>
      </c>
      <c r="K20" s="28">
        <f>'PSC 3-1a (Revised)'!K20-'PSC 3-1a (As Filed)'!K20</f>
        <v>0</v>
      </c>
      <c r="L20" s="28">
        <f>'PSC 3-1a (Revised)'!L20-'PSC 3-1a (As Filed)'!L20</f>
        <v>0</v>
      </c>
      <c r="M20" s="28">
        <f>'PSC 3-1a (Revised)'!M20-'PSC 3-1a (As Filed)'!M20</f>
        <v>0</v>
      </c>
      <c r="N20" s="28">
        <f>'PSC 3-1a (Revised)'!N20-'PSC 3-1a (As Filed)'!N20</f>
        <v>0</v>
      </c>
      <c r="O20" s="25"/>
    </row>
    <row r="21" spans="1:16" x14ac:dyDescent="0.25">
      <c r="A21" s="24" t="s">
        <v>14</v>
      </c>
      <c r="B21" s="25" t="s">
        <v>18</v>
      </c>
      <c r="C21" s="29"/>
      <c r="D21" s="28">
        <f>'PSC 3-1a (Revised)'!D21-'PSC 3-1a (As Filed)'!D21</f>
        <v>0</v>
      </c>
      <c r="E21" s="28">
        <f>'PSC 3-1a (Revised)'!E21-'PSC 3-1a (As Filed)'!E21</f>
        <v>0</v>
      </c>
      <c r="F21" s="28">
        <f>'PSC 3-1a (Revised)'!F21-'PSC 3-1a (As Filed)'!F21</f>
        <v>0</v>
      </c>
      <c r="G21" s="28">
        <f>'PSC 3-1a (Revised)'!G21-'PSC 3-1a (As Filed)'!G21</f>
        <v>0</v>
      </c>
      <c r="H21" s="28">
        <f>'PSC 3-1a (Revised)'!H21-'PSC 3-1a (As Filed)'!H21</f>
        <v>0</v>
      </c>
      <c r="I21" s="28">
        <f>'PSC 3-1a (Revised)'!I21-'PSC 3-1a (As Filed)'!I21</f>
        <v>0</v>
      </c>
      <c r="J21" s="28">
        <f>'PSC 3-1a (Revised)'!J21-'PSC 3-1a (As Filed)'!J21</f>
        <v>0</v>
      </c>
      <c r="K21" s="28">
        <f>'PSC 3-1a (Revised)'!K21-'PSC 3-1a (As Filed)'!K21</f>
        <v>0</v>
      </c>
      <c r="L21" s="28">
        <f>'PSC 3-1a (Revised)'!L21-'PSC 3-1a (As Filed)'!L21</f>
        <v>0</v>
      </c>
      <c r="M21" s="28">
        <f>'PSC 3-1a (Revised)'!M21-'PSC 3-1a (As Filed)'!M21</f>
        <v>0</v>
      </c>
      <c r="N21" s="28">
        <f>'PSC 3-1a (Revised)'!N21-'PSC 3-1a (As Filed)'!N21</f>
        <v>0</v>
      </c>
      <c r="O21" s="25"/>
    </row>
    <row r="22" spans="1:16" x14ac:dyDescent="0.25">
      <c r="A22" s="24" t="s">
        <v>14</v>
      </c>
      <c r="B22" s="25" t="s">
        <v>19</v>
      </c>
      <c r="C22" s="26"/>
      <c r="D22" s="28">
        <f>'PSC 3-1a (Revised)'!D22-'PSC 3-1a (As Filed)'!D22</f>
        <v>0</v>
      </c>
      <c r="E22" s="28">
        <f>'PSC 3-1a (Revised)'!E22-'PSC 3-1a (As Filed)'!E22</f>
        <v>0</v>
      </c>
      <c r="F22" s="28">
        <f>'PSC 3-1a (Revised)'!F22-'PSC 3-1a (As Filed)'!F22</f>
        <v>0</v>
      </c>
      <c r="G22" s="28">
        <f>'PSC 3-1a (Revised)'!G22-'PSC 3-1a (As Filed)'!G22</f>
        <v>0</v>
      </c>
      <c r="H22" s="28">
        <f>'PSC 3-1a (Revised)'!H22-'PSC 3-1a (As Filed)'!H22</f>
        <v>0</v>
      </c>
      <c r="I22" s="28">
        <f>'PSC 3-1a (Revised)'!I22-'PSC 3-1a (As Filed)'!I22</f>
        <v>0</v>
      </c>
      <c r="J22" s="28">
        <f>'PSC 3-1a (Revised)'!J22-'PSC 3-1a (As Filed)'!J22</f>
        <v>0</v>
      </c>
      <c r="K22" s="28">
        <f>'PSC 3-1a (Revised)'!K22-'PSC 3-1a (As Filed)'!K22</f>
        <v>0</v>
      </c>
      <c r="L22" s="28">
        <f>'PSC 3-1a (Revised)'!L22-'PSC 3-1a (As Filed)'!L22</f>
        <v>0</v>
      </c>
      <c r="M22" s="28">
        <f>'PSC 3-1a (Revised)'!M22-'PSC 3-1a (As Filed)'!M22</f>
        <v>0</v>
      </c>
      <c r="N22" s="28">
        <f>'PSC 3-1a (Revised)'!N22-'PSC 3-1a (As Filed)'!N22</f>
        <v>0</v>
      </c>
      <c r="O22" s="25"/>
    </row>
    <row r="23" spans="1:16" x14ac:dyDescent="0.25">
      <c r="A23" s="24" t="s">
        <v>20</v>
      </c>
      <c r="B23" s="25" t="s">
        <v>21</v>
      </c>
      <c r="C23" s="26"/>
      <c r="D23" s="28">
        <f>'PSC 3-1a (Revised)'!D23-'PSC 3-1a (As Filed)'!D23</f>
        <v>0</v>
      </c>
      <c r="E23" s="28">
        <f>'PSC 3-1a (Revised)'!E23-'PSC 3-1a (As Filed)'!E23</f>
        <v>0</v>
      </c>
      <c r="F23" s="28">
        <f>'PSC 3-1a (Revised)'!F23-'PSC 3-1a (As Filed)'!F23</f>
        <v>0</v>
      </c>
      <c r="G23" s="28">
        <f>'PSC 3-1a (Revised)'!G23-'PSC 3-1a (As Filed)'!G23</f>
        <v>0</v>
      </c>
      <c r="H23" s="28">
        <f>'PSC 3-1a (Revised)'!H23-'PSC 3-1a (As Filed)'!H23</f>
        <v>0</v>
      </c>
      <c r="I23" s="28">
        <f>'PSC 3-1a (Revised)'!I23-'PSC 3-1a (As Filed)'!I23</f>
        <v>0</v>
      </c>
      <c r="J23" s="28">
        <f>'PSC 3-1a (Revised)'!J23-'PSC 3-1a (As Filed)'!J23</f>
        <v>0</v>
      </c>
      <c r="K23" s="28">
        <f>'PSC 3-1a (Revised)'!K23-'PSC 3-1a (As Filed)'!K23</f>
        <v>0</v>
      </c>
      <c r="L23" s="28">
        <f>'PSC 3-1a (Revised)'!L23-'PSC 3-1a (As Filed)'!L23</f>
        <v>0</v>
      </c>
      <c r="M23" s="28">
        <f>'PSC 3-1a (Revised)'!M23-'PSC 3-1a (As Filed)'!M23</f>
        <v>0</v>
      </c>
      <c r="N23" s="28">
        <f>'PSC 3-1a (Revised)'!N23-'PSC 3-1a (As Filed)'!N23</f>
        <v>0</v>
      </c>
      <c r="O23" s="25"/>
    </row>
    <row r="24" spans="1:16" x14ac:dyDescent="0.25">
      <c r="A24" s="24" t="s">
        <v>14</v>
      </c>
      <c r="B24" s="25" t="s">
        <v>22</v>
      </c>
      <c r="C24" s="26"/>
      <c r="D24" s="28">
        <f>'PSC 3-1a (Revised)'!D24-'PSC 3-1a (As Filed)'!D24</f>
        <v>0</v>
      </c>
      <c r="E24" s="28">
        <f>'PSC 3-1a (Revised)'!E24-'PSC 3-1a (As Filed)'!E24</f>
        <v>0</v>
      </c>
      <c r="F24" s="28">
        <f>'PSC 3-1a (Revised)'!F24-'PSC 3-1a (As Filed)'!F24</f>
        <v>0</v>
      </c>
      <c r="G24" s="28">
        <f>'PSC 3-1a (Revised)'!G24-'PSC 3-1a (As Filed)'!G24</f>
        <v>0</v>
      </c>
      <c r="H24" s="28">
        <f>'PSC 3-1a (Revised)'!H24-'PSC 3-1a (As Filed)'!H24</f>
        <v>0</v>
      </c>
      <c r="I24" s="28">
        <f>'PSC 3-1a (Revised)'!I24-'PSC 3-1a (As Filed)'!I24</f>
        <v>0</v>
      </c>
      <c r="J24" s="28">
        <f>'PSC 3-1a (Revised)'!J24-'PSC 3-1a (As Filed)'!J24</f>
        <v>0</v>
      </c>
      <c r="K24" s="28">
        <f>'PSC 3-1a (Revised)'!K24-'PSC 3-1a (As Filed)'!K24</f>
        <v>0</v>
      </c>
      <c r="L24" s="28">
        <f>'PSC 3-1a (Revised)'!L24-'PSC 3-1a (As Filed)'!L24</f>
        <v>0</v>
      </c>
      <c r="M24" s="28">
        <f>'PSC 3-1a (Revised)'!M24-'PSC 3-1a (As Filed)'!M24</f>
        <v>0</v>
      </c>
      <c r="N24" s="28">
        <f>'PSC 3-1a (Revised)'!N24-'PSC 3-1a (As Filed)'!N24</f>
        <v>0</v>
      </c>
      <c r="O24" s="25"/>
    </row>
    <row r="25" spans="1:16" x14ac:dyDescent="0.25">
      <c r="A25" s="24" t="s">
        <v>20</v>
      </c>
      <c r="B25" s="25" t="s">
        <v>23</v>
      </c>
      <c r="C25" s="29" t="s">
        <v>24</v>
      </c>
      <c r="D25" s="28">
        <f>'PSC 3-1a (Revised)'!D25-'PSC 3-1a (As Filed)'!D25</f>
        <v>0</v>
      </c>
      <c r="E25" s="28">
        <f>'PSC 3-1a (Revised)'!E25-'PSC 3-1a (As Filed)'!E25</f>
        <v>0</v>
      </c>
      <c r="F25" s="28">
        <f>'PSC 3-1a (Revised)'!F25-'PSC 3-1a (As Filed)'!F25</f>
        <v>0</v>
      </c>
      <c r="G25" s="28">
        <f>'PSC 3-1a (Revised)'!G25-'PSC 3-1a (As Filed)'!G25</f>
        <v>0</v>
      </c>
      <c r="H25" s="28">
        <f>'PSC 3-1a (Revised)'!H25-'PSC 3-1a (As Filed)'!H25</f>
        <v>0</v>
      </c>
      <c r="I25" s="28">
        <f>'PSC 3-1a (Revised)'!I25-'PSC 3-1a (As Filed)'!I25</f>
        <v>0</v>
      </c>
      <c r="J25" s="28">
        <f>'PSC 3-1a (Revised)'!J25-'PSC 3-1a (As Filed)'!J25</f>
        <v>0</v>
      </c>
      <c r="K25" s="28">
        <f>'PSC 3-1a (Revised)'!K25-'PSC 3-1a (As Filed)'!K25</f>
        <v>0</v>
      </c>
      <c r="L25" s="28">
        <f>'PSC 3-1a (Revised)'!L25-'PSC 3-1a (As Filed)'!L25</f>
        <v>0</v>
      </c>
      <c r="M25" s="28">
        <f>'PSC 3-1a (Revised)'!M25-'PSC 3-1a (As Filed)'!M25</f>
        <v>0</v>
      </c>
      <c r="N25" s="28">
        <f>'PSC 3-1a (Revised)'!N25-'PSC 3-1a (As Filed)'!N25</f>
        <v>0</v>
      </c>
      <c r="O25" s="25"/>
    </row>
    <row r="26" spans="1:16" x14ac:dyDescent="0.25">
      <c r="A26" s="24" t="s">
        <v>20</v>
      </c>
      <c r="B26" s="25" t="s">
        <v>25</v>
      </c>
      <c r="C26" s="26"/>
      <c r="D26" s="28">
        <f>'PSC 3-1a (Revised)'!D26-'PSC 3-1a (As Filed)'!D26</f>
        <v>0</v>
      </c>
      <c r="E26" s="28">
        <f>'PSC 3-1a (Revised)'!E26-'PSC 3-1a (As Filed)'!E26</f>
        <v>0</v>
      </c>
      <c r="F26" s="28">
        <f>'PSC 3-1a (Revised)'!F26-'PSC 3-1a (As Filed)'!F26</f>
        <v>0</v>
      </c>
      <c r="G26" s="28">
        <f>'PSC 3-1a (Revised)'!G26-'PSC 3-1a (As Filed)'!G26</f>
        <v>0</v>
      </c>
      <c r="H26" s="28">
        <f>'PSC 3-1a (Revised)'!H26-'PSC 3-1a (As Filed)'!H26</f>
        <v>0</v>
      </c>
      <c r="I26" s="28">
        <f>'PSC 3-1a (Revised)'!I26-'PSC 3-1a (As Filed)'!I26</f>
        <v>0</v>
      </c>
      <c r="J26" s="28">
        <f>'PSC 3-1a (Revised)'!J26-'PSC 3-1a (As Filed)'!J26</f>
        <v>0</v>
      </c>
      <c r="K26" s="28">
        <f>'PSC 3-1a (Revised)'!K26-'PSC 3-1a (As Filed)'!K26</f>
        <v>0</v>
      </c>
      <c r="L26" s="28">
        <f>'PSC 3-1a (Revised)'!L26-'PSC 3-1a (As Filed)'!L26</f>
        <v>0</v>
      </c>
      <c r="M26" s="28">
        <f>'PSC 3-1a (Revised)'!M26-'PSC 3-1a (As Filed)'!M26</f>
        <v>0</v>
      </c>
      <c r="N26" s="28">
        <f>'PSC 3-1a (Revised)'!N26-'PSC 3-1a (As Filed)'!N26</f>
        <v>0</v>
      </c>
      <c r="O26" s="25"/>
    </row>
    <row r="27" spans="1:16" x14ac:dyDescent="0.25">
      <c r="A27" s="24" t="s">
        <v>20</v>
      </c>
      <c r="B27" s="30" t="s">
        <v>26</v>
      </c>
      <c r="C27" s="31" t="s">
        <v>24</v>
      </c>
      <c r="D27" s="32">
        <f>'PSC 3-1a (Revised)'!D27-'PSC 3-1a (As Filed)'!D27</f>
        <v>0</v>
      </c>
      <c r="E27" s="32">
        <f>'PSC 3-1a (Revised)'!E27-'PSC 3-1a (As Filed)'!E27</f>
        <v>0</v>
      </c>
      <c r="F27" s="32">
        <f>'PSC 3-1a (Revised)'!F27-'PSC 3-1a (As Filed)'!F27</f>
        <v>0</v>
      </c>
      <c r="G27" s="32">
        <f>'PSC 3-1a (Revised)'!G27-'PSC 3-1a (As Filed)'!G27</f>
        <v>0</v>
      </c>
      <c r="H27" s="32">
        <f>'PSC 3-1a (Revised)'!H27-'PSC 3-1a (As Filed)'!H27</f>
        <v>0</v>
      </c>
      <c r="I27" s="32">
        <f>'PSC 3-1a (Revised)'!I27-'PSC 3-1a (As Filed)'!I27</f>
        <v>0</v>
      </c>
      <c r="J27" s="32">
        <f>'PSC 3-1a (Revised)'!J27-'PSC 3-1a (As Filed)'!J27</f>
        <v>0</v>
      </c>
      <c r="K27" s="32">
        <f>'PSC 3-1a (Revised)'!K27-'PSC 3-1a (As Filed)'!K27</f>
        <v>0</v>
      </c>
      <c r="L27" s="32">
        <f>'PSC 3-1a (Revised)'!L27-'PSC 3-1a (As Filed)'!L27</f>
        <v>0</v>
      </c>
      <c r="M27" s="32">
        <f>'PSC 3-1a (Revised)'!M27-'PSC 3-1a (As Filed)'!M27</f>
        <v>0</v>
      </c>
      <c r="N27" s="32">
        <f>'PSC 3-1a (Revised)'!N27-'PSC 3-1a (As Filed)'!N27</f>
        <v>0</v>
      </c>
      <c r="O27" s="13"/>
    </row>
    <row r="28" spans="1:16" x14ac:dyDescent="0.25">
      <c r="A28" s="24" t="s">
        <v>27</v>
      </c>
      <c r="B28" s="25" t="s">
        <v>28</v>
      </c>
      <c r="C28" s="26"/>
      <c r="D28" s="33">
        <f t="shared" ref="D28:N28" si="4">D18+D19+D20+D21+D22-D23+D24-D25-D26-D27</f>
        <v>0</v>
      </c>
      <c r="E28" s="33">
        <f t="shared" si="4"/>
        <v>0</v>
      </c>
      <c r="F28" s="33">
        <f t="shared" si="4"/>
        <v>0</v>
      </c>
      <c r="G28" s="33">
        <f t="shared" si="4"/>
        <v>0</v>
      </c>
      <c r="H28" s="33">
        <f t="shared" si="4"/>
        <v>0</v>
      </c>
      <c r="I28" s="33">
        <f t="shared" si="4"/>
        <v>0</v>
      </c>
      <c r="J28" s="33">
        <f t="shared" si="4"/>
        <v>0</v>
      </c>
      <c r="K28" s="33">
        <f t="shared" si="4"/>
        <v>0</v>
      </c>
      <c r="L28" s="33">
        <f t="shared" si="4"/>
        <v>0</v>
      </c>
      <c r="M28" s="33">
        <f t="shared" si="4"/>
        <v>0</v>
      </c>
      <c r="N28" s="33">
        <f t="shared" si="4"/>
        <v>0</v>
      </c>
      <c r="O28" s="13"/>
    </row>
    <row r="29" spans="1:16" x14ac:dyDescent="0.25">
      <c r="A29" s="13"/>
      <c r="B29" s="25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3"/>
    </row>
    <row r="30" spans="1:16" x14ac:dyDescent="0.25">
      <c r="A30" s="13" t="s">
        <v>29</v>
      </c>
      <c r="B30" s="25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3"/>
    </row>
    <row r="31" spans="1:16" x14ac:dyDescent="0.25">
      <c r="A31" s="24" t="s">
        <v>14</v>
      </c>
      <c r="B31" s="69" t="s">
        <v>30</v>
      </c>
      <c r="C31" s="29" t="s">
        <v>24</v>
      </c>
      <c r="D31" s="27">
        <f>'PSC 3-1a (Revised)'!D31-'PSC 3-1a (As Filed)'!D31</f>
        <v>0</v>
      </c>
      <c r="E31" s="27">
        <f>'PSC 3-1a (Revised)'!E31-'PSC 3-1a (As Filed)'!E31</f>
        <v>0</v>
      </c>
      <c r="F31" s="27">
        <f>'PSC 3-1a (Revised)'!F31-'PSC 3-1a (As Filed)'!F31</f>
        <v>0</v>
      </c>
      <c r="G31" s="27">
        <f>'PSC 3-1a (Revised)'!G31-'PSC 3-1a (As Filed)'!G31</f>
        <v>0</v>
      </c>
      <c r="H31" s="27">
        <f>'PSC 3-1a (Revised)'!H31-'PSC 3-1a (As Filed)'!H31</f>
        <v>0</v>
      </c>
      <c r="I31" s="27">
        <f>'PSC 3-1a (Revised)'!I31-'PSC 3-1a (As Filed)'!I31</f>
        <v>0</v>
      </c>
      <c r="J31" s="27">
        <f>'PSC 3-1a (Revised)'!J31-'PSC 3-1a (As Filed)'!J31</f>
        <v>0</v>
      </c>
      <c r="K31" s="27">
        <f>'PSC 3-1a (Revised)'!K31-'PSC 3-1a (As Filed)'!K31</f>
        <v>0</v>
      </c>
      <c r="L31" s="27">
        <f>'PSC 3-1a (Revised)'!L31-'PSC 3-1a (As Filed)'!L31</f>
        <v>0</v>
      </c>
      <c r="M31" s="27">
        <f>'PSC 3-1a (Revised)'!M31-'PSC 3-1a (As Filed)'!M31</f>
        <v>0</v>
      </c>
      <c r="N31" s="27">
        <f>'PSC 3-1a (Revised)'!N31-'PSC 3-1a (As Filed)'!N31</f>
        <v>0</v>
      </c>
      <c r="O31" s="34"/>
      <c r="P31" s="14"/>
    </row>
    <row r="32" spans="1:16" x14ac:dyDescent="0.25">
      <c r="A32" s="24" t="s">
        <v>14</v>
      </c>
      <c r="B32" s="25" t="s">
        <v>31</v>
      </c>
      <c r="C32" s="29"/>
      <c r="D32" s="28">
        <f>'PSC 3-1a (Revised)'!D32-'PSC 3-1a (As Filed)'!D32</f>
        <v>0</v>
      </c>
      <c r="E32" s="28">
        <f>'PSC 3-1a (Revised)'!E32-'PSC 3-1a (As Filed)'!E32</f>
        <v>0</v>
      </c>
      <c r="F32" s="28">
        <f>'PSC 3-1a (Revised)'!F32-'PSC 3-1a (As Filed)'!F32</f>
        <v>0</v>
      </c>
      <c r="G32" s="28">
        <f>'PSC 3-1a (Revised)'!G32-'PSC 3-1a (As Filed)'!G32</f>
        <v>0</v>
      </c>
      <c r="H32" s="28">
        <f>'PSC 3-1a (Revised)'!H32-'PSC 3-1a (As Filed)'!H32</f>
        <v>0</v>
      </c>
      <c r="I32" s="28">
        <f>'PSC 3-1a (Revised)'!I32-'PSC 3-1a (As Filed)'!I32</f>
        <v>0</v>
      </c>
      <c r="J32" s="28">
        <f>'PSC 3-1a (Revised)'!J32-'PSC 3-1a (As Filed)'!J32</f>
        <v>0</v>
      </c>
      <c r="K32" s="28">
        <f>'PSC 3-1a (Revised)'!K32-'PSC 3-1a (As Filed)'!K32</f>
        <v>0</v>
      </c>
      <c r="L32" s="28">
        <f>'PSC 3-1a (Revised)'!L32-'PSC 3-1a (As Filed)'!L32</f>
        <v>0</v>
      </c>
      <c r="M32" s="28">
        <f>'PSC 3-1a (Revised)'!M32-'PSC 3-1a (As Filed)'!M32</f>
        <v>0</v>
      </c>
      <c r="N32" s="28">
        <f>'PSC 3-1a (Revised)'!N32-'PSC 3-1a (As Filed)'!N32</f>
        <v>0</v>
      </c>
      <c r="O32" s="25"/>
    </row>
    <row r="33" spans="1:16" x14ac:dyDescent="0.25">
      <c r="A33" s="24" t="s">
        <v>14</v>
      </c>
      <c r="B33" s="25" t="s">
        <v>32</v>
      </c>
      <c r="C33" s="29" t="s">
        <v>24</v>
      </c>
      <c r="D33" s="28">
        <f>'PSC 3-1a (Revised)'!D33-'PSC 3-1a (As Filed)'!D33</f>
        <v>0</v>
      </c>
      <c r="E33" s="28">
        <f>'PSC 3-1a (Revised)'!E33-'PSC 3-1a (As Filed)'!E33</f>
        <v>0</v>
      </c>
      <c r="F33" s="28">
        <f>'PSC 3-1a (Revised)'!F33-'PSC 3-1a (As Filed)'!F33</f>
        <v>0</v>
      </c>
      <c r="G33" s="28">
        <f>'PSC 3-1a (Revised)'!G33-'PSC 3-1a (As Filed)'!G33</f>
        <v>0</v>
      </c>
      <c r="H33" s="28">
        <f>'PSC 3-1a (Revised)'!H33-'PSC 3-1a (As Filed)'!H33</f>
        <v>0</v>
      </c>
      <c r="I33" s="28">
        <f>'PSC 3-1a (Revised)'!I33-'PSC 3-1a (As Filed)'!I33</f>
        <v>0</v>
      </c>
      <c r="J33" s="28">
        <f>'PSC 3-1a (Revised)'!J33-'PSC 3-1a (As Filed)'!J33</f>
        <v>0</v>
      </c>
      <c r="K33" s="28">
        <f>'PSC 3-1a (Revised)'!K33-'PSC 3-1a (As Filed)'!K33</f>
        <v>0</v>
      </c>
      <c r="L33" s="28">
        <f>'PSC 3-1a (Revised)'!L33-'PSC 3-1a (As Filed)'!L33</f>
        <v>0</v>
      </c>
      <c r="M33" s="28">
        <f>'PSC 3-1a (Revised)'!M33-'PSC 3-1a (As Filed)'!M33</f>
        <v>0</v>
      </c>
      <c r="N33" s="28">
        <f>'PSC 3-1a (Revised)'!N33-'PSC 3-1a (As Filed)'!N33</f>
        <v>0</v>
      </c>
      <c r="O33" s="25"/>
    </row>
    <row r="34" spans="1:16" x14ac:dyDescent="0.25">
      <c r="A34" s="24" t="s">
        <v>20</v>
      </c>
      <c r="B34" s="25" t="s">
        <v>33</v>
      </c>
      <c r="C34" s="29" t="s">
        <v>24</v>
      </c>
      <c r="D34" s="28">
        <f>'PSC 3-1a (Revised)'!D34-'PSC 3-1a (As Filed)'!D34</f>
        <v>0</v>
      </c>
      <c r="E34" s="28">
        <f>'PSC 3-1a (Revised)'!E34-'PSC 3-1a (As Filed)'!E34</f>
        <v>0</v>
      </c>
      <c r="F34" s="28">
        <f>'PSC 3-1a (Revised)'!F34-'PSC 3-1a (As Filed)'!F34</f>
        <v>0</v>
      </c>
      <c r="G34" s="28">
        <f>'PSC 3-1a (Revised)'!G34-'PSC 3-1a (As Filed)'!G34</f>
        <v>0</v>
      </c>
      <c r="H34" s="28">
        <f>'PSC 3-1a (Revised)'!H34-'PSC 3-1a (As Filed)'!H34</f>
        <v>0</v>
      </c>
      <c r="I34" s="28">
        <f>'PSC 3-1a (Revised)'!I34-'PSC 3-1a (As Filed)'!I34</f>
        <v>0</v>
      </c>
      <c r="J34" s="28">
        <f>'PSC 3-1a (Revised)'!J34-'PSC 3-1a (As Filed)'!J34</f>
        <v>0</v>
      </c>
      <c r="K34" s="28">
        <f>'PSC 3-1a (Revised)'!K34-'PSC 3-1a (As Filed)'!K34</f>
        <v>0</v>
      </c>
      <c r="L34" s="28">
        <f>'PSC 3-1a (Revised)'!L34-'PSC 3-1a (As Filed)'!L34</f>
        <v>0</v>
      </c>
      <c r="M34" s="28">
        <f>'PSC 3-1a (Revised)'!M34-'PSC 3-1a (As Filed)'!M34</f>
        <v>0</v>
      </c>
      <c r="N34" s="28">
        <f>'PSC 3-1a (Revised)'!N34-'PSC 3-1a (As Filed)'!N34</f>
        <v>0</v>
      </c>
      <c r="O34" s="25"/>
    </row>
    <row r="35" spans="1:16" x14ac:dyDescent="0.25">
      <c r="A35" s="24" t="s">
        <v>20</v>
      </c>
      <c r="B35" s="25" t="s">
        <v>34</v>
      </c>
      <c r="C35" s="26"/>
      <c r="D35" s="28">
        <f>'PSC 3-1a (Revised)'!D35-'PSC 3-1a (As Filed)'!D35</f>
        <v>0</v>
      </c>
      <c r="E35" s="28">
        <f>'PSC 3-1a (Revised)'!E35-'PSC 3-1a (As Filed)'!E35</f>
        <v>0</v>
      </c>
      <c r="F35" s="28">
        <f>'PSC 3-1a (Revised)'!F35-'PSC 3-1a (As Filed)'!F35</f>
        <v>0</v>
      </c>
      <c r="G35" s="28">
        <f>'PSC 3-1a (Revised)'!G35-'PSC 3-1a (As Filed)'!G35</f>
        <v>0</v>
      </c>
      <c r="H35" s="28">
        <f>'PSC 3-1a (Revised)'!H35-'PSC 3-1a (As Filed)'!H35</f>
        <v>0</v>
      </c>
      <c r="I35" s="28">
        <f>'PSC 3-1a (Revised)'!I35-'PSC 3-1a (As Filed)'!I35</f>
        <v>0</v>
      </c>
      <c r="J35" s="28">
        <f>'PSC 3-1a (Revised)'!J35-'PSC 3-1a (As Filed)'!J35</f>
        <v>0</v>
      </c>
      <c r="K35" s="28">
        <f>'PSC 3-1a (Revised)'!K35-'PSC 3-1a (As Filed)'!K35</f>
        <v>0</v>
      </c>
      <c r="L35" s="28">
        <f>'PSC 3-1a (Revised)'!L35-'PSC 3-1a (As Filed)'!L35</f>
        <v>0</v>
      </c>
      <c r="M35" s="28">
        <f>'PSC 3-1a (Revised)'!M35-'PSC 3-1a (As Filed)'!M35</f>
        <v>0</v>
      </c>
      <c r="N35" s="28">
        <f>'PSC 3-1a (Revised)'!N35-'PSC 3-1a (As Filed)'!N35</f>
        <v>0</v>
      </c>
      <c r="O35" s="25"/>
    </row>
    <row r="36" spans="1:16" x14ac:dyDescent="0.25">
      <c r="A36" s="24" t="s">
        <v>20</v>
      </c>
      <c r="B36" s="25" t="s">
        <v>35</v>
      </c>
      <c r="C36" s="29" t="s">
        <v>24</v>
      </c>
      <c r="D36" s="28">
        <f>'PSC 3-1a (Revised)'!D36-'PSC 3-1a (As Filed)'!D36</f>
        <v>0</v>
      </c>
      <c r="E36" s="28">
        <f>'PSC 3-1a (Revised)'!E36-'PSC 3-1a (As Filed)'!E36</f>
        <v>0</v>
      </c>
      <c r="F36" s="28">
        <f>'PSC 3-1a (Revised)'!F36-'PSC 3-1a (As Filed)'!F36</f>
        <v>0</v>
      </c>
      <c r="G36" s="28">
        <f>'PSC 3-1a (Revised)'!G36-'PSC 3-1a (As Filed)'!G36</f>
        <v>0</v>
      </c>
      <c r="H36" s="28">
        <f>'PSC 3-1a (Revised)'!H36-'PSC 3-1a (As Filed)'!H36</f>
        <v>0</v>
      </c>
      <c r="I36" s="28">
        <f>'PSC 3-1a (Revised)'!I36-'PSC 3-1a (As Filed)'!I36</f>
        <v>0</v>
      </c>
      <c r="J36" s="28">
        <f>'PSC 3-1a (Revised)'!J36-'PSC 3-1a (As Filed)'!J36</f>
        <v>0</v>
      </c>
      <c r="K36" s="28">
        <f>'PSC 3-1a (Revised)'!K36-'PSC 3-1a (As Filed)'!K36</f>
        <v>0</v>
      </c>
      <c r="L36" s="28">
        <f>'PSC 3-1a (Revised)'!L36-'PSC 3-1a (As Filed)'!L36</f>
        <v>0</v>
      </c>
      <c r="M36" s="28">
        <f>'PSC 3-1a (Revised)'!M36-'PSC 3-1a (As Filed)'!M36</f>
        <v>0</v>
      </c>
      <c r="N36" s="28">
        <f>'PSC 3-1a (Revised)'!N36-'PSC 3-1a (As Filed)'!N36</f>
        <v>0</v>
      </c>
      <c r="O36" s="25"/>
    </row>
    <row r="37" spans="1:16" x14ac:dyDescent="0.25">
      <c r="A37" s="24" t="s">
        <v>20</v>
      </c>
      <c r="B37" s="30" t="s">
        <v>36</v>
      </c>
      <c r="C37" s="31"/>
      <c r="D37" s="32">
        <f>'PSC 3-1a (Revised)'!D37-'PSC 3-1a (As Filed)'!D37</f>
        <v>0</v>
      </c>
      <c r="E37" s="32">
        <f>'PSC 3-1a (Revised)'!E37-'PSC 3-1a (As Filed)'!E37</f>
        <v>0</v>
      </c>
      <c r="F37" s="32">
        <f>'PSC 3-1a (Revised)'!F37-'PSC 3-1a (As Filed)'!F37</f>
        <v>0</v>
      </c>
      <c r="G37" s="32">
        <f>'PSC 3-1a (Revised)'!G37-'PSC 3-1a (As Filed)'!G37</f>
        <v>0</v>
      </c>
      <c r="H37" s="32">
        <f>'PSC 3-1a (Revised)'!H37-'PSC 3-1a (As Filed)'!H37</f>
        <v>0</v>
      </c>
      <c r="I37" s="32">
        <f>'PSC 3-1a (Revised)'!I37-'PSC 3-1a (As Filed)'!I37</f>
        <v>0</v>
      </c>
      <c r="J37" s="32">
        <f>'PSC 3-1a (Revised)'!J37-'PSC 3-1a (As Filed)'!J37</f>
        <v>0</v>
      </c>
      <c r="K37" s="32">
        <f>'PSC 3-1a (Revised)'!K37-'PSC 3-1a (As Filed)'!K37</f>
        <v>0</v>
      </c>
      <c r="L37" s="32">
        <f>'PSC 3-1a (Revised)'!L37-'PSC 3-1a (As Filed)'!L37</f>
        <v>0</v>
      </c>
      <c r="M37" s="32">
        <f>'PSC 3-1a (Revised)'!M37-'PSC 3-1a (As Filed)'!M37</f>
        <v>0</v>
      </c>
      <c r="N37" s="32">
        <f>'PSC 3-1a (Revised)'!N37-'PSC 3-1a (As Filed)'!N37</f>
        <v>0</v>
      </c>
      <c r="O37" s="13"/>
    </row>
    <row r="38" spans="1:16" x14ac:dyDescent="0.25">
      <c r="A38" s="24" t="s">
        <v>37</v>
      </c>
      <c r="B38" s="25" t="s">
        <v>38</v>
      </c>
      <c r="C38" s="26"/>
      <c r="D38" s="33">
        <f t="shared" ref="D38:N38" si="5">D31+D32+D33-D34-D35-D36-D37</f>
        <v>0</v>
      </c>
      <c r="E38" s="33">
        <f t="shared" si="5"/>
        <v>0</v>
      </c>
      <c r="F38" s="33">
        <f t="shared" si="5"/>
        <v>0</v>
      </c>
      <c r="G38" s="33">
        <f t="shared" si="5"/>
        <v>0</v>
      </c>
      <c r="H38" s="33">
        <f t="shared" si="5"/>
        <v>0</v>
      </c>
      <c r="I38" s="33">
        <f t="shared" si="5"/>
        <v>0</v>
      </c>
      <c r="J38" s="33">
        <f t="shared" si="5"/>
        <v>0</v>
      </c>
      <c r="K38" s="33">
        <f t="shared" si="5"/>
        <v>0</v>
      </c>
      <c r="L38" s="33">
        <f t="shared" si="5"/>
        <v>0</v>
      </c>
      <c r="M38" s="33">
        <f t="shared" si="5"/>
        <v>0</v>
      </c>
      <c r="N38" s="33">
        <f t="shared" si="5"/>
        <v>0</v>
      </c>
      <c r="O38" s="13"/>
      <c r="P38" s="14"/>
    </row>
    <row r="39" spans="1:16" x14ac:dyDescent="0.25">
      <c r="A39" s="13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13"/>
    </row>
    <row r="40" spans="1:16" x14ac:dyDescent="0.25">
      <c r="A40" s="13" t="s">
        <v>39</v>
      </c>
      <c r="B40" s="25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3"/>
    </row>
    <row r="41" spans="1:16" x14ac:dyDescent="0.25">
      <c r="A41" s="24" t="s">
        <v>40</v>
      </c>
      <c r="B41" s="25" t="s">
        <v>41</v>
      </c>
      <c r="C41" s="29"/>
      <c r="D41" s="27">
        <f>'PSC 3-1a (Revised)'!D41-'PSC 3-1a (As Filed)'!D41</f>
        <v>0</v>
      </c>
      <c r="E41" s="27">
        <f>'PSC 3-1a (Revised)'!E41-'PSC 3-1a (As Filed)'!E41</f>
        <v>0</v>
      </c>
      <c r="F41" s="27">
        <f>'PSC 3-1a (Revised)'!F41-'PSC 3-1a (As Filed)'!F41</f>
        <v>0</v>
      </c>
      <c r="G41" s="27">
        <f>'PSC 3-1a (Revised)'!G41-'PSC 3-1a (As Filed)'!G41</f>
        <v>0</v>
      </c>
      <c r="H41" s="27">
        <f>'PSC 3-1a (Revised)'!H41-'PSC 3-1a (As Filed)'!H41</f>
        <v>0</v>
      </c>
      <c r="I41" s="27">
        <f>'PSC 3-1a (Revised)'!I41-'PSC 3-1a (As Filed)'!I41</f>
        <v>0</v>
      </c>
      <c r="J41" s="27">
        <f>'PSC 3-1a (Revised)'!J41-'PSC 3-1a (As Filed)'!J41</f>
        <v>0</v>
      </c>
      <c r="K41" s="27">
        <f>'PSC 3-1a (Revised)'!K41-'PSC 3-1a (As Filed)'!K41</f>
        <v>0</v>
      </c>
      <c r="L41" s="27">
        <f>'PSC 3-1a (Revised)'!L41-'PSC 3-1a (As Filed)'!L41</f>
        <v>0</v>
      </c>
      <c r="M41" s="27">
        <f>'PSC 3-1a (Revised)'!M41-'PSC 3-1a (As Filed)'!M41</f>
        <v>0</v>
      </c>
      <c r="N41" s="27">
        <f>'PSC 3-1a (Revised)'!N41-'PSC 3-1a (As Filed)'!N41</f>
        <v>0</v>
      </c>
      <c r="O41" s="25"/>
      <c r="P41" s="35"/>
    </row>
    <row r="42" spans="1:16" x14ac:dyDescent="0.25">
      <c r="A42" s="13"/>
      <c r="B42" s="25"/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13"/>
    </row>
    <row r="43" spans="1:16" x14ac:dyDescent="0.25">
      <c r="A43" s="24" t="s">
        <v>42</v>
      </c>
      <c r="B43" s="25" t="s">
        <v>43</v>
      </c>
      <c r="C43" s="26" t="s">
        <v>44</v>
      </c>
      <c r="D43" s="27">
        <f>D87</f>
        <v>93587</v>
      </c>
      <c r="E43" s="27">
        <f t="shared" ref="E43:N43" si="6">E87</f>
        <v>2552</v>
      </c>
      <c r="F43" s="27">
        <f t="shared" si="6"/>
        <v>13882</v>
      </c>
      <c r="G43" s="27">
        <f t="shared" si="6"/>
        <v>4498</v>
      </c>
      <c r="H43" s="27">
        <f t="shared" si="6"/>
        <v>70055</v>
      </c>
      <c r="I43" s="27">
        <f t="shared" si="6"/>
        <v>-48794</v>
      </c>
      <c r="J43" s="27">
        <f t="shared" si="6"/>
        <v>-62090</v>
      </c>
      <c r="K43" s="27">
        <f t="shared" si="6"/>
        <v>-68792</v>
      </c>
      <c r="L43" s="27">
        <f t="shared" si="6"/>
        <v>23229</v>
      </c>
      <c r="M43" s="27">
        <f t="shared" si="6"/>
        <v>146391</v>
      </c>
      <c r="N43" s="27">
        <f t="shared" si="6"/>
        <v>83277</v>
      </c>
      <c r="O43" s="13"/>
      <c r="P43" s="35"/>
    </row>
    <row r="44" spans="1:16" x14ac:dyDescent="0.25">
      <c r="A44" s="24"/>
      <c r="B44" s="25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13"/>
    </row>
    <row r="45" spans="1:16" s="4" customFormat="1" x14ac:dyDescent="0.25">
      <c r="A45" s="70"/>
      <c r="B45" s="71" t="s">
        <v>45</v>
      </c>
      <c r="C45" s="72"/>
      <c r="D45" s="73">
        <f t="shared" ref="D45:N45" si="7">D28+D38-D41-D43</f>
        <v>-93587</v>
      </c>
      <c r="E45" s="73">
        <f t="shared" si="7"/>
        <v>-2552</v>
      </c>
      <c r="F45" s="73">
        <f t="shared" si="7"/>
        <v>-13882</v>
      </c>
      <c r="G45" s="73">
        <f t="shared" si="7"/>
        <v>-4498</v>
      </c>
      <c r="H45" s="73">
        <f t="shared" si="7"/>
        <v>-70055</v>
      </c>
      <c r="I45" s="73">
        <f t="shared" si="7"/>
        <v>48794</v>
      </c>
      <c r="J45" s="73">
        <f t="shared" si="7"/>
        <v>62090</v>
      </c>
      <c r="K45" s="73">
        <f t="shared" si="7"/>
        <v>68792</v>
      </c>
      <c r="L45" s="73">
        <f t="shared" si="7"/>
        <v>-23229</v>
      </c>
      <c r="M45" s="73">
        <f t="shared" si="7"/>
        <v>-146391</v>
      </c>
      <c r="N45" s="73">
        <f t="shared" si="7"/>
        <v>-83277</v>
      </c>
      <c r="O45" s="36"/>
      <c r="P45" s="14"/>
    </row>
    <row r="46" spans="1:16" x14ac:dyDescent="0.25">
      <c r="A46" s="4"/>
      <c r="B46" s="4"/>
      <c r="C46" s="3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6" x14ac:dyDescent="0.25">
      <c r="A47" s="136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37"/>
    </row>
    <row r="48" spans="1:16" x14ac:dyDescent="0.25">
      <c r="A48" s="4"/>
      <c r="B48" s="4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6" x14ac:dyDescent="0.25">
      <c r="A49" s="8" t="s">
        <v>46</v>
      </c>
      <c r="B49" s="9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38"/>
    </row>
    <row r="50" spans="1:16" ht="18" customHeight="1" x14ac:dyDescent="0.25">
      <c r="A50" s="12"/>
      <c r="B50" s="1" t="s">
        <v>47</v>
      </c>
      <c r="D50" s="39">
        <f>'PSC 3-1a (Revised)'!D50-'PSC 3-1a (As Filed)'!D50</f>
        <v>0</v>
      </c>
      <c r="E50" s="39">
        <f>'PSC 3-1a (Revised)'!E50-'PSC 3-1a (As Filed)'!E50</f>
        <v>0</v>
      </c>
      <c r="F50" s="39">
        <f>'PSC 3-1a (Revised)'!F50-'PSC 3-1a (As Filed)'!F50</f>
        <v>0</v>
      </c>
      <c r="G50" s="39">
        <f>'PSC 3-1a (Revised)'!G50-'PSC 3-1a (As Filed)'!G50</f>
        <v>0</v>
      </c>
      <c r="H50" s="39">
        <f>'PSC 3-1a (Revised)'!H50-'PSC 3-1a (As Filed)'!H50</f>
        <v>0</v>
      </c>
      <c r="I50" s="39">
        <f>'PSC 3-1a (Revised)'!I50-'PSC 3-1a (As Filed)'!I50</f>
        <v>0</v>
      </c>
      <c r="J50" s="39">
        <f>'PSC 3-1a (Revised)'!J50-'PSC 3-1a (As Filed)'!J50</f>
        <v>0</v>
      </c>
      <c r="K50" s="39">
        <f>'PSC 3-1a (Revised)'!K50-'PSC 3-1a (As Filed)'!K50</f>
        <v>0</v>
      </c>
      <c r="L50" s="39">
        <f>'PSC 3-1a (Revised)'!L50-'PSC 3-1a (As Filed)'!L50</f>
        <v>0</v>
      </c>
      <c r="M50" s="39">
        <f>'PSC 3-1a (Revised)'!M50-'PSC 3-1a (As Filed)'!M50</f>
        <v>0</v>
      </c>
      <c r="N50" s="39">
        <f>'PSC 3-1a (Revised)'!N50-'PSC 3-1a (As Filed)'!N50</f>
        <v>0</v>
      </c>
      <c r="O50" s="40"/>
    </row>
    <row r="51" spans="1:16" ht="18" customHeight="1" x14ac:dyDescent="0.25">
      <c r="A51" s="12"/>
      <c r="B51" s="19" t="s">
        <v>48</v>
      </c>
      <c r="C51" s="31" t="s">
        <v>24</v>
      </c>
      <c r="D51" s="41">
        <f>'PSC 3-1a (Revised)'!D51-'PSC 3-1a (As Filed)'!D51</f>
        <v>0</v>
      </c>
      <c r="E51" s="41">
        <f>'PSC 3-1a (Revised)'!E51-'PSC 3-1a (As Filed)'!E51</f>
        <v>0</v>
      </c>
      <c r="F51" s="41">
        <f>'PSC 3-1a (Revised)'!F51-'PSC 3-1a (As Filed)'!F51</f>
        <v>0</v>
      </c>
      <c r="G51" s="41">
        <f>'PSC 3-1a (Revised)'!G51-'PSC 3-1a (As Filed)'!G51</f>
        <v>0</v>
      </c>
      <c r="H51" s="41">
        <f>'PSC 3-1a (Revised)'!H51-'PSC 3-1a (As Filed)'!H51</f>
        <v>0</v>
      </c>
      <c r="I51" s="41">
        <f>'PSC 3-1a (Revised)'!I51-'PSC 3-1a (As Filed)'!I51</f>
        <v>0</v>
      </c>
      <c r="J51" s="41">
        <f>'PSC 3-1a (Revised)'!J51-'PSC 3-1a (As Filed)'!J51</f>
        <v>0</v>
      </c>
      <c r="K51" s="41">
        <f>'PSC 3-1a (Revised)'!K51-'PSC 3-1a (As Filed)'!K51</f>
        <v>0</v>
      </c>
      <c r="L51" s="41">
        <f>'PSC 3-1a (Revised)'!L51-'PSC 3-1a (As Filed)'!L51</f>
        <v>0</v>
      </c>
      <c r="M51" s="41">
        <f>'PSC 3-1a (Revised)'!M51-'PSC 3-1a (As Filed)'!M51</f>
        <v>0</v>
      </c>
      <c r="N51" s="41">
        <f>'PSC 3-1a (Revised)'!N51-'PSC 3-1a (As Filed)'!N51</f>
        <v>0</v>
      </c>
      <c r="O51" s="38"/>
      <c r="P51" s="35"/>
    </row>
    <row r="52" spans="1:16" x14ac:dyDescent="0.25">
      <c r="A52" s="12" t="s">
        <v>27</v>
      </c>
      <c r="B52" s="1" t="s">
        <v>49</v>
      </c>
      <c r="D52" s="39">
        <f t="shared" ref="D52:N52" si="8">SUM(D50:D51)</f>
        <v>0</v>
      </c>
      <c r="E52" s="39">
        <f t="shared" si="8"/>
        <v>0</v>
      </c>
      <c r="F52" s="39">
        <f t="shared" si="8"/>
        <v>0</v>
      </c>
      <c r="G52" s="39">
        <f t="shared" si="8"/>
        <v>0</v>
      </c>
      <c r="H52" s="39">
        <f t="shared" si="8"/>
        <v>0</v>
      </c>
      <c r="I52" s="39">
        <f t="shared" si="8"/>
        <v>0</v>
      </c>
      <c r="J52" s="39">
        <f t="shared" si="8"/>
        <v>0</v>
      </c>
      <c r="K52" s="39">
        <f t="shared" si="8"/>
        <v>0</v>
      </c>
      <c r="L52" s="39">
        <f t="shared" si="8"/>
        <v>0</v>
      </c>
      <c r="M52" s="39">
        <f t="shared" si="8"/>
        <v>0</v>
      </c>
      <c r="N52" s="39">
        <f t="shared" si="8"/>
        <v>0</v>
      </c>
      <c r="O52" s="38"/>
    </row>
    <row r="53" spans="1:16" x14ac:dyDescent="0.25">
      <c r="A53" s="12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8"/>
    </row>
    <row r="54" spans="1:16" x14ac:dyDescent="0.25">
      <c r="A54" s="1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38"/>
    </row>
    <row r="55" spans="1:16" ht="18" customHeight="1" x14ac:dyDescent="0.25">
      <c r="A55" s="12"/>
      <c r="B55" s="1" t="s">
        <v>50</v>
      </c>
      <c r="C55" s="29" t="s">
        <v>24</v>
      </c>
      <c r="D55" s="39">
        <f>'PSC 3-1a (Revised)'!D55-'PSC 3-1a (As Filed)'!D55</f>
        <v>0</v>
      </c>
      <c r="E55" s="39">
        <f>'PSC 3-1a (Revised)'!E55-'PSC 3-1a (As Filed)'!E55</f>
        <v>0</v>
      </c>
      <c r="F55" s="39">
        <f>'PSC 3-1a (Revised)'!F55-'PSC 3-1a (As Filed)'!F55</f>
        <v>0</v>
      </c>
      <c r="G55" s="39">
        <f>'PSC 3-1a (Revised)'!G55-'PSC 3-1a (As Filed)'!G55</f>
        <v>0</v>
      </c>
      <c r="H55" s="39">
        <f>'PSC 3-1a (Revised)'!H55-'PSC 3-1a (As Filed)'!H55</f>
        <v>0</v>
      </c>
      <c r="I55" s="39">
        <f>'PSC 3-1a (Revised)'!I55-'PSC 3-1a (As Filed)'!I55</f>
        <v>0</v>
      </c>
      <c r="J55" s="39">
        <f>'PSC 3-1a (Revised)'!J55-'PSC 3-1a (As Filed)'!J55</f>
        <v>0</v>
      </c>
      <c r="K55" s="39">
        <f>'PSC 3-1a (Revised)'!K55-'PSC 3-1a (As Filed)'!K55</f>
        <v>0</v>
      </c>
      <c r="L55" s="39">
        <f>'PSC 3-1a (Revised)'!L55-'PSC 3-1a (As Filed)'!L55</f>
        <v>0</v>
      </c>
      <c r="M55" s="39">
        <f>'PSC 3-1a (Revised)'!M55-'PSC 3-1a (As Filed)'!M55</f>
        <v>0</v>
      </c>
      <c r="N55" s="39">
        <f>'PSC 3-1a (Revised)'!N55-'PSC 3-1a (As Filed)'!N55</f>
        <v>0</v>
      </c>
      <c r="O55" s="40"/>
      <c r="P55" s="35"/>
    </row>
    <row r="56" spans="1:16" ht="18" customHeight="1" x14ac:dyDescent="0.25">
      <c r="A56" s="12"/>
      <c r="B56" s="1" t="s">
        <v>51</v>
      </c>
      <c r="D56" s="39">
        <f>'PSC 3-1a (Revised)'!D56-'PSC 3-1a (As Filed)'!D56</f>
        <v>0</v>
      </c>
      <c r="E56" s="39">
        <f>'PSC 3-1a (Revised)'!E56-'PSC 3-1a (As Filed)'!E56</f>
        <v>0</v>
      </c>
      <c r="F56" s="39">
        <f>'PSC 3-1a (Revised)'!F56-'PSC 3-1a (As Filed)'!F56</f>
        <v>0</v>
      </c>
      <c r="G56" s="39">
        <f>'PSC 3-1a (Revised)'!G56-'PSC 3-1a (As Filed)'!G56</f>
        <v>0</v>
      </c>
      <c r="H56" s="39">
        <f>'PSC 3-1a (Revised)'!H56-'PSC 3-1a (As Filed)'!H56</f>
        <v>0</v>
      </c>
      <c r="I56" s="39">
        <f>'PSC 3-1a (Revised)'!I56-'PSC 3-1a (As Filed)'!I56</f>
        <v>0</v>
      </c>
      <c r="J56" s="39">
        <f>'PSC 3-1a (Revised)'!J56-'PSC 3-1a (As Filed)'!J56</f>
        <v>0</v>
      </c>
      <c r="K56" s="39">
        <f>'PSC 3-1a (Revised)'!K56-'PSC 3-1a (As Filed)'!K56</f>
        <v>0</v>
      </c>
      <c r="L56" s="39">
        <f>'PSC 3-1a (Revised)'!L56-'PSC 3-1a (As Filed)'!L56</f>
        <v>0</v>
      </c>
      <c r="M56" s="39">
        <f>'PSC 3-1a (Revised)'!M56-'PSC 3-1a (As Filed)'!M56</f>
        <v>0</v>
      </c>
      <c r="N56" s="39">
        <f>'PSC 3-1a (Revised)'!N56-'PSC 3-1a (As Filed)'!N56</f>
        <v>0</v>
      </c>
      <c r="O56" s="40"/>
    </row>
    <row r="57" spans="1:16" ht="18" customHeight="1" x14ac:dyDescent="0.25">
      <c r="A57" s="12"/>
      <c r="B57" s="1" t="s">
        <v>52</v>
      </c>
      <c r="D57" s="39">
        <f>'PSC 3-1a (Revised)'!D57-'PSC 3-1a (As Filed)'!D57</f>
        <v>0</v>
      </c>
      <c r="E57" s="39">
        <f>'PSC 3-1a (Revised)'!E57-'PSC 3-1a (As Filed)'!E57</f>
        <v>0</v>
      </c>
      <c r="F57" s="39">
        <f>'PSC 3-1a (Revised)'!F57-'PSC 3-1a (As Filed)'!F57</f>
        <v>0</v>
      </c>
      <c r="G57" s="39">
        <f>'PSC 3-1a (Revised)'!G57-'PSC 3-1a (As Filed)'!G57</f>
        <v>0</v>
      </c>
      <c r="H57" s="39">
        <f>'PSC 3-1a (Revised)'!H57-'PSC 3-1a (As Filed)'!H57</f>
        <v>0</v>
      </c>
      <c r="I57" s="39">
        <f>'PSC 3-1a (Revised)'!I57-'PSC 3-1a (As Filed)'!I57</f>
        <v>0</v>
      </c>
      <c r="J57" s="39">
        <f>'PSC 3-1a (Revised)'!J57-'PSC 3-1a (As Filed)'!J57</f>
        <v>0</v>
      </c>
      <c r="K57" s="39">
        <f>'PSC 3-1a (Revised)'!K57-'PSC 3-1a (As Filed)'!K57</f>
        <v>0</v>
      </c>
      <c r="L57" s="39">
        <f>'PSC 3-1a (Revised)'!L57-'PSC 3-1a (As Filed)'!L57</f>
        <v>0</v>
      </c>
      <c r="M57" s="39">
        <f>'PSC 3-1a (Revised)'!M57-'PSC 3-1a (As Filed)'!M57</f>
        <v>0</v>
      </c>
      <c r="N57" s="39">
        <f>'PSC 3-1a (Revised)'!N57-'PSC 3-1a (As Filed)'!N57</f>
        <v>0</v>
      </c>
      <c r="O57" s="40"/>
    </row>
    <row r="58" spans="1:16" ht="18" customHeight="1" x14ac:dyDescent="0.25">
      <c r="A58" s="12"/>
      <c r="B58" s="1" t="s">
        <v>91</v>
      </c>
      <c r="C58" s="29" t="s">
        <v>24</v>
      </c>
      <c r="D58" s="39">
        <f>'PSC 3-1a (Revised)'!D58-'PSC 3-1a (As Filed)'!D58</f>
        <v>-4672086</v>
      </c>
      <c r="E58" s="39">
        <f>'PSC 3-1a (Revised)'!E58-'PSC 3-1a (As Filed)'!E58</f>
        <v>-3562188</v>
      </c>
      <c r="F58" s="39">
        <f>'PSC 3-1a (Revised)'!F58-'PSC 3-1a (As Filed)'!F58</f>
        <v>-3217409</v>
      </c>
      <c r="G58" s="39">
        <f>'PSC 3-1a (Revised)'!G58-'PSC 3-1a (As Filed)'!G58</f>
        <v>-12690911</v>
      </c>
      <c r="H58" s="39">
        <f>'PSC 3-1a (Revised)'!H58-'PSC 3-1a (As Filed)'!H58</f>
        <v>-21864366</v>
      </c>
      <c r="I58" s="39">
        <f>'PSC 3-1a (Revised)'!I58-'PSC 3-1a (As Filed)'!I58</f>
        <v>-25419706</v>
      </c>
      <c r="J58" s="39">
        <f>'PSC 3-1a (Revised)'!J58-'PSC 3-1a (As Filed)'!J58</f>
        <v>-28651813</v>
      </c>
      <c r="K58" s="39">
        <f>'PSC 3-1a (Revised)'!K58-'PSC 3-1a (As Filed)'!K58</f>
        <v>-35492618</v>
      </c>
      <c r="L58" s="39">
        <f>'PSC 3-1a (Revised)'!L58-'PSC 3-1a (As Filed)'!L58</f>
        <v>-35036362</v>
      </c>
      <c r="M58" s="39">
        <f>'PSC 3-1a (Revised)'!M58-'PSC 3-1a (As Filed)'!M58</f>
        <v>-37511319</v>
      </c>
      <c r="N58" s="39">
        <f>'PSC 3-1a (Revised)'!N58-'PSC 3-1a (As Filed)'!N58</f>
        <v>-32626807</v>
      </c>
      <c r="O58" s="97" t="s">
        <v>6</v>
      </c>
    </row>
    <row r="59" spans="1:16" ht="18" customHeight="1" x14ac:dyDescent="0.25">
      <c r="A59" s="12"/>
      <c r="B59" s="19" t="s">
        <v>53</v>
      </c>
      <c r="C59" s="31" t="s">
        <v>24</v>
      </c>
      <c r="D59" s="41">
        <f>'PSC 3-1a (Revised)'!D59-'PSC 3-1a (As Filed)'!D59</f>
        <v>0</v>
      </c>
      <c r="E59" s="41">
        <f>'PSC 3-1a (Revised)'!E59-'PSC 3-1a (As Filed)'!E59</f>
        <v>0</v>
      </c>
      <c r="F59" s="41">
        <f>'PSC 3-1a (Revised)'!F59-'PSC 3-1a (As Filed)'!F59</f>
        <v>0</v>
      </c>
      <c r="G59" s="41">
        <f>'PSC 3-1a (Revised)'!G59-'PSC 3-1a (As Filed)'!G59</f>
        <v>0</v>
      </c>
      <c r="H59" s="41">
        <f>'PSC 3-1a (Revised)'!H59-'PSC 3-1a (As Filed)'!H59</f>
        <v>0</v>
      </c>
      <c r="I59" s="41">
        <f>'PSC 3-1a (Revised)'!I59-'PSC 3-1a (As Filed)'!I59</f>
        <v>0</v>
      </c>
      <c r="J59" s="41">
        <f>'PSC 3-1a (Revised)'!J59-'PSC 3-1a (As Filed)'!J59</f>
        <v>0</v>
      </c>
      <c r="K59" s="41">
        <f>'PSC 3-1a (Revised)'!K59-'PSC 3-1a (As Filed)'!K59</f>
        <v>0</v>
      </c>
      <c r="L59" s="41">
        <f>'PSC 3-1a (Revised)'!L59-'PSC 3-1a (As Filed)'!L59</f>
        <v>0</v>
      </c>
      <c r="M59" s="41">
        <f>'PSC 3-1a (Revised)'!M59-'PSC 3-1a (As Filed)'!M59</f>
        <v>0</v>
      </c>
      <c r="N59" s="41">
        <f>'PSC 3-1a (Revised)'!N59-'PSC 3-1a (As Filed)'!N59</f>
        <v>0</v>
      </c>
      <c r="O59" s="16"/>
      <c r="P59" s="35"/>
    </row>
    <row r="60" spans="1:16" ht="18" customHeight="1" x14ac:dyDescent="0.25">
      <c r="A60" s="12" t="s">
        <v>37</v>
      </c>
      <c r="B60" s="1" t="s">
        <v>54</v>
      </c>
      <c r="D60" s="15">
        <f t="shared" ref="D60:N60" si="9">SUM(D55:D59)</f>
        <v>-4672086</v>
      </c>
      <c r="E60" s="15">
        <f t="shared" si="9"/>
        <v>-3562188</v>
      </c>
      <c r="F60" s="15">
        <f t="shared" si="9"/>
        <v>-3217409</v>
      </c>
      <c r="G60" s="15">
        <f t="shared" si="9"/>
        <v>-12690911</v>
      </c>
      <c r="H60" s="15">
        <f t="shared" si="9"/>
        <v>-21864366</v>
      </c>
      <c r="I60" s="15">
        <f t="shared" si="9"/>
        <v>-25419706</v>
      </c>
      <c r="J60" s="15">
        <f t="shared" si="9"/>
        <v>-28651813</v>
      </c>
      <c r="K60" s="15">
        <f t="shared" si="9"/>
        <v>-35492618</v>
      </c>
      <c r="L60" s="15">
        <f t="shared" si="9"/>
        <v>-35036362</v>
      </c>
      <c r="M60" s="15">
        <f t="shared" si="9"/>
        <v>-37511319</v>
      </c>
      <c r="N60" s="15">
        <f t="shared" si="9"/>
        <v>-32626807</v>
      </c>
      <c r="O60" s="16"/>
    </row>
    <row r="61" spans="1:16" x14ac:dyDescent="0.25">
      <c r="A61" s="12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</row>
    <row r="62" spans="1:16" x14ac:dyDescent="0.25">
      <c r="A62" s="12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42"/>
    </row>
    <row r="63" spans="1:16" x14ac:dyDescent="0.25">
      <c r="A63" s="43"/>
      <c r="B63" s="44" t="s">
        <v>55</v>
      </c>
      <c r="C63" s="45"/>
      <c r="D63" s="46">
        <f t="shared" ref="D63:N63" si="10">D52-D60</f>
        <v>4672086</v>
      </c>
      <c r="E63" s="46">
        <f t="shared" si="10"/>
        <v>3562188</v>
      </c>
      <c r="F63" s="46">
        <f t="shared" si="10"/>
        <v>3217409</v>
      </c>
      <c r="G63" s="46">
        <f t="shared" si="10"/>
        <v>12690911</v>
      </c>
      <c r="H63" s="46">
        <f t="shared" si="10"/>
        <v>21864366</v>
      </c>
      <c r="I63" s="46">
        <f t="shared" si="10"/>
        <v>25419706</v>
      </c>
      <c r="J63" s="46">
        <f t="shared" si="10"/>
        <v>28651813</v>
      </c>
      <c r="K63" s="46">
        <f t="shared" si="10"/>
        <v>35492618</v>
      </c>
      <c r="L63" s="46">
        <f t="shared" si="10"/>
        <v>35036362</v>
      </c>
      <c r="M63" s="46">
        <f t="shared" si="10"/>
        <v>37511319</v>
      </c>
      <c r="N63" s="46">
        <f t="shared" si="10"/>
        <v>32626807</v>
      </c>
      <c r="O63" s="12"/>
    </row>
    <row r="64" spans="1:16" ht="35.1" customHeight="1" x14ac:dyDescent="0.25">
      <c r="A64" s="4"/>
      <c r="B64" s="4"/>
      <c r="C64" s="3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6" ht="9.75" customHeight="1" x14ac:dyDescent="0.25">
      <c r="A65" s="4"/>
      <c r="B65" s="4"/>
      <c r="C65" s="3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spans="1:16" x14ac:dyDescent="0.25">
      <c r="A66" s="8" t="s">
        <v>56</v>
      </c>
      <c r="B66" s="9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22"/>
    </row>
    <row r="67" spans="1:16" x14ac:dyDescent="0.25">
      <c r="A67" s="48" t="s">
        <v>57</v>
      </c>
      <c r="B67" s="1" t="s">
        <v>58</v>
      </c>
      <c r="D67" s="49">
        <f>'PSC 3-1a (Revised)'!D67-'PSC 3-1a (As Filed)'!D67</f>
        <v>0</v>
      </c>
      <c r="E67" s="49">
        <f>'PSC 3-1a (Revised)'!E67-'PSC 3-1a (As Filed)'!E67</f>
        <v>-8.829999999999949E-4</v>
      </c>
      <c r="F67" s="49">
        <f>'PSC 3-1a (Revised)'!F67-'PSC 3-1a (As Filed)'!F67</f>
        <v>-3.8600000000000093E-4</v>
      </c>
      <c r="G67" s="49">
        <f>'PSC 3-1a (Revised)'!G67-'PSC 3-1a (As Filed)'!G67</f>
        <v>-3.720000000000008E-4</v>
      </c>
      <c r="H67" s="49">
        <f>'PSC 3-1a (Revised)'!H67-'PSC 3-1a (As Filed)'!H67</f>
        <v>-1.2759999999999994E-3</v>
      </c>
      <c r="I67" s="49">
        <f>'PSC 3-1a (Revised)'!I67-'PSC 3-1a (As Filed)'!I67</f>
        <v>-2.8389999999999978E-3</v>
      </c>
      <c r="J67" s="49">
        <f>'PSC 3-1a (Revised)'!J67-'PSC 3-1a (As Filed)'!J67</f>
        <v>-2.5710000000000004E-3</v>
      </c>
      <c r="K67" s="49">
        <f>'PSC 3-1a (Revised)'!K67-'PSC 3-1a (As Filed)'!K67</f>
        <v>-2.8399999999999988E-3</v>
      </c>
      <c r="L67" s="49">
        <f>'PSC 3-1a (Revised)'!L67-'PSC 3-1a (As Filed)'!L67</f>
        <v>-2.8959999999999993E-3</v>
      </c>
      <c r="M67" s="49">
        <f>'PSC 3-1a (Revised)'!M67-'PSC 3-1a (As Filed)'!M67</f>
        <v>-3.4290000000000015E-3</v>
      </c>
      <c r="N67" s="131">
        <f>'PSC 3-1a (Revised)'!N67-'PSC 3-1a (As Filed)'!N67</f>
        <v>-4.3999999999999977E-3</v>
      </c>
      <c r="O67" s="38"/>
    </row>
    <row r="68" spans="1:16" x14ac:dyDescent="0.25">
      <c r="A68" s="50" t="s">
        <v>59</v>
      </c>
      <c r="B68" s="19" t="s">
        <v>60</v>
      </c>
      <c r="C68" s="20"/>
      <c r="D68" s="41">
        <f>'PSC 3-1a (Revised)'!D68-'PSC 3-1a (As Filed)'!D68</f>
        <v>4672086</v>
      </c>
      <c r="E68" s="41">
        <f>'PSC 3-1a (Revised)'!E68-'PSC 3-1a (As Filed)'!E68</f>
        <v>3562188</v>
      </c>
      <c r="F68" s="41">
        <f>'PSC 3-1a (Revised)'!F68-'PSC 3-1a (As Filed)'!F68</f>
        <v>3217409</v>
      </c>
      <c r="G68" s="41">
        <f>'PSC 3-1a (Revised)'!G68-'PSC 3-1a (As Filed)'!G68</f>
        <v>12690911</v>
      </c>
      <c r="H68" s="41">
        <f>'PSC 3-1a (Revised)'!H68-'PSC 3-1a (As Filed)'!H68</f>
        <v>21864366</v>
      </c>
      <c r="I68" s="41">
        <f>'PSC 3-1a (Revised)'!I68-'PSC 3-1a (As Filed)'!I68</f>
        <v>25419706</v>
      </c>
      <c r="J68" s="41">
        <f>'PSC 3-1a (Revised)'!J68-'PSC 3-1a (As Filed)'!J68</f>
        <v>28651813</v>
      </c>
      <c r="K68" s="41">
        <f>'PSC 3-1a (Revised)'!K68-'PSC 3-1a (As Filed)'!K68</f>
        <v>35492618</v>
      </c>
      <c r="L68" s="41">
        <f>'PSC 3-1a (Revised)'!L68-'PSC 3-1a (As Filed)'!L68</f>
        <v>35036362</v>
      </c>
      <c r="M68" s="41">
        <f>'PSC 3-1a (Revised)'!M68-'PSC 3-1a (As Filed)'!M68</f>
        <v>37511319</v>
      </c>
      <c r="N68" s="132">
        <f>'PSC 3-1a (Revised)'!N68-'PSC 3-1a (As Filed)'!N68</f>
        <v>32626807</v>
      </c>
      <c r="O68" s="97" t="s">
        <v>6</v>
      </c>
      <c r="P68" s="35"/>
    </row>
    <row r="69" spans="1:16" x14ac:dyDescent="0.25">
      <c r="A69" s="50" t="s">
        <v>61</v>
      </c>
      <c r="B69" s="1" t="s">
        <v>62</v>
      </c>
      <c r="C69" s="2" t="s">
        <v>63</v>
      </c>
      <c r="D69" s="27">
        <f>'PSC 3-1a (Revised)'!D69-'PSC 3-1a (As Filed)'!D69</f>
        <v>93587</v>
      </c>
      <c r="E69" s="27">
        <f>'PSC 3-1a (Revised)'!E69-'PSC 3-1a (As Filed)'!E69</f>
        <v>-189049</v>
      </c>
      <c r="F69" s="27">
        <f>'PSC 3-1a (Revised)'!F69-'PSC 3-1a (As Filed)'!F69</f>
        <v>-63419</v>
      </c>
      <c r="G69" s="27">
        <f>'PSC 3-1a (Revised)'!G69-'PSC 3-1a (As Filed)'!G69</f>
        <v>-76639</v>
      </c>
      <c r="H69" s="27">
        <f>'PSC 3-1a (Revised)'!H69-'PSC 3-1a (As Filed)'!H69</f>
        <v>-200137</v>
      </c>
      <c r="I69" s="27">
        <f>'PSC 3-1a (Revised)'!I69-'PSC 3-1a (As Filed)'!I69</f>
        <v>-576497</v>
      </c>
      <c r="J69" s="27">
        <f>'PSC 3-1a (Revised)'!J69-'PSC 3-1a (As Filed)'!J69</f>
        <v>-545441</v>
      </c>
      <c r="K69" s="27">
        <f>'PSC 3-1a (Revised)'!K69-'PSC 3-1a (As Filed)'!K69</f>
        <v>-606450</v>
      </c>
      <c r="L69" s="27">
        <f>'PSC 3-1a (Revised)'!L69-'PSC 3-1a (As Filed)'!L69</f>
        <v>-650930</v>
      </c>
      <c r="M69" s="27">
        <f>'PSC 3-1a (Revised)'!M69-'PSC 3-1a (As Filed)'!M69</f>
        <v>-610290</v>
      </c>
      <c r="N69" s="133">
        <f>'PSC 3-1a (Revised)'!N69-'PSC 3-1a (As Filed)'!N69</f>
        <v>-848168</v>
      </c>
      <c r="O69" s="38"/>
    </row>
    <row r="70" spans="1:16" x14ac:dyDescent="0.25">
      <c r="A70" s="50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8"/>
    </row>
    <row r="71" spans="1:16" x14ac:dyDescent="0.25">
      <c r="A71" s="50" t="s">
        <v>64</v>
      </c>
      <c r="B71" s="1" t="s">
        <v>65</v>
      </c>
      <c r="D71" s="51">
        <f>'PSC 3-1a (Revised)'!D71-'PSC 3-1a (As Filed)'!D71</f>
        <v>0</v>
      </c>
      <c r="E71" s="51">
        <f t="shared" ref="E71:N71" si="11">D63</f>
        <v>4672086</v>
      </c>
      <c r="F71" s="51">
        <f t="shared" si="11"/>
        <v>3562188</v>
      </c>
      <c r="G71" s="51">
        <f t="shared" si="11"/>
        <v>3217409</v>
      </c>
      <c r="H71" s="51">
        <f t="shared" si="11"/>
        <v>12690911</v>
      </c>
      <c r="I71" s="51">
        <f t="shared" si="11"/>
        <v>21864366</v>
      </c>
      <c r="J71" s="51">
        <f t="shared" si="11"/>
        <v>25419706</v>
      </c>
      <c r="K71" s="51">
        <f t="shared" si="11"/>
        <v>28651813</v>
      </c>
      <c r="L71" s="51">
        <f t="shared" si="11"/>
        <v>35492618</v>
      </c>
      <c r="M71" s="51">
        <f t="shared" si="11"/>
        <v>35036362</v>
      </c>
      <c r="N71" s="27">
        <f t="shared" si="11"/>
        <v>37511319</v>
      </c>
      <c r="O71" s="97" t="s">
        <v>96</v>
      </c>
      <c r="P71" s="35"/>
    </row>
    <row r="72" spans="1:16" x14ac:dyDescent="0.25">
      <c r="A72" s="50" t="s">
        <v>66</v>
      </c>
      <c r="B72" s="19" t="s">
        <v>67</v>
      </c>
      <c r="C72" s="52"/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38"/>
    </row>
    <row r="73" spans="1:16" x14ac:dyDescent="0.25">
      <c r="A73" s="50" t="s">
        <v>68</v>
      </c>
      <c r="B73" s="1" t="s">
        <v>69</v>
      </c>
      <c r="C73" s="2" t="s">
        <v>70</v>
      </c>
      <c r="D73" s="39">
        <f t="shared" ref="D73:N73" si="12">D71-D72</f>
        <v>0</v>
      </c>
      <c r="E73" s="39">
        <f t="shared" si="12"/>
        <v>4672086</v>
      </c>
      <c r="F73" s="39">
        <f t="shared" si="12"/>
        <v>3562188</v>
      </c>
      <c r="G73" s="39">
        <f t="shared" si="12"/>
        <v>3217409</v>
      </c>
      <c r="H73" s="39">
        <f t="shared" si="12"/>
        <v>12690911</v>
      </c>
      <c r="I73" s="39">
        <f t="shared" si="12"/>
        <v>21864366</v>
      </c>
      <c r="J73" s="39">
        <f t="shared" si="12"/>
        <v>25419706</v>
      </c>
      <c r="K73" s="39">
        <f t="shared" si="12"/>
        <v>28651813</v>
      </c>
      <c r="L73" s="39">
        <f t="shared" si="12"/>
        <v>35492618</v>
      </c>
      <c r="M73" s="39">
        <f t="shared" si="12"/>
        <v>35036362</v>
      </c>
      <c r="N73" s="39">
        <f t="shared" si="12"/>
        <v>37511319</v>
      </c>
      <c r="O73" s="38"/>
    </row>
    <row r="74" spans="1:16" x14ac:dyDescent="0.25">
      <c r="A74" s="50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22"/>
    </row>
    <row r="75" spans="1:16" x14ac:dyDescent="0.25">
      <c r="A75" s="50" t="s">
        <v>71</v>
      </c>
      <c r="B75" s="1" t="s">
        <v>72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53"/>
    </row>
    <row r="76" spans="1:16" x14ac:dyDescent="0.25">
      <c r="A76" s="50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3"/>
    </row>
    <row r="77" spans="1:16" x14ac:dyDescent="0.25">
      <c r="A77" s="50" t="s">
        <v>73</v>
      </c>
      <c r="B77" s="1" t="s">
        <v>74</v>
      </c>
      <c r="C77" s="2" t="s">
        <v>75</v>
      </c>
      <c r="D77" s="27">
        <f>'PSC 3-1a (Revised)'!D77-'PSC 3-1a (As Filed)'!D77</f>
        <v>0</v>
      </c>
      <c r="E77" s="27">
        <f>'PSC 3-1a (Revised)'!E77-'PSC 3-1a (As Filed)'!E77</f>
        <v>-191600.80583299836</v>
      </c>
      <c r="F77" s="27">
        <f>'PSC 3-1a (Revised)'!F77-'PSC 3-1a (As Filed)'!F77</f>
        <v>-77300.369562000269</v>
      </c>
      <c r="G77" s="27">
        <f>'PSC 3-1a (Revised)'!G77-'PSC 3-1a (As Filed)'!G77</f>
        <v>-81137.188482000201</v>
      </c>
      <c r="H77" s="27">
        <f>'PSC 3-1a (Revised)'!H77-'PSC 3-1a (As Filed)'!H77</f>
        <v>-270192.65915199986</v>
      </c>
      <c r="I77" s="27">
        <f>'PSC 3-1a (Revised)'!I77-'PSC 3-1a (As Filed)'!I77</f>
        <v>-527703.60107699956</v>
      </c>
      <c r="J77" s="27">
        <f>'PSC 3-1a (Revised)'!J77-'PSC 3-1a (As Filed)'!J77</f>
        <v>-483351.19964200002</v>
      </c>
      <c r="K77" s="27">
        <f>'PSC 3-1a (Revised)'!K77-'PSC 3-1a (As Filed)'!K77</f>
        <v>-537658.61403199984</v>
      </c>
      <c r="L77" s="27">
        <f>'PSC 3-1a (Revised)'!L77-'PSC 3-1a (As Filed)'!L77</f>
        <v>-674159.25572199957</v>
      </c>
      <c r="M77" s="27">
        <f>'PSC 3-1a (Revised)'!M77-'PSC 3-1a (As Filed)'!M77</f>
        <v>-756681.49360400042</v>
      </c>
      <c r="N77" s="27">
        <f>'PSC 3-1a (Revised)'!N77-'PSC 3-1a (As Filed)'!N77</f>
        <v>-931445.13550199918</v>
      </c>
      <c r="O77" s="16"/>
    </row>
    <row r="78" spans="1:16" x14ac:dyDescent="0.25">
      <c r="A78" s="50"/>
      <c r="B78" s="19"/>
      <c r="C78" s="20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13"/>
    </row>
    <row r="79" spans="1:16" x14ac:dyDescent="0.25">
      <c r="A79" s="50" t="s">
        <v>76</v>
      </c>
      <c r="B79" s="1" t="s">
        <v>77</v>
      </c>
      <c r="C79" s="2" t="s">
        <v>78</v>
      </c>
      <c r="D79" s="27">
        <f>D69-D77</f>
        <v>93587</v>
      </c>
      <c r="E79" s="27">
        <f t="shared" ref="E79:N79" si="13">E69-E77</f>
        <v>2551.8058329983614</v>
      </c>
      <c r="F79" s="27">
        <f t="shared" si="13"/>
        <v>13881.369562000269</v>
      </c>
      <c r="G79" s="27">
        <f t="shared" si="13"/>
        <v>4498.1884820002015</v>
      </c>
      <c r="H79" s="27">
        <f t="shared" si="13"/>
        <v>70055.659151999862</v>
      </c>
      <c r="I79" s="27">
        <f t="shared" si="13"/>
        <v>-48793.398923000437</v>
      </c>
      <c r="J79" s="27">
        <f t="shared" si="13"/>
        <v>-62089.800357999979</v>
      </c>
      <c r="K79" s="27">
        <f t="shared" si="13"/>
        <v>-68791.385968000162</v>
      </c>
      <c r="L79" s="27">
        <f t="shared" si="13"/>
        <v>23229.255721999565</v>
      </c>
      <c r="M79" s="27">
        <f t="shared" si="13"/>
        <v>146391.49360400042</v>
      </c>
      <c r="N79" s="27">
        <f t="shared" si="13"/>
        <v>83277.135501999175</v>
      </c>
      <c r="O79" s="16"/>
    </row>
    <row r="80" spans="1:16" x14ac:dyDescent="0.25">
      <c r="A80" s="50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/>
    </row>
    <row r="81" spans="1:16" x14ac:dyDescent="0.25">
      <c r="A81" s="50" t="s">
        <v>79</v>
      </c>
      <c r="B81" s="1" t="s">
        <v>80</v>
      </c>
      <c r="C81" s="2" t="s">
        <v>81</v>
      </c>
      <c r="D81" s="15">
        <f>'PSC 3-1a (Revised)'!D81-'PSC 3-1a (As Filed)'!D81</f>
        <v>4672086</v>
      </c>
      <c r="E81" s="15">
        <f>'PSC 3-1a (Revised)'!E81-'PSC 3-1a (As Filed)'!E81</f>
        <v>3562188</v>
      </c>
      <c r="F81" s="15">
        <f>'PSC 3-1a (Revised)'!F81-'PSC 3-1a (As Filed)'!F81</f>
        <v>3217409</v>
      </c>
      <c r="G81" s="15">
        <f>'PSC 3-1a (Revised)'!G81-'PSC 3-1a (As Filed)'!G81</f>
        <v>12690911</v>
      </c>
      <c r="H81" s="15">
        <f>'PSC 3-1a (Revised)'!H81-'PSC 3-1a (As Filed)'!H81</f>
        <v>21864366</v>
      </c>
      <c r="I81" s="15">
        <f>'PSC 3-1a (Revised)'!I81-'PSC 3-1a (As Filed)'!I81</f>
        <v>25419706</v>
      </c>
      <c r="J81" s="15">
        <f>'PSC 3-1a (Revised)'!J81-'PSC 3-1a (As Filed)'!J81</f>
        <v>28651813</v>
      </c>
      <c r="K81" s="15">
        <f>'PSC 3-1a (Revised)'!K81-'PSC 3-1a (As Filed)'!K81</f>
        <v>35492618</v>
      </c>
      <c r="L81" s="15">
        <f>'PSC 3-1a (Revised)'!L81-'PSC 3-1a (As Filed)'!L81</f>
        <v>35036362</v>
      </c>
      <c r="M81" s="15">
        <f>'PSC 3-1a (Revised)'!M81-'PSC 3-1a (As Filed)'!M81</f>
        <v>37511319</v>
      </c>
      <c r="N81" s="15">
        <f>'PSC 3-1a (Revised)'!N81-'PSC 3-1a (As Filed)'!N81</f>
        <v>32626807</v>
      </c>
      <c r="O81" s="97" t="s">
        <v>6</v>
      </c>
      <c r="P81" s="35"/>
    </row>
    <row r="82" spans="1:16" ht="3.75" customHeight="1" x14ac:dyDescent="0.25">
      <c r="A82" s="50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97"/>
    </row>
    <row r="83" spans="1:16" x14ac:dyDescent="0.25">
      <c r="A83" s="50" t="s">
        <v>82</v>
      </c>
      <c r="B83" s="1" t="s">
        <v>83</v>
      </c>
      <c r="D83" s="15">
        <f>'PSC 3-1a (Revised)'!D83-'PSC 3-1a (As Filed)'!D83</f>
        <v>4672086</v>
      </c>
      <c r="E83" s="15">
        <f>'PSC 3-1a (Revised)'!E83-'PSC 3-1a (As Filed)'!E83</f>
        <v>3562188</v>
      </c>
      <c r="F83" s="15">
        <f>'PSC 3-1a (Revised)'!F83-'PSC 3-1a (As Filed)'!F83</f>
        <v>3217409</v>
      </c>
      <c r="G83" s="15">
        <f>'PSC 3-1a (Revised)'!G83-'PSC 3-1a (As Filed)'!G83</f>
        <v>12690911</v>
      </c>
      <c r="H83" s="15">
        <f>'PSC 3-1a (Revised)'!H83-'PSC 3-1a (As Filed)'!H83</f>
        <v>21864366</v>
      </c>
      <c r="I83" s="15">
        <f>'PSC 3-1a (Revised)'!I83-'PSC 3-1a (As Filed)'!I83</f>
        <v>25419706</v>
      </c>
      <c r="J83" s="15">
        <f>'PSC 3-1a (Revised)'!J83-'PSC 3-1a (As Filed)'!J83</f>
        <v>28651813</v>
      </c>
      <c r="K83" s="15">
        <f>'PSC 3-1a (Revised)'!K83-'PSC 3-1a (As Filed)'!K83</f>
        <v>35492618</v>
      </c>
      <c r="L83" s="15">
        <f>'PSC 3-1a (Revised)'!L83-'PSC 3-1a (As Filed)'!L83</f>
        <v>35036362</v>
      </c>
      <c r="M83" s="15">
        <f>'PSC 3-1a (Revised)'!M83-'PSC 3-1a (As Filed)'!M83</f>
        <v>37511319</v>
      </c>
      <c r="N83" s="15">
        <f>'PSC 3-1a (Revised)'!N83-'PSC 3-1a (As Filed)'!N83</f>
        <v>32626807</v>
      </c>
      <c r="O83" s="97" t="s">
        <v>6</v>
      </c>
      <c r="P83" s="35"/>
    </row>
    <row r="84" spans="1:16" ht="3.75" customHeight="1" x14ac:dyDescent="0.25">
      <c r="A84" s="50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55"/>
    </row>
    <row r="85" spans="1:16" x14ac:dyDescent="0.25">
      <c r="A85" s="50" t="s">
        <v>84</v>
      </c>
      <c r="B85" s="1" t="s">
        <v>85</v>
      </c>
      <c r="C85" s="2" t="s">
        <v>86</v>
      </c>
      <c r="D85" s="15">
        <f>'PSC 3-1a (Revised)'!D85-'PSC 3-1a (As Filed)'!D85</f>
        <v>0</v>
      </c>
      <c r="E85" s="15">
        <f>'PSC 3-1a (Revised)'!E85-'PSC 3-1a (As Filed)'!E85</f>
        <v>0</v>
      </c>
      <c r="F85" s="15">
        <f>'PSC 3-1a (Revised)'!F85-'PSC 3-1a (As Filed)'!F85</f>
        <v>0</v>
      </c>
      <c r="G85" s="15">
        <f>'PSC 3-1a (Revised)'!G85-'PSC 3-1a (As Filed)'!G85</f>
        <v>0</v>
      </c>
      <c r="H85" s="15">
        <f>'PSC 3-1a (Revised)'!H85-'PSC 3-1a (As Filed)'!H85</f>
        <v>0</v>
      </c>
      <c r="I85" s="15">
        <f>'PSC 3-1a (Revised)'!I85-'PSC 3-1a (As Filed)'!I85</f>
        <v>0</v>
      </c>
      <c r="J85" s="15">
        <f>'PSC 3-1a (Revised)'!J85-'PSC 3-1a (As Filed)'!J85</f>
        <v>0</v>
      </c>
      <c r="K85" s="15">
        <f>'PSC 3-1a (Revised)'!K85-'PSC 3-1a (As Filed)'!K85</f>
        <v>0</v>
      </c>
      <c r="L85" s="15">
        <f>'PSC 3-1a (Revised)'!L85-'PSC 3-1a (As Filed)'!L85</f>
        <v>0</v>
      </c>
      <c r="M85" s="15">
        <f>'PSC 3-1a (Revised)'!M85-'PSC 3-1a (As Filed)'!M85</f>
        <v>0</v>
      </c>
      <c r="N85" s="15">
        <f>'PSC 3-1a (Revised)'!N85-'PSC 3-1a (As Filed)'!N85</f>
        <v>0</v>
      </c>
      <c r="O85" s="57"/>
    </row>
    <row r="86" spans="1:16" ht="3.75" customHeight="1" x14ac:dyDescent="0.25">
      <c r="A86" s="50"/>
      <c r="B86" s="19"/>
      <c r="C86" s="20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/>
    </row>
    <row r="87" spans="1:16" x14ac:dyDescent="0.25">
      <c r="A87" s="50" t="s">
        <v>87</v>
      </c>
      <c r="B87" s="1" t="s">
        <v>88</v>
      </c>
      <c r="C87" s="2" t="s">
        <v>89</v>
      </c>
      <c r="D87" s="60">
        <f>'PSC 3-1a (Revised)'!D87-'PSC 3-1a (As Filed)'!D87</f>
        <v>93587</v>
      </c>
      <c r="E87" s="60">
        <f>'PSC 3-1a (Revised)'!E87-'PSC 3-1a (As Filed)'!E87</f>
        <v>2552</v>
      </c>
      <c r="F87" s="60">
        <f>'PSC 3-1a (Revised)'!F87-'PSC 3-1a (As Filed)'!F87</f>
        <v>13882</v>
      </c>
      <c r="G87" s="60">
        <f>'PSC 3-1a (Revised)'!G87-'PSC 3-1a (As Filed)'!G87</f>
        <v>4498</v>
      </c>
      <c r="H87" s="60">
        <f>'PSC 3-1a (Revised)'!H87-'PSC 3-1a (As Filed)'!H87</f>
        <v>70055</v>
      </c>
      <c r="I87" s="60">
        <f>'PSC 3-1a (Revised)'!I87-'PSC 3-1a (As Filed)'!I87</f>
        <v>-48794</v>
      </c>
      <c r="J87" s="60">
        <f>'PSC 3-1a (Revised)'!J87-'PSC 3-1a (As Filed)'!J87</f>
        <v>-62090</v>
      </c>
      <c r="K87" s="60">
        <f>'PSC 3-1a (Revised)'!K87-'PSC 3-1a (As Filed)'!K87</f>
        <v>-68792</v>
      </c>
      <c r="L87" s="60">
        <f>'PSC 3-1a (Revised)'!L87-'PSC 3-1a (As Filed)'!L87</f>
        <v>23229</v>
      </c>
      <c r="M87" s="60">
        <f>'PSC 3-1a (Revised)'!M87-'PSC 3-1a (As Filed)'!M87</f>
        <v>146391</v>
      </c>
      <c r="N87" s="60">
        <f>'PSC 3-1a (Revised)'!N87-'PSC 3-1a (As Filed)'!N87</f>
        <v>83277</v>
      </c>
      <c r="O87" s="59"/>
    </row>
    <row r="88" spans="1:16" ht="8.25" customHeight="1" x14ac:dyDescent="0.25">
      <c r="A88" s="61"/>
      <c r="B88" s="19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4"/>
    </row>
    <row r="89" spans="1:16" x14ac:dyDescent="0.25">
      <c r="A89" s="4"/>
      <c r="B89" s="6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</row>
    <row r="90" spans="1:16" x14ac:dyDescent="0.25">
      <c r="A90" s="65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</row>
    <row r="91" spans="1:16" x14ac:dyDescent="0.25">
      <c r="A91" s="66" t="s">
        <v>90</v>
      </c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</row>
    <row r="92" spans="1:16" x14ac:dyDescent="0.25">
      <c r="A92" s="67" t="s">
        <v>6</v>
      </c>
      <c r="B92" s="135" t="s">
        <v>98</v>
      </c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64"/>
    </row>
    <row r="93" spans="1:16" x14ac:dyDescent="0.25">
      <c r="A93" s="67" t="s">
        <v>96</v>
      </c>
      <c r="B93" s="135" t="s">
        <v>97</v>
      </c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64"/>
    </row>
    <row r="94" spans="1:16" ht="30" customHeight="1" x14ac:dyDescent="0.25">
      <c r="A94" s="67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64"/>
    </row>
    <row r="95" spans="1:16" x14ac:dyDescent="0.25">
      <c r="A95" s="6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</row>
    <row r="96" spans="1:16" ht="30" customHeight="1" x14ac:dyDescent="0.25">
      <c r="A96" s="67"/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64"/>
    </row>
    <row r="97" spans="1:15" x14ac:dyDescent="0.25">
      <c r="A97" s="65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</row>
    <row r="98" spans="1:15" ht="30" customHeight="1" x14ac:dyDescent="0.25">
      <c r="A98" s="67"/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64"/>
    </row>
    <row r="99" spans="1:15" x14ac:dyDescent="0.25">
      <c r="A99" s="65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</row>
    <row r="100" spans="1:15" ht="45" customHeight="1" x14ac:dyDescent="0.25">
      <c r="A100" s="67"/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64"/>
    </row>
    <row r="101" spans="1:15" x14ac:dyDescent="0.25">
      <c r="A101" s="65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</row>
  </sheetData>
  <mergeCells count="7">
    <mergeCell ref="B100:N100"/>
    <mergeCell ref="B93:N93"/>
    <mergeCell ref="A47:N47"/>
    <mergeCell ref="B92:N92"/>
    <mergeCell ref="B94:N94"/>
    <mergeCell ref="B96:N96"/>
    <mergeCell ref="B98:N98"/>
  </mergeCells>
  <pageMargins left="1" right="0.7" top="1" bottom="0.75" header="0.3" footer="0.3"/>
  <pageSetup scale="51" fitToHeight="2" orientation="portrait" r:id="rId1"/>
  <headerFooter>
    <oddFooter>&amp;R&amp;"Times New Roman,Bold"&amp;12Page &amp;P of &amp;N</oddFooter>
  </headerFooter>
  <rowBreaks count="1" manualBreakCount="1">
    <brk id="4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2:P24"/>
  <sheetViews>
    <sheetView zoomScaleNormal="100" workbookViewId="0">
      <pane xSplit="3" ySplit="4" topLeftCell="D5" activePane="bottomRight" state="frozen"/>
      <selection activeCell="N8" sqref="N8"/>
      <selection pane="topRight" activeCell="N8" sqref="N8"/>
      <selection pane="bottomLeft" activeCell="N8" sqref="N8"/>
      <selection pane="bottomRight" activeCell="A4" sqref="A4"/>
    </sheetView>
  </sheetViews>
  <sheetFormatPr defaultColWidth="9.140625" defaultRowHeight="15.75" x14ac:dyDescent="0.25"/>
  <cols>
    <col min="1" max="1" width="8" style="1" customWidth="1"/>
    <col min="2" max="2" width="53" style="1" customWidth="1"/>
    <col min="3" max="3" width="18.140625" style="2" customWidth="1"/>
    <col min="4" max="14" width="25.7109375" style="1" customWidth="1"/>
    <col min="15" max="15" width="1.140625" style="1" customWidth="1"/>
    <col min="16" max="16384" width="9.140625" style="1"/>
  </cols>
  <sheetData>
    <row r="2" spans="1:16" ht="14.45" customHeight="1" x14ac:dyDescent="0.25">
      <c r="A2" s="4" t="s">
        <v>0</v>
      </c>
    </row>
    <row r="3" spans="1:16" x14ac:dyDescent="0.25">
      <c r="A3" s="4"/>
      <c r="B3" s="4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x14ac:dyDescent="0.25">
      <c r="A4" s="4"/>
      <c r="B4" s="4"/>
      <c r="C4" s="7" t="s">
        <v>2</v>
      </c>
      <c r="D4" s="74">
        <v>44896</v>
      </c>
      <c r="E4" s="74">
        <f t="shared" ref="E4:N4" si="0">EOMONTH(D4,1)</f>
        <v>44957</v>
      </c>
      <c r="F4" s="74">
        <f t="shared" si="0"/>
        <v>44985</v>
      </c>
      <c r="G4" s="74">
        <f t="shared" si="0"/>
        <v>45016</v>
      </c>
      <c r="H4" s="74">
        <f t="shared" si="0"/>
        <v>45046</v>
      </c>
      <c r="I4" s="74">
        <f t="shared" si="0"/>
        <v>45077</v>
      </c>
      <c r="J4" s="74">
        <f t="shared" si="0"/>
        <v>45107</v>
      </c>
      <c r="K4" s="74">
        <f t="shared" si="0"/>
        <v>45138</v>
      </c>
      <c r="L4" s="74">
        <f t="shared" si="0"/>
        <v>45169</v>
      </c>
      <c r="M4" s="74">
        <f t="shared" si="0"/>
        <v>45199</v>
      </c>
      <c r="N4" s="74">
        <f t="shared" si="0"/>
        <v>45230</v>
      </c>
      <c r="O4" s="5"/>
    </row>
    <row r="5" spans="1:16" ht="5.25" customHeight="1" x14ac:dyDescent="0.25">
      <c r="A5" s="4"/>
      <c r="B5" s="4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x14ac:dyDescent="0.25">
      <c r="A6" s="81"/>
      <c r="B6" s="9" t="s">
        <v>92</v>
      </c>
      <c r="C6" s="10"/>
      <c r="D6" s="82">
        <v>1.3603000000000004E-2</v>
      </c>
      <c r="E6" s="82">
        <v>7.4460000000000012E-3</v>
      </c>
      <c r="F6" s="82">
        <v>9.5399999999999999E-4</v>
      </c>
      <c r="G6" s="82">
        <v>2.6960000000000005E-3</v>
      </c>
      <c r="H6" s="82">
        <v>2.2290000000000018E-3</v>
      </c>
      <c r="I6" s="82">
        <v>3.542E-3</v>
      </c>
      <c r="J6" s="82">
        <v>6.1760000000000009E-3</v>
      </c>
      <c r="K6" s="82">
        <v>4.727000000000002E-3</v>
      </c>
      <c r="L6" s="82">
        <v>5.9979999999999999E-3</v>
      </c>
      <c r="M6" s="82">
        <v>3.7420000000000023E-3</v>
      </c>
      <c r="N6" s="82">
        <v>1.0283E-2</v>
      </c>
      <c r="O6" s="13"/>
      <c r="P6" s="14"/>
    </row>
    <row r="7" spans="1:16" x14ac:dyDescent="0.25">
      <c r="A7" s="12"/>
      <c r="B7" s="75" t="s">
        <v>93</v>
      </c>
      <c r="C7" s="76"/>
      <c r="D7" s="98">
        <f>D6-'PSC 3-1a (Revised)'!D14</f>
        <v>0</v>
      </c>
      <c r="E7" s="98">
        <f>E6-'PSC 3-1a (Revised)'!E14</f>
        <v>0</v>
      </c>
      <c r="F7" s="98">
        <f>F6-'PSC 3-1a (Revised)'!F14</f>
        <v>0</v>
      </c>
      <c r="G7" s="98">
        <f>G6-'PSC 3-1a (Revised)'!G14</f>
        <v>0</v>
      </c>
      <c r="H7" s="98">
        <f>H6-'PSC 3-1a (Revised)'!H14</f>
        <v>0</v>
      </c>
      <c r="I7" s="98">
        <f>I6-'PSC 3-1a (Revised)'!I14</f>
        <v>0</v>
      </c>
      <c r="J7" s="98">
        <f>J6-'PSC 3-1a (Revised)'!J14</f>
        <v>0</v>
      </c>
      <c r="K7" s="98">
        <f>K6-'PSC 3-1a (Revised)'!K14</f>
        <v>0</v>
      </c>
      <c r="L7" s="98">
        <f>L6-'PSC 3-1a (Revised)'!L14</f>
        <v>0</v>
      </c>
      <c r="M7" s="98">
        <f>M6-'PSC 3-1a (Revised)'!M14</f>
        <v>0</v>
      </c>
      <c r="N7" s="98">
        <f>N6-'PSC 3-1a (Revised)'!N14</f>
        <v>0</v>
      </c>
      <c r="O7" s="16"/>
    </row>
    <row r="8" spans="1:16" x14ac:dyDescent="0.25">
      <c r="A8" s="1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2"/>
    </row>
    <row r="9" spans="1:16" x14ac:dyDescent="0.25">
      <c r="A9" s="12"/>
      <c r="B9" s="1" t="s">
        <v>94</v>
      </c>
      <c r="D9" s="49">
        <v>1.4485999999999999E-2</v>
      </c>
      <c r="E9" s="49">
        <v>7.8320000000000022E-3</v>
      </c>
      <c r="F9" s="49">
        <v>1.3260000000000008E-3</v>
      </c>
      <c r="G9" s="49">
        <v>3.9719999999999998E-3</v>
      </c>
      <c r="H9" s="49">
        <v>5.0679999999999996E-3</v>
      </c>
      <c r="I9" s="49">
        <v>6.1130000000000004E-3</v>
      </c>
      <c r="J9" s="49">
        <v>9.0159999999999997E-3</v>
      </c>
      <c r="K9" s="49">
        <v>7.6230000000000013E-3</v>
      </c>
      <c r="L9" s="49">
        <v>9.4270000000000014E-3</v>
      </c>
      <c r="M9" s="49">
        <v>8.1419999999999999E-3</v>
      </c>
      <c r="N9" s="49">
        <v>1.5279000000000001E-2</v>
      </c>
      <c r="O9" s="18"/>
    </row>
    <row r="10" spans="1:16" x14ac:dyDescent="0.25">
      <c r="A10" s="80"/>
      <c r="B10" s="77" t="s">
        <v>93</v>
      </c>
      <c r="C10" s="78"/>
      <c r="D10" s="79">
        <f>D9-'PSC 3-1a (As Filed)'!D14</f>
        <v>0</v>
      </c>
      <c r="E10" s="79">
        <f>E9-'PSC 3-1a (As Filed)'!E14</f>
        <v>0</v>
      </c>
      <c r="F10" s="79">
        <f>F9-'PSC 3-1a (As Filed)'!F14</f>
        <v>0</v>
      </c>
      <c r="G10" s="79">
        <f>G9-'PSC 3-1a (As Filed)'!G14</f>
        <v>0</v>
      </c>
      <c r="H10" s="79">
        <f>H9-'PSC 3-1a (As Filed)'!H14</f>
        <v>0</v>
      </c>
      <c r="I10" s="79">
        <f>I9-'PSC 3-1a (As Filed)'!I14</f>
        <v>0</v>
      </c>
      <c r="J10" s="79">
        <f>J9-'PSC 3-1a (As Filed)'!J14</f>
        <v>0</v>
      </c>
      <c r="K10" s="79">
        <f>K9-'PSC 3-1a (As Filed)'!K14</f>
        <v>0</v>
      </c>
      <c r="L10" s="79">
        <f>L9-'PSC 3-1a (As Filed)'!L14</f>
        <v>0</v>
      </c>
      <c r="M10" s="79">
        <f>M9-'PSC 3-1a (As Filed)'!M14</f>
        <v>0</v>
      </c>
      <c r="N10" s="79">
        <f>N9-'PSC 3-1a (As Filed)'!N14</f>
        <v>0</v>
      </c>
      <c r="O10" s="22"/>
    </row>
    <row r="11" spans="1:16" x14ac:dyDescent="0.2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x14ac:dyDescent="0.25">
      <c r="A12" s="83"/>
      <c r="B12" s="84" t="s">
        <v>107</v>
      </c>
      <c r="C12" s="85"/>
      <c r="D12" s="86">
        <v>4672086</v>
      </c>
      <c r="E12" s="86">
        <v>3562188</v>
      </c>
      <c r="F12" s="86">
        <v>3217409</v>
      </c>
      <c r="G12" s="86">
        <v>12690911</v>
      </c>
      <c r="H12" s="86">
        <v>21864366</v>
      </c>
      <c r="I12" s="86">
        <v>25419706</v>
      </c>
      <c r="J12" s="86">
        <v>28651813</v>
      </c>
      <c r="K12" s="86">
        <v>35492618</v>
      </c>
      <c r="L12" s="86">
        <v>35036362</v>
      </c>
      <c r="M12" s="86">
        <v>37511319</v>
      </c>
      <c r="N12" s="86">
        <v>32626807</v>
      </c>
      <c r="O12" s="25"/>
    </row>
    <row r="13" spans="1:16" x14ac:dyDescent="0.25">
      <c r="A13" s="87"/>
      <c r="B13" s="88" t="s">
        <v>93</v>
      </c>
      <c r="C13" s="89"/>
      <c r="D13" s="90">
        <f>D12+'PSC 3-1a (Variances)'!D58</f>
        <v>0</v>
      </c>
      <c r="E13" s="90">
        <f>E12+'PSC 3-1a (Variances)'!E58</f>
        <v>0</v>
      </c>
      <c r="F13" s="90">
        <f>F12+'PSC 3-1a (Variances)'!F58</f>
        <v>0</v>
      </c>
      <c r="G13" s="90">
        <f>G12+'PSC 3-1a (Variances)'!G58</f>
        <v>0</v>
      </c>
      <c r="H13" s="90">
        <f>H12+'PSC 3-1a (Variances)'!H58</f>
        <v>0</v>
      </c>
      <c r="I13" s="90">
        <f>I12+'PSC 3-1a (Variances)'!I58</f>
        <v>0</v>
      </c>
      <c r="J13" s="90">
        <f>J12+'PSC 3-1a (Variances)'!J58</f>
        <v>0</v>
      </c>
      <c r="K13" s="90">
        <f>K12+'PSC 3-1a (Variances)'!K58</f>
        <v>0</v>
      </c>
      <c r="L13" s="90">
        <f>L12+'PSC 3-1a (Variances)'!L58</f>
        <v>0</v>
      </c>
      <c r="M13" s="90">
        <f>M12+'PSC 3-1a (Variances)'!M58</f>
        <v>0</v>
      </c>
      <c r="N13" s="90">
        <f>N12+'PSC 3-1a (Variances)'!N58</f>
        <v>0</v>
      </c>
      <c r="O13" s="25"/>
    </row>
    <row r="14" spans="1:16" x14ac:dyDescent="0.25">
      <c r="A14" s="4"/>
      <c r="B14" s="6"/>
      <c r="C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6" x14ac:dyDescent="0.25">
      <c r="A15" s="83"/>
      <c r="B15" s="84" t="s">
        <v>95</v>
      </c>
      <c r="C15" s="85"/>
      <c r="D15" s="95">
        <v>93587</v>
      </c>
      <c r="E15" s="95">
        <v>-189049</v>
      </c>
      <c r="F15" s="95">
        <v>-63419</v>
      </c>
      <c r="G15" s="95">
        <v>-76639</v>
      </c>
      <c r="H15" s="95">
        <v>-200137</v>
      </c>
      <c r="I15" s="95">
        <v>-576497</v>
      </c>
      <c r="J15" s="95">
        <v>-545441</v>
      </c>
      <c r="K15" s="95">
        <v>-606450</v>
      </c>
      <c r="L15" s="95">
        <v>-650930</v>
      </c>
      <c r="M15" s="95">
        <v>-610290</v>
      </c>
      <c r="N15" s="95">
        <v>-848168</v>
      </c>
      <c r="O15" s="25"/>
    </row>
    <row r="16" spans="1:16" x14ac:dyDescent="0.25">
      <c r="A16" s="87"/>
      <c r="B16" s="88" t="s">
        <v>93</v>
      </c>
      <c r="C16" s="89"/>
      <c r="D16" s="90">
        <f>D15-'PSC 3-1a (Variances)'!D69</f>
        <v>0</v>
      </c>
      <c r="E16" s="90">
        <f>E15-'PSC 3-1a (Variances)'!E69</f>
        <v>0</v>
      </c>
      <c r="F16" s="90">
        <f>F15-'PSC 3-1a (Variances)'!F69</f>
        <v>0</v>
      </c>
      <c r="G16" s="90">
        <f>G15-'PSC 3-1a (Variances)'!G69</f>
        <v>0</v>
      </c>
      <c r="H16" s="90">
        <f>H15-'PSC 3-1a (Variances)'!H69</f>
        <v>0</v>
      </c>
      <c r="I16" s="90">
        <f>I15-'PSC 3-1a (Variances)'!I69</f>
        <v>0</v>
      </c>
      <c r="J16" s="90">
        <f>J15-'PSC 3-1a (Variances)'!J69</f>
        <v>0</v>
      </c>
      <c r="K16" s="90">
        <f>K15-'PSC 3-1a (Variances)'!K69</f>
        <v>0</v>
      </c>
      <c r="L16" s="90">
        <f>L15-'PSC 3-1a (Variances)'!L69</f>
        <v>0</v>
      </c>
      <c r="M16" s="90">
        <f>M15-'PSC 3-1a (Variances)'!M69</f>
        <v>0</v>
      </c>
      <c r="N16" s="90">
        <f>N15-'PSC 3-1a (Variances)'!N69</f>
        <v>0</v>
      </c>
      <c r="O16" s="25"/>
    </row>
    <row r="17" spans="1:15" ht="30" customHeight="1" x14ac:dyDescent="0.25">
      <c r="A17" s="67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64"/>
    </row>
    <row r="18" spans="1:15" x14ac:dyDescent="0.25">
      <c r="A18" s="65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ht="30" customHeight="1" x14ac:dyDescent="0.25">
      <c r="A19" s="67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64"/>
    </row>
    <row r="20" spans="1:15" x14ac:dyDescent="0.25">
      <c r="A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ht="30" customHeight="1" x14ac:dyDescent="0.25">
      <c r="A21" s="67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64"/>
    </row>
    <row r="22" spans="1:15" x14ac:dyDescent="0.25">
      <c r="A22" s="65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45" customHeight="1" x14ac:dyDescent="0.25">
      <c r="A23" s="67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64"/>
    </row>
    <row r="24" spans="1:15" x14ac:dyDescent="0.25">
      <c r="A24" s="65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</sheetData>
  <mergeCells count="4">
    <mergeCell ref="B17:N17"/>
    <mergeCell ref="B19:N19"/>
    <mergeCell ref="B21:N21"/>
    <mergeCell ref="B23:N23"/>
  </mergeCells>
  <pageMargins left="1" right="0.7" top="1" bottom="0.75" header="0.3" footer="0.3"/>
  <pageSetup scale="51" fitToHeight="2" orientation="portrait" r:id="rId1"/>
  <headerFooter>
    <oddFooter>&amp;R&amp;"Times New Roman,Bold"&amp;12Page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O33"/>
  <sheetViews>
    <sheetView tabSelected="1" zoomScaleNormal="100" workbookViewId="0">
      <pane xSplit="2" ySplit="3" topLeftCell="C4" activePane="bottomRight" state="frozen"/>
      <selection activeCell="N8" sqref="N8"/>
      <selection pane="topRight" activeCell="N8" sqref="N8"/>
      <selection pane="bottomLeft" activeCell="N8" sqref="N8"/>
      <selection pane="bottomRight" activeCell="I29" sqref="I29"/>
    </sheetView>
  </sheetViews>
  <sheetFormatPr defaultColWidth="9.140625" defaultRowHeight="15" x14ac:dyDescent="0.25"/>
  <cols>
    <col min="1" max="1" width="2.28515625" style="100" customWidth="1"/>
    <col min="2" max="2" width="55.28515625" style="100" customWidth="1"/>
    <col min="3" max="5" width="12.5703125" style="100" customWidth="1"/>
    <col min="6" max="6" width="12.42578125" style="100" customWidth="1"/>
    <col min="7" max="7" width="12.5703125" style="100" hidden="1" customWidth="1"/>
    <col min="8" max="13" width="12.5703125" style="100" customWidth="1"/>
    <col min="14" max="14" width="1.140625" style="100" customWidth="1"/>
    <col min="15" max="16384" width="9.140625" style="100"/>
  </cols>
  <sheetData>
    <row r="1" spans="1:15" ht="14.45" customHeight="1" x14ac:dyDescent="0.25">
      <c r="A1" s="99"/>
    </row>
    <row r="2" spans="1:15" x14ac:dyDescent="0.25">
      <c r="A2" s="99"/>
      <c r="B2" s="99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5" x14ac:dyDescent="0.25">
      <c r="A3" s="99"/>
      <c r="B3" s="102" t="s">
        <v>2</v>
      </c>
      <c r="C3" s="103">
        <v>44896</v>
      </c>
      <c r="D3" s="103">
        <f t="shared" ref="D3:M3" si="0">EOMONTH(C3,1)</f>
        <v>44957</v>
      </c>
      <c r="E3" s="103">
        <f t="shared" si="0"/>
        <v>44985</v>
      </c>
      <c r="F3" s="103">
        <f t="shared" si="0"/>
        <v>45016</v>
      </c>
      <c r="G3" s="103">
        <f t="shared" si="0"/>
        <v>45046</v>
      </c>
      <c r="H3" s="103">
        <f t="shared" si="0"/>
        <v>45077</v>
      </c>
      <c r="I3" s="103">
        <f t="shared" si="0"/>
        <v>45107</v>
      </c>
      <c r="J3" s="103">
        <f t="shared" si="0"/>
        <v>45138</v>
      </c>
      <c r="K3" s="103">
        <f t="shared" si="0"/>
        <v>45169</v>
      </c>
      <c r="L3" s="103">
        <f t="shared" si="0"/>
        <v>45199</v>
      </c>
      <c r="M3" s="103">
        <f t="shared" si="0"/>
        <v>45230</v>
      </c>
      <c r="N3" s="103"/>
    </row>
    <row r="4" spans="1:15" ht="5.25" customHeight="1" x14ac:dyDescent="0.25">
      <c r="A4" s="99"/>
      <c r="B4" s="99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x14ac:dyDescent="0.25">
      <c r="A5" s="104"/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7"/>
    </row>
    <row r="6" spans="1:15" x14ac:dyDescent="0.25">
      <c r="A6" s="107"/>
      <c r="B6" s="100" t="s">
        <v>107</v>
      </c>
      <c r="C6" s="108">
        <f>'checks (do not file)'!D12</f>
        <v>4672086</v>
      </c>
      <c r="D6" s="108">
        <f>'checks (do not file)'!E12</f>
        <v>3562188</v>
      </c>
      <c r="E6" s="108">
        <f>'checks (do not file)'!F12</f>
        <v>3217409</v>
      </c>
      <c r="F6" s="108">
        <f>'checks (do not file)'!G12</f>
        <v>12690911</v>
      </c>
      <c r="G6" s="108">
        <f>'checks (do not file)'!H12</f>
        <v>21864366</v>
      </c>
      <c r="H6" s="108">
        <f>'checks (do not file)'!I12</f>
        <v>25419706</v>
      </c>
      <c r="I6" s="108">
        <f>'checks (do not file)'!J12</f>
        <v>28651813</v>
      </c>
      <c r="J6" s="108">
        <f>'checks (do not file)'!K12</f>
        <v>35492618</v>
      </c>
      <c r="K6" s="108">
        <f>'checks (do not file)'!L12</f>
        <v>35036362</v>
      </c>
      <c r="L6" s="108">
        <f>'checks (do not file)'!M12</f>
        <v>37511319</v>
      </c>
      <c r="M6" s="108">
        <f>'checks (do not file)'!N12</f>
        <v>32626807</v>
      </c>
      <c r="N6" s="109"/>
      <c r="O6" s="110"/>
    </row>
    <row r="7" spans="1:15" x14ac:dyDescent="0.25">
      <c r="A7" s="107"/>
      <c r="B7" s="100" t="s">
        <v>99</v>
      </c>
      <c r="C7" s="111">
        <v>2.0031E-2</v>
      </c>
      <c r="D7" s="111">
        <f>'PSC 3-1a (Revised)'!D14</f>
        <v>1.3603000000000004E-2</v>
      </c>
      <c r="E7" s="111">
        <f>'PSC 3-1a (Revised)'!E14</f>
        <v>7.4460000000000012E-3</v>
      </c>
      <c r="F7" s="111">
        <f>'PSC 3-1a (Revised)'!F14</f>
        <v>9.5399999999999999E-4</v>
      </c>
      <c r="G7" s="111">
        <f>'PSC 3-1a (Revised)'!G14</f>
        <v>2.6960000000000005E-3</v>
      </c>
      <c r="H7" s="111">
        <f>'PSC 3-1a (Revised)'!H14</f>
        <v>2.2290000000000018E-3</v>
      </c>
      <c r="I7" s="111">
        <f>'PSC 3-1a (Revised)'!I14</f>
        <v>3.542E-3</v>
      </c>
      <c r="J7" s="111">
        <f>'PSC 3-1a (Revised)'!J14</f>
        <v>6.1760000000000009E-3</v>
      </c>
      <c r="K7" s="111">
        <f>'PSC 3-1a (Revised)'!K14</f>
        <v>4.727000000000002E-3</v>
      </c>
      <c r="L7" s="111">
        <f>'PSC 3-1a (Revised)'!L14</f>
        <v>5.9979999999999999E-3</v>
      </c>
      <c r="M7" s="111">
        <f>'PSC 3-1a (Revised)'!M14</f>
        <v>3.7420000000000023E-3</v>
      </c>
      <c r="N7" s="112"/>
    </row>
    <row r="8" spans="1:15" x14ac:dyDescent="0.25">
      <c r="A8" s="107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07"/>
    </row>
    <row r="9" spans="1:15" x14ac:dyDescent="0.25">
      <c r="A9" s="114"/>
      <c r="B9" s="115" t="s">
        <v>108</v>
      </c>
      <c r="C9" s="116">
        <f>C6*C7</f>
        <v>93586.554665999996</v>
      </c>
      <c r="D9" s="116">
        <f t="shared" ref="D9:M9" si="1">D6*D7</f>
        <v>48456.443364000013</v>
      </c>
      <c r="E9" s="116">
        <f t="shared" si="1"/>
        <v>23956.827414000003</v>
      </c>
      <c r="F9" s="116">
        <f t="shared" si="1"/>
        <v>12107.129094</v>
      </c>
      <c r="G9" s="116">
        <f t="shared" si="1"/>
        <v>58946.330736000011</v>
      </c>
      <c r="H9" s="116">
        <f t="shared" si="1"/>
        <v>56660.524674000044</v>
      </c>
      <c r="I9" s="116">
        <f t="shared" si="1"/>
        <v>101484.72164600001</v>
      </c>
      <c r="J9" s="116">
        <f t="shared" si="1"/>
        <v>219202.40876800002</v>
      </c>
      <c r="K9" s="116">
        <f t="shared" si="1"/>
        <v>165616.88317400008</v>
      </c>
      <c r="L9" s="116">
        <f t="shared" si="1"/>
        <v>224992.89136199999</v>
      </c>
      <c r="M9" s="116">
        <f t="shared" si="1"/>
        <v>122089.51179400008</v>
      </c>
      <c r="N9" s="117"/>
    </row>
    <row r="10" spans="1:15" ht="19.5" customHeight="1" x14ac:dyDescent="0.25"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</row>
    <row r="11" spans="1:15" x14ac:dyDescent="0.25">
      <c r="A11" s="104"/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</row>
    <row r="12" spans="1:15" ht="18" customHeight="1" x14ac:dyDescent="0.25">
      <c r="A12" s="107"/>
      <c r="B12" s="118" t="s">
        <v>101</v>
      </c>
      <c r="C12" s="119">
        <f>'PSC 3-1a (Revised)'!D69</f>
        <v>5881824</v>
      </c>
      <c r="D12" s="119">
        <f>'PSC 3-1a (Revised)'!E69</f>
        <v>3707326</v>
      </c>
      <c r="E12" s="119">
        <f>'PSC 3-1a (Revised)'!F69</f>
        <v>1709447</v>
      </c>
      <c r="F12" s="119">
        <f>'PSC 3-1a (Revised)'!G69</f>
        <v>239697</v>
      </c>
      <c r="G12" s="119">
        <f>'PSC 3-1a (Revised)'!H69</f>
        <v>606350</v>
      </c>
      <c r="H12" s="119">
        <f>'PSC 3-1a (Revised)'!I69</f>
        <v>553775</v>
      </c>
      <c r="I12" s="119">
        <f>'PSC 3-1a (Revised)'!J69</f>
        <v>875018</v>
      </c>
      <c r="J12" s="119">
        <f>'PSC 3-1a (Revised)'!K69</f>
        <v>2014706</v>
      </c>
      <c r="K12" s="119">
        <f>'PSC 3-1a (Revised)'!L69</f>
        <v>1498426</v>
      </c>
      <c r="L12" s="119">
        <f>'PSC 3-1a (Revised)'!M69</f>
        <v>1686068</v>
      </c>
      <c r="M12" s="119">
        <f>'PSC 3-1a (Revised)'!N69</f>
        <v>947249</v>
      </c>
      <c r="N12" s="120"/>
      <c r="O12" s="121"/>
    </row>
    <row r="13" spans="1:15" x14ac:dyDescent="0.25">
      <c r="A13" s="122"/>
      <c r="B13" s="118" t="s">
        <v>100</v>
      </c>
      <c r="C13" s="123">
        <f>'PSC 3-1a (As Filed)'!D69</f>
        <v>5788237</v>
      </c>
      <c r="D13" s="123">
        <f>'PSC 3-1a (As Filed)'!E69</f>
        <v>3896375</v>
      </c>
      <c r="E13" s="123">
        <f>'PSC 3-1a (As Filed)'!F69</f>
        <v>1772866</v>
      </c>
      <c r="F13" s="123">
        <f>'PSC 3-1a (As Filed)'!G69</f>
        <v>316336</v>
      </c>
      <c r="G13" s="123">
        <f>'PSC 3-1a (As Filed)'!H69</f>
        <v>806487</v>
      </c>
      <c r="H13" s="123">
        <f>'PSC 3-1a (As Filed)'!I69</f>
        <v>1130272</v>
      </c>
      <c r="I13" s="123">
        <f>'PSC 3-1a (As Filed)'!J69</f>
        <v>1420459</v>
      </c>
      <c r="J13" s="123">
        <f>'PSC 3-1a (As Filed)'!K69</f>
        <v>2621156</v>
      </c>
      <c r="K13" s="123">
        <f>'PSC 3-1a (As Filed)'!L69</f>
        <v>2149356</v>
      </c>
      <c r="L13" s="123">
        <f>'PSC 3-1a (As Filed)'!M69</f>
        <v>2296358</v>
      </c>
      <c r="M13" s="123">
        <f>'PSC 3-1a (As Filed)'!N69</f>
        <v>1795417</v>
      </c>
      <c r="N13" s="124"/>
    </row>
    <row r="14" spans="1:15" x14ac:dyDescent="0.25">
      <c r="A14" s="122"/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4"/>
    </row>
    <row r="15" spans="1:15" x14ac:dyDescent="0.25">
      <c r="A15" s="114"/>
      <c r="B15" s="115" t="s">
        <v>102</v>
      </c>
      <c r="C15" s="116">
        <f>C12-C13</f>
        <v>93587</v>
      </c>
      <c r="D15" s="116">
        <f t="shared" ref="D15:M15" si="2">D12-D13</f>
        <v>-189049</v>
      </c>
      <c r="E15" s="116">
        <f t="shared" si="2"/>
        <v>-63419</v>
      </c>
      <c r="F15" s="116">
        <f t="shared" si="2"/>
        <v>-76639</v>
      </c>
      <c r="G15" s="116">
        <f t="shared" si="2"/>
        <v>-200137</v>
      </c>
      <c r="H15" s="116">
        <f t="shared" si="2"/>
        <v>-576497</v>
      </c>
      <c r="I15" s="116">
        <f t="shared" si="2"/>
        <v>-545441</v>
      </c>
      <c r="J15" s="116">
        <f t="shared" si="2"/>
        <v>-606450</v>
      </c>
      <c r="K15" s="116">
        <f t="shared" si="2"/>
        <v>-650930</v>
      </c>
      <c r="L15" s="116">
        <f t="shared" si="2"/>
        <v>-610290</v>
      </c>
      <c r="M15" s="116">
        <f t="shared" si="2"/>
        <v>-848168</v>
      </c>
      <c r="N15" s="117"/>
    </row>
    <row r="16" spans="1:15" ht="22.5" customHeight="1" x14ac:dyDescent="0.25"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</row>
    <row r="17" spans="1:15" x14ac:dyDescent="0.25">
      <c r="A17" s="104"/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26"/>
    </row>
    <row r="18" spans="1:15" ht="18" customHeight="1" x14ac:dyDescent="0.25">
      <c r="A18" s="107"/>
      <c r="B18" s="100" t="s">
        <v>106</v>
      </c>
      <c r="C18" s="119">
        <v>0</v>
      </c>
      <c r="D18" s="119">
        <v>-145588.00777299935</v>
      </c>
      <c r="E18" s="119">
        <v>-53550.100379999727</v>
      </c>
      <c r="F18" s="119">
        <v>-55473.763439999981</v>
      </c>
      <c r="G18" s="119">
        <v>-166847.80261599988</v>
      </c>
      <c r="H18" s="119">
        <v>-403379.90835099964</v>
      </c>
      <c r="I18" s="119">
        <v>-404758.50757500005</v>
      </c>
      <c r="J18" s="119">
        <v>-507338</v>
      </c>
      <c r="K18" s="119">
        <v>-508744.30489599984</v>
      </c>
      <c r="L18" s="119">
        <v>-529582.279797</v>
      </c>
      <c r="M18" s="119">
        <v>-626137.96959999984</v>
      </c>
      <c r="N18" s="120"/>
      <c r="O18" s="121"/>
    </row>
    <row r="19" spans="1:15" ht="18" customHeight="1" x14ac:dyDescent="0.25">
      <c r="A19" s="107"/>
      <c r="B19" s="100" t="s">
        <v>103</v>
      </c>
      <c r="C19" s="119">
        <v>0</v>
      </c>
      <c r="D19" s="119">
        <v>-52501.146450999775</v>
      </c>
      <c r="E19" s="119">
        <v>-19530.510321999958</v>
      </c>
      <c r="F19" s="119">
        <v>-19184.015447999991</v>
      </c>
      <c r="G19" s="119">
        <v>-54934.380071999956</v>
      </c>
      <c r="H19" s="119">
        <v>-143677.9545109999</v>
      </c>
      <c r="I19" s="119">
        <v>-154715.31381600001</v>
      </c>
      <c r="J19" s="119">
        <v>-194902</v>
      </c>
      <c r="K19" s="119">
        <v>-188797.05139199999</v>
      </c>
      <c r="L19" s="119">
        <v>-191798.15234399994</v>
      </c>
      <c r="M19" s="119">
        <v>-211932.69239999988</v>
      </c>
      <c r="N19" s="120"/>
    </row>
    <row r="20" spans="1:15" ht="18" customHeight="1" x14ac:dyDescent="0.25">
      <c r="A20" s="107"/>
      <c r="B20" s="127" t="s">
        <v>104</v>
      </c>
      <c r="C20" s="128">
        <v>93587</v>
      </c>
      <c r="D20" s="128">
        <v>9040</v>
      </c>
      <c r="E20" s="128">
        <v>9661.7759820000501</v>
      </c>
      <c r="F20" s="128">
        <v>-1980.8099940000029</v>
      </c>
      <c r="G20" s="128">
        <v>21645</v>
      </c>
      <c r="H20" s="128">
        <v>-29439.122909999889</v>
      </c>
      <c r="I20" s="128">
        <v>14033.192758999969</v>
      </c>
      <c r="J20" s="128">
        <v>95790</v>
      </c>
      <c r="K20" s="128">
        <v>46611</v>
      </c>
      <c r="L20" s="128">
        <v>111090.36161100003</v>
      </c>
      <c r="M20" s="128">
        <v>-10097.294605999865</v>
      </c>
      <c r="N20" s="112"/>
      <c r="O20" s="121"/>
    </row>
    <row r="21" spans="1:15" x14ac:dyDescent="0.25">
      <c r="A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29"/>
    </row>
    <row r="22" spans="1:15" x14ac:dyDescent="0.25">
      <c r="A22" s="114"/>
      <c r="B22" s="115" t="s">
        <v>105</v>
      </c>
      <c r="C22" s="130">
        <f>SUM(C18:C21)</f>
        <v>93587</v>
      </c>
      <c r="D22" s="130">
        <f>SUM(D18:D21)</f>
        <v>-189049.15422399912</v>
      </c>
      <c r="E22" s="130">
        <f t="shared" ref="E22:M22" si="3">SUM(E18:E21)</f>
        <v>-63418.834719999635</v>
      </c>
      <c r="F22" s="130">
        <f t="shared" si="3"/>
        <v>-76638.588881999982</v>
      </c>
      <c r="G22" s="130">
        <f t="shared" si="3"/>
        <v>-200137.18268799986</v>
      </c>
      <c r="H22" s="130">
        <f t="shared" si="3"/>
        <v>-576496.98577199946</v>
      </c>
      <c r="I22" s="130">
        <f t="shared" si="3"/>
        <v>-545440.62863200007</v>
      </c>
      <c r="J22" s="130">
        <f t="shared" si="3"/>
        <v>-606450</v>
      </c>
      <c r="K22" s="130">
        <f t="shared" si="3"/>
        <v>-650930.35628799978</v>
      </c>
      <c r="L22" s="130">
        <f t="shared" si="3"/>
        <v>-610290.07052999991</v>
      </c>
      <c r="M22" s="130">
        <f t="shared" si="3"/>
        <v>-848167.95660599961</v>
      </c>
      <c r="N22" s="107"/>
    </row>
    <row r="23" spans="1:15" ht="35.1" customHeight="1" x14ac:dyDescent="0.25"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33" spans="2:2" x14ac:dyDescent="0.25">
      <c r="B33" s="134"/>
    </row>
  </sheetData>
  <pageMargins left="0.55000000000000004" right="0.3" top="1.55" bottom="0.75" header="1.05" footer="0.3"/>
  <pageSetup fitToHeight="2" orientation="landscape" r:id="rId1"/>
  <headerFooter>
    <oddHeader xml:space="preserve">&amp;C&amp;"Century Schoolbook,Bold"&amp;14Big Rivers Electric Corporation
Case No. 2024-00141
</oddHeader>
    <oddFooter>&amp;R&amp;"Times New Roman,Bold"&amp;12Case No. 2024-000141
Attachment to Response to PSC 3-1(c)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PSC 3-1a (Revised)</vt:lpstr>
      <vt:lpstr>PSC 3-1a (As Filed)</vt:lpstr>
      <vt:lpstr>PSC 3-1a (Variances)</vt:lpstr>
      <vt:lpstr>checks (do not file)</vt:lpstr>
      <vt:lpstr>PSC 3-1c</vt:lpstr>
      <vt:lpstr>'checks (do not file)'!Print_Area</vt:lpstr>
      <vt:lpstr>'PSC 3-1a (As Filed)'!Print_Area</vt:lpstr>
      <vt:lpstr>'PSC 3-1a (Revised)'!Print_Area</vt:lpstr>
      <vt:lpstr>'PSC 3-1a (Variances)'!Print_Area</vt:lpstr>
      <vt:lpstr>'PSC 3-1c'!Print_Area</vt:lpstr>
      <vt:lpstr>'checks (do not file)'!Print_Titles</vt:lpstr>
      <vt:lpstr>'PSC 3-1a (As Filed)'!Print_Titles</vt:lpstr>
      <vt:lpstr>'PSC 3-1a (Revised)'!Print_Titles</vt:lpstr>
      <vt:lpstr>'PSC 3-1a (Variances)'!Print_Titles</vt:lpstr>
      <vt:lpstr>'PSC 3-1c'!Print_Titles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Cheatham, Katie</dc:creator>
  <cp:lastModifiedBy>Santana, Senthia</cp:lastModifiedBy>
  <cp:lastPrinted>2025-02-28T17:33:16Z</cp:lastPrinted>
  <dcterms:created xsi:type="dcterms:W3CDTF">2024-10-16T20:57:10Z</dcterms:created>
  <dcterms:modified xsi:type="dcterms:W3CDTF">2025-02-28T17:33:22Z</dcterms:modified>
</cp:coreProperties>
</file>