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SC\Closed Cases\2023-00135 and 2024-00131 Earnings Mechanism\"/>
    </mc:Choice>
  </mc:AlternateContent>
  <xr:revisionPtr revIDLastSave="0" documentId="13_ncr:1_{AA7F00CD-FBA4-47B0-AAC9-B8956AB8649E}" xr6:coauthVersionLast="47" xr6:coauthVersionMax="47" xr10:uidLastSave="{00000000-0000-0000-0000-000000000000}"/>
  <bookViews>
    <workbookView xWindow="28680" yWindow="-120" windowWidth="29040" windowHeight="15720" xr2:uid="{24952339-1ACD-4F33-9AFA-8DF3D1BD5A48}"/>
  </bookViews>
  <sheets>
    <sheet name="PSC Filing -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14" i="1"/>
  <c r="D3" i="1"/>
  <c r="D71" i="1"/>
  <c r="D76" i="1"/>
  <c r="E75" i="1" s="1"/>
  <c r="F75" i="1" s="1"/>
  <c r="D64" i="1"/>
  <c r="E63" i="1" s="1"/>
  <c r="E64" i="1" s="1"/>
  <c r="D59" i="1"/>
  <c r="D52" i="1"/>
  <c r="E51" i="1" s="1"/>
  <c r="F51" i="1" s="1"/>
  <c r="D47" i="1"/>
  <c r="D40" i="1"/>
  <c r="E38" i="1" s="1"/>
  <c r="D34" i="1"/>
  <c r="G14" i="1"/>
  <c r="G13" i="1"/>
  <c r="F63" i="1" l="1"/>
  <c r="E76" i="1"/>
  <c r="F76" i="1"/>
  <c r="F64" i="1"/>
  <c r="F38" i="1"/>
  <c r="F52" i="1"/>
  <c r="E39" i="1"/>
  <c r="F39" i="1" s="1"/>
  <c r="E40" i="1" l="1"/>
  <c r="E52" i="1"/>
  <c r="D27" i="1" l="1"/>
  <c r="D22" i="1"/>
  <c r="G16" i="1"/>
  <c r="H14" i="1" s="1"/>
  <c r="D14" i="1"/>
  <c r="G9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F40" i="1" l="1"/>
  <c r="H13" i="1"/>
  <c r="H15" i="1"/>
  <c r="I15" i="1" s="1"/>
  <c r="E26" i="1"/>
  <c r="E27" i="1" l="1"/>
  <c r="F26" i="1"/>
  <c r="F27" i="1" s="1"/>
  <c r="H16" i="1"/>
  <c r="I16" i="1"/>
</calcChain>
</file>

<file path=xl/sharedStrings.xml><?xml version="1.0" encoding="utf-8"?>
<sst xmlns="http://schemas.openxmlformats.org/spreadsheetml/2006/main" count="70" uniqueCount="31">
  <si>
    <t>2022 Total Allocated Credit - Rate E</t>
  </si>
  <si>
    <t xml:space="preserve">2022 Residential Allocated Credit: </t>
  </si>
  <si>
    <t>2022 Large Power Allocated Credit:</t>
  </si>
  <si>
    <t>2022 Credit Distribution</t>
  </si>
  <si>
    <t>2023 Revenue by Member</t>
  </si>
  <si>
    <t>Active Members:</t>
  </si>
  <si>
    <t>Name</t>
  </si>
  <si>
    <t>Revenue</t>
  </si>
  <si>
    <t>Percentage of Revenue</t>
  </si>
  <si>
    <t>Credit 
by Revenue</t>
  </si>
  <si>
    <t>Credit per Active Member:</t>
  </si>
  <si>
    <t>Total</t>
  </si>
  <si>
    <t>2022 Total Allocated Credit - Rate B</t>
  </si>
  <si>
    <t>Large Power</t>
  </si>
  <si>
    <t>Credit by Volume</t>
  </si>
  <si>
    <t xml:space="preserve">Rate E - Residential </t>
  </si>
  <si>
    <t>Rate E - Non-Residential</t>
  </si>
  <si>
    <t>Fleming-Mason Energy Cooperative, Inc. Billing Credit Calculations</t>
  </si>
  <si>
    <t>Mastronardi</t>
  </si>
  <si>
    <t>2022 Total Allocated Credit - Rate C</t>
  </si>
  <si>
    <t>Dravo Lime Co</t>
  </si>
  <si>
    <t>Guardian Industries Corp</t>
  </si>
  <si>
    <t>2022 Total Allocated Credit - Rate G</t>
  </si>
  <si>
    <t>2022 Total Allocated Credit - TGP</t>
  </si>
  <si>
    <t>Tennessee Gas Pipeline Co</t>
  </si>
  <si>
    <t>2022 Total Allocated Credit - Steam</t>
  </si>
  <si>
    <t>International Paper Company</t>
  </si>
  <si>
    <t xml:space="preserve">2022 Total Allocated Credit All- </t>
  </si>
  <si>
    <t>Rate 2 -Small General Service</t>
  </si>
  <si>
    <t>Rate 3 &amp; 7- Large General Service</t>
  </si>
  <si>
    <t>Rate 4 - All School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</si>
</sst>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_);_(@_)"/>
    <numFmt numFmtId="165" formatCode="_(* #,##0_);_(* \(#,##0\);_(* &quot;-&quot;??_);_(@_)"/>
    <numFmt numFmtId="166" formatCode="0.0%"/>
    <numFmt numFmtId="167" formatCode="_(* #,##0.00_);_(* \(#,##0.00\);_(* &quot;-&quot;?_);_(@_)"/>
    <numFmt numFmtId="168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8" fontId="4" fillId="2" borderId="0" xfId="0" applyNumberFormat="1" applyFont="1" applyFill="1"/>
    <xf numFmtId="0" fontId="3" fillId="3" borderId="0" xfId="0" applyFont="1" applyFill="1"/>
    <xf numFmtId="0" fontId="2" fillId="3" borderId="0" xfId="0" applyFont="1" applyFill="1"/>
    <xf numFmtId="0" fontId="2" fillId="0" borderId="0" xfId="0" applyFont="1" applyAlignment="1">
      <alignment horizontal="right"/>
    </xf>
    <xf numFmtId="164" fontId="2" fillId="0" borderId="0" xfId="0" applyNumberFormat="1" applyFont="1"/>
    <xf numFmtId="165" fontId="2" fillId="0" borderId="0" xfId="1" applyNumberFormat="1" applyFont="1" applyBorder="1"/>
    <xf numFmtId="9" fontId="2" fillId="0" borderId="0" xfId="3" applyFont="1" applyBorder="1"/>
    <xf numFmtId="8" fontId="2" fillId="0" borderId="0" xfId="0" applyNumberFormat="1" applyFont="1"/>
    <xf numFmtId="0" fontId="5" fillId="0" borderId="0" xfId="0" applyFont="1" applyAlignment="1">
      <alignment horizontal="left"/>
    </xf>
    <xf numFmtId="165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4" fontId="2" fillId="0" borderId="0" xfId="2" applyFont="1"/>
    <xf numFmtId="166" fontId="2" fillId="0" borderId="0" xfId="3" applyNumberFormat="1" applyFont="1"/>
    <xf numFmtId="44" fontId="2" fillId="0" borderId="0" xfId="2" applyFont="1" applyFill="1"/>
    <xf numFmtId="167" fontId="2" fillId="0" borderId="0" xfId="0" applyNumberFormat="1" applyFont="1"/>
    <xf numFmtId="168" fontId="2" fillId="0" borderId="0" xfId="2" applyNumberFormat="1" applyFont="1"/>
    <xf numFmtId="0" fontId="2" fillId="0" borderId="2" xfId="0" applyFont="1" applyBorder="1"/>
    <xf numFmtId="44" fontId="2" fillId="0" borderId="2" xfId="2" applyFont="1" applyBorder="1"/>
    <xf numFmtId="166" fontId="2" fillId="0" borderId="2" xfId="3" applyNumberFormat="1" applyFont="1" applyBorder="1"/>
    <xf numFmtId="44" fontId="2" fillId="0" borderId="2" xfId="2" applyFont="1" applyFill="1" applyBorder="1"/>
    <xf numFmtId="9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8" fontId="2" fillId="0" borderId="0" xfId="2" applyNumberFormat="1" applyFont="1" applyFill="1"/>
    <xf numFmtId="44" fontId="2" fillId="0" borderId="1" xfId="2" applyFont="1" applyFill="1" applyBorder="1" applyAlignment="1">
      <alignment horizontal="center"/>
    </xf>
    <xf numFmtId="44" fontId="2" fillId="0" borderId="0" xfId="0" applyNumberFormat="1" applyFont="1"/>
    <xf numFmtId="0" fontId="3" fillId="4" borderId="0" xfId="0" applyFont="1" applyFill="1"/>
    <xf numFmtId="0" fontId="2" fillId="5" borderId="0" xfId="0" applyFont="1" applyFill="1"/>
    <xf numFmtId="8" fontId="4" fillId="5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FD48-3D2A-468F-8B6B-38E2A85910B7}">
  <sheetPr>
    <pageSetUpPr fitToPage="1"/>
  </sheetPr>
  <dimension ref="A1:Y76"/>
  <sheetViews>
    <sheetView tabSelected="1" workbookViewId="0"/>
  </sheetViews>
  <sheetFormatPr defaultColWidth="9.140625" defaultRowHeight="15.75" x14ac:dyDescent="0.25"/>
  <cols>
    <col min="1" max="1" width="3.28515625" style="1" bestFit="1" customWidth="1"/>
    <col min="2" max="2" width="3.28515625" style="3" customWidth="1"/>
    <col min="3" max="3" width="34.42578125" style="3" bestFit="1" customWidth="1"/>
    <col min="4" max="4" width="16.85546875" style="3" bestFit="1" customWidth="1"/>
    <col min="5" max="5" width="10.7109375" style="3" bestFit="1" customWidth="1"/>
    <col min="6" max="6" width="33.42578125" style="3" bestFit="1" customWidth="1"/>
    <col min="7" max="7" width="16.85546875" style="3" bestFit="1" customWidth="1"/>
    <col min="8" max="8" width="16.85546875" style="3" customWidth="1"/>
    <col min="9" max="9" width="12.7109375" style="3" bestFit="1" customWidth="1"/>
    <col min="10" max="11" width="10" style="3" customWidth="1"/>
    <col min="12" max="16" width="9.140625" style="3"/>
    <col min="17" max="17" width="11.5703125" style="3" bestFit="1" customWidth="1"/>
    <col min="18" max="18" width="9.140625" style="3"/>
    <col min="19" max="19" width="10.140625" style="3" bestFit="1" customWidth="1"/>
    <col min="20" max="20" width="10.140625" style="3" customWidth="1"/>
    <col min="21" max="22" width="12" style="3" customWidth="1"/>
    <col min="23" max="23" width="10" style="4" bestFit="1" customWidth="1"/>
    <col min="24" max="24" width="11.7109375" style="3" customWidth="1"/>
    <col min="25" max="16384" width="9.140625" style="3"/>
  </cols>
  <sheetData>
    <row r="1" spans="1:25" x14ac:dyDescent="0.25">
      <c r="A1" s="1">
        <v>1</v>
      </c>
      <c r="B1" s="2" t="s">
        <v>17</v>
      </c>
    </row>
    <row r="2" spans="1:25" x14ac:dyDescent="0.25">
      <c r="A2" s="1">
        <f t="shared" ref="A2:A14" si="0">A1+1</f>
        <v>2</v>
      </c>
    </row>
    <row r="3" spans="1:25" x14ac:dyDescent="0.25">
      <c r="A3" s="1">
        <f t="shared" si="0"/>
        <v>3</v>
      </c>
      <c r="C3" s="33" t="s">
        <v>27</v>
      </c>
      <c r="D3" s="34">
        <f>D5+D18+D30+D43+D55+D67</f>
        <v>122104.59000000001</v>
      </c>
    </row>
    <row r="4" spans="1:25" x14ac:dyDescent="0.25">
      <c r="A4" s="1">
        <f t="shared" si="0"/>
        <v>4</v>
      </c>
    </row>
    <row r="5" spans="1:25" x14ac:dyDescent="0.25">
      <c r="A5" s="1">
        <f t="shared" si="0"/>
        <v>5</v>
      </c>
      <c r="C5" s="3" t="s">
        <v>0</v>
      </c>
      <c r="D5" s="5">
        <v>51500.86</v>
      </c>
      <c r="R5" s="4"/>
    </row>
    <row r="6" spans="1:25" x14ac:dyDescent="0.25">
      <c r="A6" s="1">
        <f t="shared" si="0"/>
        <v>6</v>
      </c>
      <c r="R6" s="4"/>
    </row>
    <row r="7" spans="1:25" x14ac:dyDescent="0.25">
      <c r="A7" s="1">
        <f t="shared" si="0"/>
        <v>7</v>
      </c>
      <c r="C7" s="6" t="s">
        <v>15</v>
      </c>
      <c r="D7" s="7"/>
      <c r="F7" s="32" t="s">
        <v>16</v>
      </c>
      <c r="G7" s="32"/>
      <c r="H7" s="32"/>
      <c r="I7" s="32"/>
      <c r="J7" s="8"/>
      <c r="K7" s="8"/>
      <c r="R7" s="4"/>
    </row>
    <row r="8" spans="1:25" x14ac:dyDescent="0.25">
      <c r="A8" s="1">
        <f t="shared" si="0"/>
        <v>8</v>
      </c>
      <c r="J8" s="9"/>
      <c r="K8" s="9"/>
      <c r="S8" s="10"/>
      <c r="T8" s="11"/>
      <c r="U8" s="9"/>
      <c r="V8" s="11"/>
      <c r="X8" s="11"/>
      <c r="Y8" s="11"/>
    </row>
    <row r="9" spans="1:25" x14ac:dyDescent="0.25">
      <c r="A9" s="1">
        <f t="shared" si="0"/>
        <v>9</v>
      </c>
      <c r="C9" s="3" t="s">
        <v>1</v>
      </c>
      <c r="D9" s="5">
        <v>38001.599999999999</v>
      </c>
      <c r="E9" s="12"/>
      <c r="F9" s="3" t="s">
        <v>2</v>
      </c>
      <c r="G9" s="5">
        <f>D5-D9</f>
        <v>13499.260000000002</v>
      </c>
      <c r="H9" s="8"/>
      <c r="I9" s="8"/>
      <c r="J9" s="9"/>
      <c r="K9" s="9"/>
      <c r="S9" s="10"/>
      <c r="T9" s="11"/>
      <c r="U9" s="9"/>
      <c r="V9" s="11"/>
      <c r="X9" s="11"/>
      <c r="Y9" s="11"/>
    </row>
    <row r="10" spans="1:25" x14ac:dyDescent="0.25">
      <c r="A10" s="1">
        <f t="shared" si="0"/>
        <v>10</v>
      </c>
      <c r="G10" s="9"/>
      <c r="H10" s="9"/>
      <c r="I10" s="9"/>
      <c r="J10" s="9"/>
      <c r="K10" s="9"/>
      <c r="S10" s="10"/>
      <c r="T10" s="11"/>
      <c r="U10" s="9"/>
      <c r="V10" s="11"/>
      <c r="X10" s="11"/>
      <c r="Y10" s="11"/>
    </row>
    <row r="11" spans="1:25" x14ac:dyDescent="0.25">
      <c r="A11" s="1">
        <f t="shared" si="0"/>
        <v>11</v>
      </c>
      <c r="C11" s="13" t="s">
        <v>3</v>
      </c>
      <c r="F11" s="13" t="s">
        <v>4</v>
      </c>
      <c r="G11" s="9"/>
      <c r="H11" s="9"/>
      <c r="I11" s="9"/>
      <c r="J11" s="9"/>
      <c r="K11" s="9"/>
      <c r="S11" s="10"/>
      <c r="T11" s="11"/>
      <c r="U11" s="9"/>
      <c r="V11" s="11"/>
      <c r="X11" s="11"/>
      <c r="Y11" s="11"/>
    </row>
    <row r="12" spans="1:25" ht="31.5" x14ac:dyDescent="0.25">
      <c r="A12" s="1">
        <f t="shared" si="0"/>
        <v>12</v>
      </c>
      <c r="C12" s="3" t="s">
        <v>5</v>
      </c>
      <c r="D12" s="14">
        <v>23807</v>
      </c>
      <c r="E12" s="14"/>
      <c r="F12" s="15" t="s">
        <v>6</v>
      </c>
      <c r="G12" s="15" t="s">
        <v>7</v>
      </c>
      <c r="H12" s="16" t="s">
        <v>8</v>
      </c>
      <c r="I12" s="16" t="s">
        <v>9</v>
      </c>
      <c r="J12" s="9"/>
      <c r="K12" s="9"/>
      <c r="S12" s="10"/>
      <c r="T12" s="11"/>
      <c r="U12" s="9"/>
      <c r="V12" s="11"/>
      <c r="X12" s="11"/>
      <c r="Y12" s="11"/>
    </row>
    <row r="13" spans="1:25" x14ac:dyDescent="0.25">
      <c r="A13" s="1">
        <f t="shared" si="0"/>
        <v>13</v>
      </c>
      <c r="E13" s="14"/>
      <c r="F13" s="3" t="s">
        <v>28</v>
      </c>
      <c r="G13" s="17">
        <f>2179353.54</f>
        <v>2179353.54</v>
      </c>
      <c r="H13" s="18">
        <f>ROUND((G13/$G$16),5)</f>
        <v>0.18081</v>
      </c>
      <c r="I13" s="19">
        <f>($G$9*H13)</f>
        <v>2440.8012006000004</v>
      </c>
      <c r="J13" s="20"/>
      <c r="K13" s="9"/>
      <c r="S13" s="10"/>
      <c r="T13" s="11"/>
      <c r="U13" s="9"/>
      <c r="V13" s="11"/>
      <c r="X13" s="11"/>
      <c r="Y13" s="11"/>
    </row>
    <row r="14" spans="1:25" x14ac:dyDescent="0.25">
      <c r="A14" s="1">
        <f t="shared" si="0"/>
        <v>14</v>
      </c>
      <c r="C14" s="3" t="s">
        <v>10</v>
      </c>
      <c r="D14" s="12">
        <f>ROUND(D9/D12,2)</f>
        <v>1.6</v>
      </c>
      <c r="E14" s="21"/>
      <c r="F14" s="3" t="s">
        <v>29</v>
      </c>
      <c r="G14" s="17">
        <f>6825269.73+2987473.56</f>
        <v>9812743.290000001</v>
      </c>
      <c r="H14" s="18">
        <f>ROUND((G14/$G$16),5)</f>
        <v>0.81410000000000005</v>
      </c>
      <c r="I14" s="19">
        <f>($G$9*H14)</f>
        <v>10989.747566000002</v>
      </c>
      <c r="J14" s="20"/>
      <c r="K14" s="9"/>
      <c r="S14" s="10"/>
      <c r="T14" s="11"/>
      <c r="U14" s="9"/>
      <c r="V14" s="11"/>
      <c r="X14" s="11"/>
      <c r="Y14" s="11"/>
    </row>
    <row r="15" spans="1:25" x14ac:dyDescent="0.25">
      <c r="A15" s="1">
        <f t="shared" ref="A15:A76" si="1">A14+1</f>
        <v>15</v>
      </c>
      <c r="F15" s="3" t="s">
        <v>30</v>
      </c>
      <c r="G15" s="17">
        <v>61342.400000000001</v>
      </c>
      <c r="H15" s="18">
        <f>ROUND((G15/$G$16),5)</f>
        <v>5.0899999999999999E-3</v>
      </c>
      <c r="I15" s="19">
        <f>($G$9*H15)</f>
        <v>68.711233400000012</v>
      </c>
      <c r="J15" s="20"/>
      <c r="K15" s="9"/>
      <c r="S15" s="10"/>
      <c r="T15" s="11"/>
      <c r="U15" s="9"/>
      <c r="V15" s="11"/>
      <c r="X15" s="11"/>
      <c r="Y15" s="11"/>
    </row>
    <row r="16" spans="1:25" x14ac:dyDescent="0.25">
      <c r="A16" s="1">
        <f t="shared" si="1"/>
        <v>16</v>
      </c>
      <c r="D16" s="12"/>
      <c r="F16" s="22" t="s">
        <v>11</v>
      </c>
      <c r="G16" s="23">
        <f>SUM(G13:G15)</f>
        <v>12053439.230000002</v>
      </c>
      <c r="H16" s="24">
        <f>SUM(H13:H15)</f>
        <v>1</v>
      </c>
      <c r="I16" s="25">
        <f>SUM(I13:I15)</f>
        <v>13499.260000000002</v>
      </c>
      <c r="J16" s="20"/>
      <c r="X16" s="26"/>
    </row>
    <row r="17" spans="1:23" x14ac:dyDescent="0.25">
      <c r="A17" s="1">
        <f t="shared" si="1"/>
        <v>17</v>
      </c>
      <c r="D17" s="12"/>
      <c r="G17" s="21"/>
      <c r="J17" s="20"/>
      <c r="S17" s="27"/>
      <c r="U17" s="9"/>
    </row>
    <row r="18" spans="1:23" x14ac:dyDescent="0.25">
      <c r="A18" s="1">
        <f t="shared" si="1"/>
        <v>18</v>
      </c>
      <c r="C18" s="3" t="s">
        <v>12</v>
      </c>
      <c r="D18" s="5">
        <v>3778.86</v>
      </c>
    </row>
    <row r="19" spans="1:23" x14ac:dyDescent="0.25">
      <c r="A19" s="1">
        <f t="shared" si="1"/>
        <v>19</v>
      </c>
      <c r="F19" s="8"/>
    </row>
    <row r="20" spans="1:23" x14ac:dyDescent="0.25">
      <c r="A20" s="1">
        <f t="shared" si="1"/>
        <v>20</v>
      </c>
      <c r="C20" s="32" t="s">
        <v>13</v>
      </c>
      <c r="D20" s="32"/>
      <c r="E20" s="32"/>
      <c r="F20" s="9"/>
      <c r="T20" s="4"/>
      <c r="W20" s="3"/>
    </row>
    <row r="21" spans="1:23" x14ac:dyDescent="0.25">
      <c r="A21" s="1">
        <f t="shared" si="1"/>
        <v>21</v>
      </c>
      <c r="F21" s="9"/>
      <c r="T21" s="4"/>
      <c r="W21" s="3"/>
    </row>
    <row r="22" spans="1:23" x14ac:dyDescent="0.25">
      <c r="A22" s="1">
        <f t="shared" si="1"/>
        <v>22</v>
      </c>
      <c r="C22" s="3" t="s">
        <v>2</v>
      </c>
      <c r="D22" s="5">
        <f>D18</f>
        <v>3778.86</v>
      </c>
      <c r="E22" s="8"/>
      <c r="F22" s="28"/>
      <c r="T22" s="4"/>
      <c r="W22" s="3"/>
    </row>
    <row r="23" spans="1:23" x14ac:dyDescent="0.25">
      <c r="A23" s="1">
        <f t="shared" si="1"/>
        <v>23</v>
      </c>
      <c r="D23" s="9"/>
      <c r="E23" s="9"/>
      <c r="F23" s="29"/>
      <c r="T23" s="4"/>
      <c r="W23" s="3"/>
    </row>
    <row r="24" spans="1:23" x14ac:dyDescent="0.25">
      <c r="A24" s="1">
        <f t="shared" si="1"/>
        <v>24</v>
      </c>
      <c r="C24" s="13" t="s">
        <v>4</v>
      </c>
      <c r="D24" s="9"/>
      <c r="E24" s="9"/>
      <c r="F24" s="29"/>
      <c r="T24" s="4"/>
      <c r="W24" s="3"/>
    </row>
    <row r="25" spans="1:23" ht="31.5" x14ac:dyDescent="0.25">
      <c r="A25" s="1">
        <f t="shared" si="1"/>
        <v>25</v>
      </c>
      <c r="C25" s="15" t="s">
        <v>6</v>
      </c>
      <c r="D25" s="15" t="s">
        <v>7</v>
      </c>
      <c r="E25" s="16" t="s">
        <v>8</v>
      </c>
      <c r="F25" s="30" t="s">
        <v>14</v>
      </c>
      <c r="T25" s="4"/>
      <c r="W25" s="3"/>
    </row>
    <row r="26" spans="1:23" x14ac:dyDescent="0.25">
      <c r="A26" s="1">
        <f t="shared" si="1"/>
        <v>26</v>
      </c>
      <c r="C26" s="3" t="s">
        <v>18</v>
      </c>
      <c r="D26" s="17">
        <v>2857011.39</v>
      </c>
      <c r="E26" s="18">
        <f>D26/$D$27</f>
        <v>1</v>
      </c>
      <c r="F26" s="19">
        <f>ROUND(E26*$D$22,2)</f>
        <v>3778.86</v>
      </c>
      <c r="H26" s="31"/>
      <c r="T26" s="4"/>
      <c r="W26" s="3"/>
    </row>
    <row r="27" spans="1:23" x14ac:dyDescent="0.25">
      <c r="A27" s="1">
        <f t="shared" si="1"/>
        <v>27</v>
      </c>
      <c r="C27" s="22" t="s">
        <v>11</v>
      </c>
      <c r="D27" s="23">
        <f>SUM(D26:D26)</f>
        <v>2857011.39</v>
      </c>
      <c r="E27" s="24">
        <f>SUM(E26:E26)</f>
        <v>1</v>
      </c>
      <c r="F27" s="23">
        <f>SUM(F23:F26)</f>
        <v>3778.86</v>
      </c>
      <c r="T27" s="4"/>
      <c r="W27" s="3"/>
    </row>
    <row r="28" spans="1:23" x14ac:dyDescent="0.25">
      <c r="A28" s="1">
        <f t="shared" si="1"/>
        <v>28</v>
      </c>
      <c r="T28" s="4"/>
      <c r="W28" s="3"/>
    </row>
    <row r="29" spans="1:23" x14ac:dyDescent="0.25">
      <c r="A29" s="1">
        <f t="shared" si="1"/>
        <v>29</v>
      </c>
    </row>
    <row r="30" spans="1:23" x14ac:dyDescent="0.25">
      <c r="A30" s="1">
        <f t="shared" si="1"/>
        <v>30</v>
      </c>
      <c r="C30" s="3" t="s">
        <v>19</v>
      </c>
      <c r="D30" s="5">
        <v>9894.15</v>
      </c>
    </row>
    <row r="31" spans="1:23" x14ac:dyDescent="0.25">
      <c r="A31" s="1">
        <f t="shared" si="1"/>
        <v>31</v>
      </c>
      <c r="F31" s="8"/>
    </row>
    <row r="32" spans="1:23" x14ac:dyDescent="0.25">
      <c r="A32" s="1">
        <f t="shared" si="1"/>
        <v>32</v>
      </c>
      <c r="C32" s="32" t="s">
        <v>13</v>
      </c>
      <c r="D32" s="32"/>
      <c r="E32" s="32"/>
      <c r="F32" s="9"/>
    </row>
    <row r="33" spans="1:6" x14ac:dyDescent="0.25">
      <c r="A33" s="1">
        <f t="shared" si="1"/>
        <v>33</v>
      </c>
      <c r="F33" s="9"/>
    </row>
    <row r="34" spans="1:6" x14ac:dyDescent="0.25">
      <c r="A34" s="1">
        <f t="shared" si="1"/>
        <v>34</v>
      </c>
      <c r="C34" s="3" t="s">
        <v>2</v>
      </c>
      <c r="D34" s="5">
        <f>D30</f>
        <v>9894.15</v>
      </c>
      <c r="E34" s="8"/>
      <c r="F34" s="28"/>
    </row>
    <row r="35" spans="1:6" x14ac:dyDescent="0.25">
      <c r="A35" s="1">
        <f t="shared" si="1"/>
        <v>35</v>
      </c>
      <c r="D35" s="9"/>
      <c r="E35" s="9"/>
      <c r="F35" s="29"/>
    </row>
    <row r="36" spans="1:6" x14ac:dyDescent="0.25">
      <c r="A36" s="1">
        <f t="shared" si="1"/>
        <v>36</v>
      </c>
      <c r="C36" s="13" t="s">
        <v>4</v>
      </c>
      <c r="D36" s="9"/>
      <c r="E36" s="9"/>
      <c r="F36" s="29"/>
    </row>
    <row r="37" spans="1:6" ht="31.5" x14ac:dyDescent="0.25">
      <c r="A37" s="1">
        <f t="shared" si="1"/>
        <v>37</v>
      </c>
      <c r="C37" s="15" t="s">
        <v>6</v>
      </c>
      <c r="D37" s="15" t="s">
        <v>7</v>
      </c>
      <c r="E37" s="16" t="s">
        <v>8</v>
      </c>
      <c r="F37" s="30" t="s">
        <v>14</v>
      </c>
    </row>
    <row r="38" spans="1:6" x14ac:dyDescent="0.25">
      <c r="A38" s="1">
        <f t="shared" si="1"/>
        <v>38</v>
      </c>
      <c r="C38" s="3" t="s">
        <v>20</v>
      </c>
      <c r="D38" s="17">
        <v>3861000.2</v>
      </c>
      <c r="E38" s="18">
        <f>D38/D40</f>
        <v>0.48464370536792273</v>
      </c>
      <c r="F38" s="19">
        <f>ROUND(E38*$D$34,2)+43</f>
        <v>4838.1400000000003</v>
      </c>
    </row>
    <row r="39" spans="1:6" x14ac:dyDescent="0.25">
      <c r="A39" s="1">
        <f t="shared" si="1"/>
        <v>39</v>
      </c>
      <c r="C39" s="3" t="s">
        <v>21</v>
      </c>
      <c r="D39" s="17">
        <v>4105677.5</v>
      </c>
      <c r="E39" s="18">
        <f>D39/D40</f>
        <v>0.51535629463207733</v>
      </c>
      <c r="F39" s="19">
        <f>ROUND(E39*$D$34,2)-43</f>
        <v>5056.01</v>
      </c>
    </row>
    <row r="40" spans="1:6" x14ac:dyDescent="0.25">
      <c r="A40" s="1">
        <f t="shared" si="1"/>
        <v>40</v>
      </c>
      <c r="C40" s="22" t="s">
        <v>11</v>
      </c>
      <c r="D40" s="23">
        <f>SUM(D38:D39)</f>
        <v>7966677.7000000002</v>
      </c>
      <c r="E40" s="24">
        <f>SUM(E38:E39)</f>
        <v>1</v>
      </c>
      <c r="F40" s="23">
        <f>SUM(F35:F39)</f>
        <v>9894.1500000000015</v>
      </c>
    </row>
    <row r="41" spans="1:6" x14ac:dyDescent="0.25">
      <c r="A41" s="1">
        <f t="shared" si="1"/>
        <v>41</v>
      </c>
    </row>
    <row r="42" spans="1:6" x14ac:dyDescent="0.25">
      <c r="A42" s="1">
        <f t="shared" si="1"/>
        <v>42</v>
      </c>
    </row>
    <row r="43" spans="1:6" x14ac:dyDescent="0.25">
      <c r="A43" s="1">
        <f t="shared" si="1"/>
        <v>43</v>
      </c>
      <c r="C43" s="3" t="s">
        <v>22</v>
      </c>
      <c r="D43" s="5">
        <v>25420.59</v>
      </c>
    </row>
    <row r="44" spans="1:6" x14ac:dyDescent="0.25">
      <c r="A44" s="1">
        <f t="shared" si="1"/>
        <v>44</v>
      </c>
      <c r="F44" s="8"/>
    </row>
    <row r="45" spans="1:6" x14ac:dyDescent="0.25">
      <c r="A45" s="1">
        <f t="shared" si="1"/>
        <v>45</v>
      </c>
      <c r="C45" s="32" t="s">
        <v>13</v>
      </c>
      <c r="D45" s="32"/>
      <c r="E45" s="32"/>
      <c r="F45" s="9"/>
    </row>
    <row r="46" spans="1:6" x14ac:dyDescent="0.25">
      <c r="A46" s="1">
        <f t="shared" si="1"/>
        <v>46</v>
      </c>
      <c r="F46" s="9"/>
    </row>
    <row r="47" spans="1:6" x14ac:dyDescent="0.25">
      <c r="A47" s="1">
        <f t="shared" si="1"/>
        <v>47</v>
      </c>
      <c r="C47" s="3" t="s">
        <v>2</v>
      </c>
      <c r="D47" s="5">
        <f>D43</f>
        <v>25420.59</v>
      </c>
      <c r="E47" s="8"/>
      <c r="F47" s="28"/>
    </row>
    <row r="48" spans="1:6" x14ac:dyDescent="0.25">
      <c r="A48" s="1">
        <f t="shared" si="1"/>
        <v>48</v>
      </c>
      <c r="D48" s="9"/>
      <c r="E48" s="9"/>
      <c r="F48" s="29"/>
    </row>
    <row r="49" spans="1:6" x14ac:dyDescent="0.25">
      <c r="A49" s="1">
        <f t="shared" si="1"/>
        <v>49</v>
      </c>
      <c r="C49" s="13" t="s">
        <v>4</v>
      </c>
      <c r="D49" s="9"/>
      <c r="E49" s="9"/>
      <c r="F49" s="29"/>
    </row>
    <row r="50" spans="1:6" ht="31.5" x14ac:dyDescent="0.25">
      <c r="A50" s="1">
        <f t="shared" si="1"/>
        <v>50</v>
      </c>
      <c r="C50" s="15" t="s">
        <v>6</v>
      </c>
      <c r="D50" s="15" t="s">
        <v>7</v>
      </c>
      <c r="E50" s="16" t="s">
        <v>8</v>
      </c>
      <c r="F50" s="30" t="s">
        <v>14</v>
      </c>
    </row>
    <row r="51" spans="1:6" x14ac:dyDescent="0.25">
      <c r="A51" s="1">
        <f t="shared" si="1"/>
        <v>51</v>
      </c>
      <c r="C51" s="3" t="s">
        <v>26</v>
      </c>
      <c r="D51" s="17">
        <v>18816556.550000001</v>
      </c>
      <c r="E51" s="18">
        <f>D51/D52</f>
        <v>1</v>
      </c>
      <c r="F51" s="19">
        <f>ROUND(E51*$D$43,2)</f>
        <v>25420.59</v>
      </c>
    </row>
    <row r="52" spans="1:6" x14ac:dyDescent="0.25">
      <c r="A52" s="1">
        <f t="shared" si="1"/>
        <v>52</v>
      </c>
      <c r="C52" s="22" t="s">
        <v>11</v>
      </c>
      <c r="D52" s="23">
        <f>SUM(D51:D51)</f>
        <v>18816556.550000001</v>
      </c>
      <c r="E52" s="24">
        <f>SUM(E51:E51)</f>
        <v>1</v>
      </c>
      <c r="F52" s="23">
        <f>SUM(F48:F51)</f>
        <v>25420.59</v>
      </c>
    </row>
    <row r="53" spans="1:6" x14ac:dyDescent="0.25">
      <c r="A53" s="1">
        <f t="shared" si="1"/>
        <v>53</v>
      </c>
    </row>
    <row r="54" spans="1:6" x14ac:dyDescent="0.25">
      <c r="A54" s="1">
        <f t="shared" si="1"/>
        <v>54</v>
      </c>
    </row>
    <row r="55" spans="1:6" x14ac:dyDescent="0.25">
      <c r="A55" s="1">
        <f t="shared" si="1"/>
        <v>55</v>
      </c>
      <c r="C55" s="3" t="s">
        <v>23</v>
      </c>
      <c r="D55" s="5">
        <v>12122.83</v>
      </c>
    </row>
    <row r="56" spans="1:6" x14ac:dyDescent="0.25">
      <c r="A56" s="1">
        <f t="shared" si="1"/>
        <v>56</v>
      </c>
      <c r="F56" s="8"/>
    </row>
    <row r="57" spans="1:6" x14ac:dyDescent="0.25">
      <c r="A57" s="1">
        <f t="shared" si="1"/>
        <v>57</v>
      </c>
      <c r="C57" s="32" t="s">
        <v>13</v>
      </c>
      <c r="D57" s="32"/>
      <c r="E57" s="32"/>
      <c r="F57" s="9"/>
    </row>
    <row r="58" spans="1:6" x14ac:dyDescent="0.25">
      <c r="A58" s="1">
        <f t="shared" si="1"/>
        <v>58</v>
      </c>
      <c r="F58" s="9"/>
    </row>
    <row r="59" spans="1:6" x14ac:dyDescent="0.25">
      <c r="A59" s="1">
        <f t="shared" si="1"/>
        <v>59</v>
      </c>
      <c r="C59" s="3" t="s">
        <v>2</v>
      </c>
      <c r="D59" s="5">
        <f>D55</f>
        <v>12122.83</v>
      </c>
      <c r="E59" s="8"/>
      <c r="F59" s="28"/>
    </row>
    <row r="60" spans="1:6" x14ac:dyDescent="0.25">
      <c r="A60" s="1">
        <f t="shared" si="1"/>
        <v>60</v>
      </c>
      <c r="D60" s="9"/>
      <c r="E60" s="9"/>
      <c r="F60" s="29"/>
    </row>
    <row r="61" spans="1:6" x14ac:dyDescent="0.25">
      <c r="A61" s="1">
        <f t="shared" si="1"/>
        <v>61</v>
      </c>
      <c r="C61" s="13" t="s">
        <v>4</v>
      </c>
      <c r="D61" s="9"/>
      <c r="E61" s="9"/>
      <c r="F61" s="29"/>
    </row>
    <row r="62" spans="1:6" ht="31.5" x14ac:dyDescent="0.25">
      <c r="A62" s="1">
        <f t="shared" si="1"/>
        <v>62</v>
      </c>
      <c r="C62" s="15" t="s">
        <v>6</v>
      </c>
      <c r="D62" s="15" t="s">
        <v>7</v>
      </c>
      <c r="E62" s="16" t="s">
        <v>8</v>
      </c>
      <c r="F62" s="30" t="s">
        <v>14</v>
      </c>
    </row>
    <row r="63" spans="1:6" x14ac:dyDescent="0.25">
      <c r="A63" s="1">
        <f t="shared" si="1"/>
        <v>63</v>
      </c>
      <c r="C63" s="3" t="s">
        <v>24</v>
      </c>
      <c r="D63" s="17">
        <v>9097719.1500000004</v>
      </c>
      <c r="E63" s="18">
        <f>D63/D64</f>
        <v>1</v>
      </c>
      <c r="F63" s="19">
        <f>ROUND(E63*$D$55,2)</f>
        <v>12122.83</v>
      </c>
    </row>
    <row r="64" spans="1:6" x14ac:dyDescent="0.25">
      <c r="A64" s="1">
        <f t="shared" si="1"/>
        <v>64</v>
      </c>
      <c r="C64" s="22" t="s">
        <v>11</v>
      </c>
      <c r="D64" s="23">
        <f>SUM(D63:D63)</f>
        <v>9097719.1500000004</v>
      </c>
      <c r="E64" s="24">
        <f>SUM(E63:E63)</f>
        <v>1</v>
      </c>
      <c r="F64" s="23">
        <f>SUM(F60:F63)</f>
        <v>12122.83</v>
      </c>
    </row>
    <row r="65" spans="1:6" x14ac:dyDescent="0.25">
      <c r="A65" s="1">
        <f t="shared" si="1"/>
        <v>65</v>
      </c>
    </row>
    <row r="66" spans="1:6" x14ac:dyDescent="0.25">
      <c r="A66" s="1">
        <f t="shared" si="1"/>
        <v>66</v>
      </c>
    </row>
    <row r="67" spans="1:6" x14ac:dyDescent="0.25">
      <c r="A67" s="1">
        <f t="shared" si="1"/>
        <v>67</v>
      </c>
      <c r="C67" s="3" t="s">
        <v>25</v>
      </c>
      <c r="D67" s="5">
        <v>19387.3</v>
      </c>
    </row>
    <row r="68" spans="1:6" x14ac:dyDescent="0.25">
      <c r="A68" s="1">
        <f t="shared" si="1"/>
        <v>68</v>
      </c>
      <c r="F68" s="8"/>
    </row>
    <row r="69" spans="1:6" x14ac:dyDescent="0.25">
      <c r="A69" s="1">
        <f t="shared" si="1"/>
        <v>69</v>
      </c>
      <c r="C69" s="32" t="s">
        <v>13</v>
      </c>
      <c r="D69" s="32"/>
      <c r="E69" s="32"/>
      <c r="F69" s="9"/>
    </row>
    <row r="70" spans="1:6" x14ac:dyDescent="0.25">
      <c r="A70" s="1">
        <f t="shared" si="1"/>
        <v>70</v>
      </c>
      <c r="F70" s="9"/>
    </row>
    <row r="71" spans="1:6" x14ac:dyDescent="0.25">
      <c r="A71" s="1">
        <f t="shared" si="1"/>
        <v>71</v>
      </c>
      <c r="C71" s="3" t="s">
        <v>2</v>
      </c>
      <c r="D71" s="5">
        <f>D67</f>
        <v>19387.3</v>
      </c>
      <c r="E71" s="8"/>
      <c r="F71" s="28"/>
    </row>
    <row r="72" spans="1:6" x14ac:dyDescent="0.25">
      <c r="A72" s="1">
        <f t="shared" si="1"/>
        <v>72</v>
      </c>
      <c r="D72" s="9"/>
      <c r="E72" s="9"/>
      <c r="F72" s="29"/>
    </row>
    <row r="73" spans="1:6" x14ac:dyDescent="0.25">
      <c r="A73" s="1">
        <f t="shared" si="1"/>
        <v>73</v>
      </c>
      <c r="C73" s="13" t="s">
        <v>4</v>
      </c>
      <c r="D73" s="9"/>
      <c r="E73" s="9"/>
      <c r="F73" s="29"/>
    </row>
    <row r="74" spans="1:6" ht="31.5" x14ac:dyDescent="0.25">
      <c r="A74" s="1">
        <f t="shared" si="1"/>
        <v>74</v>
      </c>
      <c r="C74" s="15" t="s">
        <v>6</v>
      </c>
      <c r="D74" s="15" t="s">
        <v>7</v>
      </c>
      <c r="E74" s="16" t="s">
        <v>8</v>
      </c>
      <c r="F74" s="30" t="s">
        <v>14</v>
      </c>
    </row>
    <row r="75" spans="1:6" x14ac:dyDescent="0.25">
      <c r="A75" s="1">
        <f t="shared" si="1"/>
        <v>75</v>
      </c>
      <c r="C75" s="3" t="s">
        <v>26</v>
      </c>
      <c r="D75" s="17">
        <v>13946504</v>
      </c>
      <c r="E75" s="18">
        <f>D75/D76</f>
        <v>1</v>
      </c>
      <c r="F75" s="19">
        <f>ROUND(E75*$D$67,2)</f>
        <v>19387.3</v>
      </c>
    </row>
    <row r="76" spans="1:6" x14ac:dyDescent="0.25">
      <c r="A76" s="1">
        <f t="shared" si="1"/>
        <v>76</v>
      </c>
      <c r="C76" s="22" t="s">
        <v>11</v>
      </c>
      <c r="D76" s="23">
        <f>SUM(D75:D75)</f>
        <v>13946504</v>
      </c>
      <c r="E76" s="24">
        <f>SUM(E75:E75)</f>
        <v>1</v>
      </c>
      <c r="F76" s="23">
        <f>SUM(F72:F75)</f>
        <v>19387.3</v>
      </c>
    </row>
  </sheetData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Filing -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Jennifer McRoberts</cp:lastModifiedBy>
  <cp:lastPrinted>2024-10-02T18:06:07Z</cp:lastPrinted>
  <dcterms:created xsi:type="dcterms:W3CDTF">2024-09-25T20:01:33Z</dcterms:created>
  <dcterms:modified xsi:type="dcterms:W3CDTF">2024-10-03T15:11:01Z</dcterms:modified>
</cp:coreProperties>
</file>