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CCOUNTING SHARED\PSC\PSC Cases &amp; Filings\2023 Filings\2023\"/>
    </mc:Choice>
  </mc:AlternateContent>
  <xr:revisionPtr revIDLastSave="0" documentId="13_ncr:1_{8110F7E4-36E0-4976-8551-6CD13C23963F}" xr6:coauthVersionLast="47" xr6:coauthVersionMax="47" xr10:uidLastSave="{00000000-0000-0000-0000-000000000000}"/>
  <bookViews>
    <workbookView xWindow="5070" yWindow="5070" windowWidth="38700" windowHeight="15345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2" l="1"/>
  <c r="H16" i="2"/>
  <c r="H15" i="2"/>
  <c r="I15" i="2" s="1"/>
  <c r="H14" i="2"/>
  <c r="I14" i="2" s="1"/>
  <c r="H13" i="2"/>
  <c r="I13" i="2" s="1"/>
  <c r="H12" i="2"/>
  <c r="I12" i="2"/>
  <c r="I17" i="2"/>
  <c r="I16" i="2"/>
  <c r="G8" i="2"/>
  <c r="D8" i="2"/>
  <c r="A21" i="2"/>
  <c r="A22" i="2" s="1"/>
  <c r="A23" i="2" s="1"/>
  <c r="A24" i="2" s="1"/>
  <c r="A25" i="2" s="1"/>
  <c r="A26" i="2" s="1"/>
  <c r="A27" i="2" s="1"/>
  <c r="G18" i="2"/>
  <c r="I8" i="2" l="1"/>
  <c r="D13" i="2"/>
  <c r="D27" i="2" l="1"/>
  <c r="D33" i="2"/>
  <c r="A2" i="2"/>
  <c r="A3" i="2" s="1"/>
  <c r="A4" i="2" s="1"/>
  <c r="A5" i="2" s="1"/>
  <c r="A6" i="2" s="1"/>
  <c r="A7" i="2" l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E31" i="2"/>
  <c r="F31" i="2" s="1"/>
  <c r="A28" i="2" l="1"/>
  <c r="A29" i="2" s="1"/>
  <c r="A30" i="2" s="1"/>
  <c r="A31" i="2" s="1"/>
  <c r="A32" i="2" s="1"/>
  <c r="A33" i="2" s="1"/>
  <c r="A34" i="2" s="1"/>
  <c r="A18" i="2"/>
  <c r="A19" i="2" s="1"/>
  <c r="A20" i="2" s="1"/>
  <c r="E33" i="2"/>
  <c r="F33" i="2"/>
  <c r="I18" i="2"/>
  <c r="H18" i="2"/>
</calcChain>
</file>

<file path=xl/sharedStrings.xml><?xml version="1.0" encoding="utf-8"?>
<sst xmlns="http://schemas.openxmlformats.org/spreadsheetml/2006/main" count="36" uniqueCount="30">
  <si>
    <t xml:space="preserve">2022 Residential Allocated Credit: </t>
  </si>
  <si>
    <t>2022 Large Power Allocated Credit:</t>
  </si>
  <si>
    <t>Revenue</t>
  </si>
  <si>
    <t>Percentage of Revenue</t>
  </si>
  <si>
    <t>Credit 
by Revenue</t>
  </si>
  <si>
    <t>Total</t>
  </si>
  <si>
    <t>C</t>
  </si>
  <si>
    <t>D</t>
  </si>
  <si>
    <t>E</t>
  </si>
  <si>
    <t>L</t>
  </si>
  <si>
    <t>Billing Credit Calculations</t>
  </si>
  <si>
    <t>B-1</t>
  </si>
  <si>
    <t>C3</t>
  </si>
  <si>
    <t>P</t>
  </si>
  <si>
    <t>Credit Distribution</t>
  </si>
  <si>
    <t>2023 Revenue by Rate Class</t>
  </si>
  <si>
    <t>Rate Class</t>
  </si>
  <si>
    <t>2022 Non-residential Allocated Credit:</t>
  </si>
  <si>
    <t>EKPC Rate E2 2022 Total Allocated Credit</t>
  </si>
  <si>
    <t>2023 Residential Revenue Percentage</t>
  </si>
  <si>
    <t>2023 Non-residential Rate Classes Revenue Percentage</t>
  </si>
  <si>
    <t>Credit per Active Residential Member:</t>
  </si>
  <si>
    <t>Active Residential Members:</t>
  </si>
  <si>
    <t>Large Power EKPC Rate B</t>
  </si>
  <si>
    <t>EKPC Rate B 2022 Total Allocated Credit</t>
  </si>
  <si>
    <t>Clark Energy Non-residential Rate Classes</t>
  </si>
  <si>
    <t>Clark Energy Rate Class</t>
  </si>
  <si>
    <t>Clark Energy Rate R - Residential Rate Class</t>
  </si>
  <si>
    <t>*</t>
  </si>
  <si>
    <t>*Difference due to rounding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</si>
</sst>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_);_(* \(#,##0\);_(* &quot;-&quot;?_);_(@_)"/>
    <numFmt numFmtId="167" formatCode="_(* #,##0.00_);_(* \(#,##0.00\);_(* &quot;-&quot;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FF"/>
      <name val="Times New Roman"/>
      <family val="1"/>
    </font>
    <font>
      <u/>
      <sz val="12"/>
      <color theme="1"/>
      <name val="Times New Roman"/>
      <family val="1"/>
    </font>
    <font>
      <sz val="8"/>
      <name val="Calibri"/>
      <family val="2"/>
      <scheme val="minor"/>
    </font>
    <font>
      <b/>
      <sz val="12"/>
      <color rgb="FF0000FF"/>
      <name val="Times New Roman"/>
      <family val="1"/>
    </font>
    <font>
      <b/>
      <sz val="1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3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3" borderId="0" xfId="0" applyFont="1" applyFill="1"/>
    <xf numFmtId="0" fontId="3" fillId="3" borderId="0" xfId="0" applyFont="1" applyFill="1"/>
    <xf numFmtId="0" fontId="4" fillId="4" borderId="0" xfId="0" applyFont="1" applyFill="1"/>
    <xf numFmtId="0" fontId="3" fillId="0" borderId="0" xfId="0" applyFont="1" applyAlignment="1">
      <alignment horizontal="right"/>
    </xf>
    <xf numFmtId="166" fontId="3" fillId="0" borderId="0" xfId="0" applyNumberFormat="1" applyFont="1"/>
    <xf numFmtId="164" fontId="3" fillId="0" borderId="0" xfId="1" applyNumberFormat="1" applyFont="1" applyBorder="1"/>
    <xf numFmtId="9" fontId="3" fillId="0" borderId="0" xfId="3" applyFont="1" applyBorder="1"/>
    <xf numFmtId="8" fontId="3" fillId="0" borderId="0" xfId="0" applyNumberFormat="1" applyFont="1"/>
    <xf numFmtId="0" fontId="6" fillId="0" borderId="0" xfId="0" applyFont="1" applyAlignment="1">
      <alignment horizontal="left"/>
    </xf>
    <xf numFmtId="164" fontId="3" fillId="0" borderId="0" xfId="1" applyNumberFormat="1" applyFo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167" fontId="3" fillId="0" borderId="0" xfId="0" applyNumberFormat="1" applyFont="1"/>
    <xf numFmtId="165" fontId="3" fillId="0" borderId="0" xfId="2" applyNumberFormat="1" applyFont="1"/>
    <xf numFmtId="9" fontId="3" fillId="0" borderId="0" xfId="0" applyNumberFormat="1" applyFont="1"/>
    <xf numFmtId="0" fontId="3" fillId="0" borderId="1" xfId="0" applyFont="1" applyBorder="1"/>
    <xf numFmtId="165" fontId="3" fillId="0" borderId="1" xfId="2" applyNumberFormat="1" applyFont="1" applyBorder="1"/>
    <xf numFmtId="6" fontId="3" fillId="0" borderId="0" xfId="2" applyNumberFormat="1" applyFont="1" applyFill="1"/>
    <xf numFmtId="9" fontId="3" fillId="0" borderId="0" xfId="3" applyFont="1"/>
    <xf numFmtId="10" fontId="3" fillId="0" borderId="0" xfId="3" applyNumberFormat="1" applyFont="1"/>
    <xf numFmtId="10" fontId="3" fillId="0" borderId="1" xfId="3" applyNumberFormat="1" applyFont="1" applyBorder="1"/>
    <xf numFmtId="9" fontId="3" fillId="2" borderId="0" xfId="0" applyNumberFormat="1" applyFont="1" applyFill="1"/>
    <xf numFmtId="0" fontId="3" fillId="0" borderId="2" xfId="0" applyFont="1" applyBorder="1"/>
    <xf numFmtId="0" fontId="4" fillId="0" borderId="2" xfId="0" applyFont="1" applyBorder="1"/>
    <xf numFmtId="0" fontId="9" fillId="0" borderId="0" xfId="0" applyFont="1"/>
    <xf numFmtId="0" fontId="3" fillId="4" borderId="0" xfId="0" applyFont="1" applyFill="1"/>
    <xf numFmtId="8" fontId="8" fillId="3" borderId="0" xfId="0" applyNumberFormat="1" applyFont="1" applyFill="1"/>
    <xf numFmtId="8" fontId="5" fillId="2" borderId="0" xfId="0" applyNumberFormat="1" applyFont="1" applyFill="1"/>
    <xf numFmtId="8" fontId="5" fillId="4" borderId="0" xfId="0" applyNumberFormat="1" applyFont="1" applyFill="1"/>
    <xf numFmtId="8" fontId="3" fillId="0" borderId="0" xfId="2" applyNumberFormat="1" applyFont="1" applyFill="1"/>
    <xf numFmtId="8" fontId="3" fillId="0" borderId="1" xfId="2" applyNumberFormat="1" applyFont="1" applyBorder="1"/>
    <xf numFmtId="9" fontId="3" fillId="2" borderId="0" xfId="3" applyFont="1" applyFill="1"/>
    <xf numFmtId="44" fontId="3" fillId="0" borderId="0" xfId="2" applyFont="1" applyFill="1"/>
    <xf numFmtId="44" fontId="3" fillId="0" borderId="1" xfId="2" applyFont="1" applyFill="1" applyBorder="1"/>
  </cellXfs>
  <cellStyles count="5">
    <cellStyle name="Comma" xfId="1" builtinId="3"/>
    <cellStyle name="Currency" xfId="2" builtinId="4"/>
    <cellStyle name="Normal" xfId="0" builtinId="0"/>
    <cellStyle name="Normal 2" xfId="4" xr:uid="{00000000-0005-0000-0000-00002F000000}"/>
    <cellStyle name="Percent" xfId="3" builtinId="5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19FE6-2F21-40CD-B146-463D81D3D6B5}">
  <sheetPr>
    <pageSetUpPr fitToPage="1"/>
  </sheetPr>
  <dimension ref="A1:Y34"/>
  <sheetViews>
    <sheetView tabSelected="1" workbookViewId="0">
      <selection activeCell="M28" sqref="M28"/>
    </sheetView>
  </sheetViews>
  <sheetFormatPr defaultColWidth="9.140625" defaultRowHeight="15.75" x14ac:dyDescent="0.25"/>
  <cols>
    <col min="1" max="1" width="3.28515625" style="1" bestFit="1" customWidth="1"/>
    <col min="2" max="2" width="3.28515625" style="2" customWidth="1"/>
    <col min="3" max="3" width="45.28515625" style="2" customWidth="1"/>
    <col min="4" max="4" width="16.85546875" style="2" bestFit="1" customWidth="1"/>
    <col min="5" max="5" width="10.7109375" style="2" bestFit="1" customWidth="1"/>
    <col min="6" max="6" width="36.5703125" style="2" customWidth="1"/>
    <col min="7" max="7" width="16.85546875" style="2" bestFit="1" customWidth="1"/>
    <col min="8" max="8" width="12.85546875" style="2" customWidth="1"/>
    <col min="9" max="9" width="15.140625" style="2" bestFit="1" customWidth="1"/>
    <col min="10" max="10" width="10.42578125" style="2" bestFit="1" customWidth="1"/>
    <col min="11" max="11" width="10" style="2" customWidth="1"/>
    <col min="12" max="12" width="11.28515625" style="2" customWidth="1"/>
    <col min="13" max="13" width="9.140625" style="2"/>
    <col min="14" max="14" width="9.7109375" style="2" bestFit="1" customWidth="1"/>
    <col min="15" max="16" width="9.140625" style="2"/>
    <col min="17" max="17" width="11.5703125" style="2" bestFit="1" customWidth="1"/>
    <col min="18" max="18" width="9.140625" style="2"/>
    <col min="19" max="19" width="10.140625" style="2" bestFit="1" customWidth="1"/>
    <col min="20" max="20" width="10.140625" style="2" customWidth="1"/>
    <col min="21" max="22" width="12" style="2" customWidth="1"/>
    <col min="23" max="23" width="10" style="3" bestFit="1" customWidth="1"/>
    <col min="24" max="24" width="11.7109375" style="2" customWidth="1"/>
    <col min="25" max="16384" width="9.140625" style="2"/>
  </cols>
  <sheetData>
    <row r="1" spans="1:25" ht="22.5" x14ac:dyDescent="0.3">
      <c r="A1" s="1">
        <v>1</v>
      </c>
      <c r="B1" s="28" t="s">
        <v>10</v>
      </c>
    </row>
    <row r="2" spans="1:25" x14ac:dyDescent="0.25">
      <c r="A2" s="1">
        <f>A1+1</f>
        <v>2</v>
      </c>
    </row>
    <row r="3" spans="1:25" x14ac:dyDescent="0.25">
      <c r="A3" s="1">
        <f t="shared" ref="A3:A34" si="0">A2+1</f>
        <v>3</v>
      </c>
      <c r="B3" s="4" t="s">
        <v>18</v>
      </c>
      <c r="C3" s="5"/>
      <c r="D3" s="30">
        <v>50956.959999999999</v>
      </c>
      <c r="E3" s="5"/>
      <c r="F3" s="5"/>
      <c r="G3" s="5"/>
      <c r="H3" s="5"/>
      <c r="I3" s="5"/>
      <c r="R3" s="3"/>
    </row>
    <row r="4" spans="1:25" x14ac:dyDescent="0.25">
      <c r="A4" s="1">
        <f t="shared" si="0"/>
        <v>4</v>
      </c>
      <c r="R4" s="3"/>
    </row>
    <row r="5" spans="1:25" x14ac:dyDescent="0.25">
      <c r="A5" s="1">
        <f t="shared" si="0"/>
        <v>5</v>
      </c>
      <c r="C5" s="27" t="s">
        <v>27</v>
      </c>
      <c r="D5" s="26"/>
      <c r="E5" s="26"/>
      <c r="F5" s="27" t="s">
        <v>25</v>
      </c>
      <c r="G5" s="27"/>
      <c r="H5" s="27"/>
      <c r="I5" s="27"/>
      <c r="J5" s="7"/>
      <c r="K5" s="7"/>
      <c r="R5" s="3"/>
    </row>
    <row r="6" spans="1:25" x14ac:dyDescent="0.25">
      <c r="A6" s="1">
        <f t="shared" si="0"/>
        <v>6</v>
      </c>
      <c r="C6" s="2" t="s">
        <v>19</v>
      </c>
      <c r="D6" s="35">
        <v>0.78</v>
      </c>
      <c r="F6" s="2" t="s">
        <v>20</v>
      </c>
      <c r="I6" s="25">
        <v>0.22</v>
      </c>
      <c r="J6" s="8"/>
      <c r="K6" s="8"/>
      <c r="S6" s="9"/>
      <c r="T6" s="10"/>
      <c r="U6" s="8"/>
      <c r="V6" s="10"/>
      <c r="X6" s="10"/>
      <c r="Y6" s="10"/>
    </row>
    <row r="7" spans="1:25" x14ac:dyDescent="0.25">
      <c r="A7" s="1">
        <f t="shared" si="0"/>
        <v>7</v>
      </c>
      <c r="J7" s="8"/>
      <c r="K7" s="8"/>
      <c r="S7" s="9"/>
      <c r="T7" s="10"/>
      <c r="U7" s="8"/>
      <c r="V7" s="10"/>
      <c r="X7" s="10"/>
      <c r="Y7" s="10"/>
    </row>
    <row r="8" spans="1:25" x14ac:dyDescent="0.25">
      <c r="A8" s="1">
        <f t="shared" si="0"/>
        <v>8</v>
      </c>
      <c r="C8" s="2" t="s">
        <v>0</v>
      </c>
      <c r="D8" s="31">
        <f>D6*D3</f>
        <v>39746.428800000002</v>
      </c>
      <c r="E8" s="11"/>
      <c r="F8" s="2" t="s">
        <v>17</v>
      </c>
      <c r="G8" s="31">
        <f>I6*D3</f>
        <v>11210.531199999999</v>
      </c>
      <c r="H8" s="1" t="s">
        <v>28</v>
      </c>
      <c r="I8" s="31">
        <f>D8+G8</f>
        <v>50956.959999999999</v>
      </c>
      <c r="J8" s="8"/>
      <c r="K8" s="8"/>
      <c r="S8" s="9"/>
      <c r="T8" s="10"/>
      <c r="U8" s="8"/>
      <c r="V8" s="10"/>
      <c r="X8" s="10"/>
      <c r="Y8" s="10"/>
    </row>
    <row r="9" spans="1:25" x14ac:dyDescent="0.25">
      <c r="A9" s="1">
        <f t="shared" si="0"/>
        <v>9</v>
      </c>
      <c r="G9" s="8"/>
      <c r="H9" s="8"/>
      <c r="I9" s="8"/>
      <c r="J9" s="8"/>
      <c r="K9" s="8"/>
      <c r="S9" s="9"/>
      <c r="T9" s="10"/>
      <c r="U9" s="8"/>
      <c r="V9" s="10"/>
      <c r="X9" s="10"/>
      <c r="Y9" s="10"/>
    </row>
    <row r="10" spans="1:25" x14ac:dyDescent="0.25">
      <c r="A10" s="1">
        <f t="shared" si="0"/>
        <v>10</v>
      </c>
      <c r="C10" s="12" t="s">
        <v>14</v>
      </c>
      <c r="F10" s="12" t="s">
        <v>15</v>
      </c>
      <c r="G10" s="8"/>
      <c r="H10" s="8"/>
      <c r="I10" s="8"/>
      <c r="J10" s="8"/>
      <c r="K10" s="8"/>
      <c r="S10" s="9"/>
      <c r="T10" s="10"/>
      <c r="U10" s="8"/>
      <c r="V10" s="10"/>
      <c r="X10" s="10"/>
      <c r="Y10" s="10"/>
    </row>
    <row r="11" spans="1:25" ht="31.5" x14ac:dyDescent="0.25">
      <c r="A11" s="1">
        <f t="shared" si="0"/>
        <v>11</v>
      </c>
      <c r="C11" s="2" t="s">
        <v>22</v>
      </c>
      <c r="D11" s="13">
        <v>25641</v>
      </c>
      <c r="E11" s="13"/>
      <c r="F11" s="14" t="s">
        <v>26</v>
      </c>
      <c r="G11" s="14" t="s">
        <v>2</v>
      </c>
      <c r="H11" s="15" t="s">
        <v>3</v>
      </c>
      <c r="I11" s="15" t="s">
        <v>4</v>
      </c>
      <c r="J11" s="8"/>
      <c r="K11" s="8"/>
      <c r="S11" s="9"/>
      <c r="T11" s="10"/>
      <c r="U11" s="8"/>
      <c r="V11" s="10"/>
      <c r="X11" s="10"/>
      <c r="Y11" s="10"/>
    </row>
    <row r="12" spans="1:25" x14ac:dyDescent="0.25">
      <c r="A12" s="1">
        <f t="shared" si="0"/>
        <v>12</v>
      </c>
      <c r="E12" s="13"/>
      <c r="F12" s="2" t="s">
        <v>6</v>
      </c>
      <c r="G12" s="17">
        <v>3260782.08</v>
      </c>
      <c r="H12" s="23">
        <f>ROUND((G12/$G$18),5)</f>
        <v>0.27514</v>
      </c>
      <c r="I12" s="36">
        <f>(ROUND(($G$8*H12),4))</f>
        <v>3084.4656</v>
      </c>
      <c r="J12" s="16"/>
      <c r="K12" s="16"/>
      <c r="S12" s="9"/>
      <c r="T12" s="10"/>
      <c r="U12" s="8"/>
      <c r="V12" s="10"/>
      <c r="X12" s="10"/>
      <c r="Y12" s="10"/>
    </row>
    <row r="13" spans="1:25" x14ac:dyDescent="0.25">
      <c r="A13" s="1">
        <f t="shared" si="0"/>
        <v>13</v>
      </c>
      <c r="C13" s="2" t="s">
        <v>21</v>
      </c>
      <c r="D13" s="11">
        <f>ROUND(D8/D11,3)</f>
        <v>1.55</v>
      </c>
      <c r="E13" s="17"/>
      <c r="F13" s="2" t="s">
        <v>12</v>
      </c>
      <c r="G13" s="17">
        <v>1250850.45</v>
      </c>
      <c r="H13" s="23">
        <f>ROUND((G13/$G$18),5)</f>
        <v>0.10555</v>
      </c>
      <c r="I13" s="36">
        <f>(ROUND(($G$8*H13),4))</f>
        <v>1183.2716</v>
      </c>
      <c r="J13" s="16"/>
      <c r="K13" s="16"/>
      <c r="S13" s="9"/>
      <c r="T13" s="10"/>
      <c r="U13" s="8"/>
      <c r="V13" s="10"/>
      <c r="X13" s="10"/>
      <c r="Y13" s="10"/>
    </row>
    <row r="14" spans="1:25" x14ac:dyDescent="0.25">
      <c r="A14" s="1">
        <f t="shared" si="0"/>
        <v>14</v>
      </c>
      <c r="F14" s="2" t="s">
        <v>7</v>
      </c>
      <c r="G14" s="17">
        <v>28198.17</v>
      </c>
      <c r="H14" s="23">
        <f>ROUND((G14/$G$18),5)</f>
        <v>2.3800000000000002E-3</v>
      </c>
      <c r="I14" s="36">
        <f>(ROUND(($G$8*H14),4))</f>
        <v>26.681100000000001</v>
      </c>
      <c r="J14" s="16"/>
      <c r="K14" s="16"/>
      <c r="S14" s="9"/>
      <c r="T14" s="10"/>
      <c r="U14" s="8"/>
      <c r="V14" s="10"/>
      <c r="X14" s="10"/>
      <c r="Y14" s="10"/>
    </row>
    <row r="15" spans="1:25" x14ac:dyDescent="0.25">
      <c r="A15" s="1">
        <f t="shared" si="0"/>
        <v>15</v>
      </c>
      <c r="F15" s="2" t="s">
        <v>8</v>
      </c>
      <c r="G15" s="17">
        <v>548073.43999999994</v>
      </c>
      <c r="H15" s="23">
        <f>ROUND((G15/$G$18),5)</f>
        <v>4.6249999999999999E-2</v>
      </c>
      <c r="I15" s="36">
        <f>(ROUND(($G$8*H15),4))</f>
        <v>518.48710000000005</v>
      </c>
      <c r="J15" s="16"/>
      <c r="K15" s="16"/>
      <c r="S15" s="9"/>
      <c r="T15" s="10"/>
      <c r="U15" s="8"/>
      <c r="V15" s="10"/>
      <c r="X15" s="10"/>
      <c r="Y15" s="10"/>
    </row>
    <row r="16" spans="1:25" x14ac:dyDescent="0.25">
      <c r="A16" s="1">
        <f t="shared" si="0"/>
        <v>16</v>
      </c>
      <c r="F16" s="2" t="s">
        <v>9</v>
      </c>
      <c r="G16" s="17">
        <v>5307950.72</v>
      </c>
      <c r="H16" s="23">
        <f>ROUND((G16/$G$18),5)</f>
        <v>0.44788</v>
      </c>
      <c r="I16" s="36">
        <f>(ROUND(($G$8*H16),4))</f>
        <v>5020.9727000000003</v>
      </c>
      <c r="J16" s="16"/>
      <c r="K16" s="16"/>
      <c r="S16" s="9"/>
      <c r="T16" s="10"/>
      <c r="U16" s="8"/>
      <c r="V16" s="10"/>
      <c r="X16" s="10"/>
      <c r="Y16" s="10"/>
    </row>
    <row r="17" spans="1:24" x14ac:dyDescent="0.25">
      <c r="A17" s="1">
        <f t="shared" si="0"/>
        <v>17</v>
      </c>
      <c r="D17" s="11"/>
      <c r="F17" s="2" t="s">
        <v>13</v>
      </c>
      <c r="G17" s="17">
        <v>1455483.27</v>
      </c>
      <c r="H17" s="23">
        <f>ROUND((G17/$G$18),5)</f>
        <v>0.12281</v>
      </c>
      <c r="I17" s="36">
        <f>(ROUND(($G$8*H17),4))</f>
        <v>1376.7653</v>
      </c>
      <c r="J17" s="16"/>
      <c r="K17" s="16"/>
      <c r="L17" s="17"/>
      <c r="M17" s="23"/>
      <c r="N17" s="36"/>
      <c r="X17" s="18"/>
    </row>
    <row r="18" spans="1:24" x14ac:dyDescent="0.25">
      <c r="A18" s="1">
        <f t="shared" si="0"/>
        <v>18</v>
      </c>
      <c r="F18" s="19" t="s">
        <v>5</v>
      </c>
      <c r="G18" s="20">
        <f>SUM(G12:G17)</f>
        <v>11851338.129999999</v>
      </c>
      <c r="H18" s="24">
        <f>SUM(H12:H17)</f>
        <v>1.0000100000000001</v>
      </c>
      <c r="I18" s="37">
        <f>SUM(I12:I17)</f>
        <v>11210.643400000001</v>
      </c>
      <c r="J18" s="16" t="s">
        <v>28</v>
      </c>
      <c r="L18" s="17"/>
      <c r="M18" s="23"/>
      <c r="N18" s="36"/>
    </row>
    <row r="19" spans="1:24" x14ac:dyDescent="0.25">
      <c r="A19" s="1">
        <f t="shared" si="0"/>
        <v>19</v>
      </c>
      <c r="J19" s="16"/>
      <c r="L19" s="17"/>
      <c r="M19" s="23"/>
      <c r="N19" s="36"/>
    </row>
    <row r="20" spans="1:24" x14ac:dyDescent="0.25">
      <c r="A20" s="1">
        <f t="shared" si="0"/>
        <v>20</v>
      </c>
      <c r="F20" s="2" t="s">
        <v>29</v>
      </c>
      <c r="J20" s="16"/>
      <c r="L20" s="17"/>
      <c r="M20" s="23"/>
      <c r="N20" s="36"/>
    </row>
    <row r="21" spans="1:24" x14ac:dyDescent="0.25">
      <c r="A21" s="1">
        <f t="shared" si="0"/>
        <v>21</v>
      </c>
    </row>
    <row r="22" spans="1:24" x14ac:dyDescent="0.25">
      <c r="A22" s="1">
        <f t="shared" si="0"/>
        <v>22</v>
      </c>
    </row>
    <row r="23" spans="1:24" x14ac:dyDescent="0.25">
      <c r="A23" s="1">
        <f t="shared" si="0"/>
        <v>23</v>
      </c>
      <c r="B23" s="6" t="s">
        <v>24</v>
      </c>
      <c r="C23" s="29"/>
      <c r="D23" s="32">
        <v>916.53</v>
      </c>
      <c r="E23" s="29"/>
      <c r="F23" s="29"/>
    </row>
    <row r="24" spans="1:24" x14ac:dyDescent="0.25">
      <c r="A24" s="1">
        <f t="shared" si="0"/>
        <v>24</v>
      </c>
    </row>
    <row r="25" spans="1:24" x14ac:dyDescent="0.25">
      <c r="A25" s="1">
        <f t="shared" si="0"/>
        <v>25</v>
      </c>
      <c r="C25" s="27" t="s">
        <v>23</v>
      </c>
      <c r="D25" s="27"/>
      <c r="E25" s="27"/>
      <c r="F25" s="27"/>
      <c r="T25" s="3"/>
      <c r="W25" s="2"/>
    </row>
    <row r="26" spans="1:24" x14ac:dyDescent="0.25">
      <c r="A26" s="1">
        <f t="shared" si="0"/>
        <v>26</v>
      </c>
      <c r="T26" s="3"/>
      <c r="W26" s="2"/>
    </row>
    <row r="27" spans="1:24" x14ac:dyDescent="0.25">
      <c r="A27" s="1">
        <f t="shared" si="0"/>
        <v>27</v>
      </c>
      <c r="C27" s="2" t="s">
        <v>1</v>
      </c>
      <c r="D27" s="31">
        <f>D23</f>
        <v>916.53</v>
      </c>
      <c r="E27" s="7"/>
      <c r="F27" s="7"/>
      <c r="T27" s="3"/>
      <c r="W27" s="2"/>
    </row>
    <row r="28" spans="1:24" x14ac:dyDescent="0.25">
      <c r="A28" s="1">
        <f t="shared" si="0"/>
        <v>28</v>
      </c>
      <c r="D28" s="8"/>
      <c r="E28" s="8"/>
      <c r="F28" s="8"/>
      <c r="T28" s="3"/>
      <c r="W28" s="2"/>
    </row>
    <row r="29" spans="1:24" x14ac:dyDescent="0.25">
      <c r="A29" s="1">
        <f t="shared" si="0"/>
        <v>29</v>
      </c>
      <c r="C29" s="12" t="s">
        <v>15</v>
      </c>
      <c r="D29" s="8"/>
      <c r="E29" s="8"/>
      <c r="F29" s="8"/>
      <c r="T29" s="3"/>
      <c r="W29" s="2"/>
    </row>
    <row r="30" spans="1:24" ht="31.5" x14ac:dyDescent="0.25">
      <c r="A30" s="1">
        <f t="shared" si="0"/>
        <v>30</v>
      </c>
      <c r="C30" s="14" t="s">
        <v>16</v>
      </c>
      <c r="D30" s="14" t="s">
        <v>2</v>
      </c>
      <c r="E30" s="15" t="s">
        <v>3</v>
      </c>
      <c r="F30" s="15" t="s">
        <v>4</v>
      </c>
      <c r="T30" s="3"/>
      <c r="W30" s="2"/>
    </row>
    <row r="31" spans="1:24" x14ac:dyDescent="0.25">
      <c r="A31" s="1">
        <f t="shared" si="0"/>
        <v>31</v>
      </c>
      <c r="C31" s="2" t="s">
        <v>11</v>
      </c>
      <c r="D31" s="17">
        <v>958290.6</v>
      </c>
      <c r="E31" s="23">
        <f>D31/$D$33</f>
        <v>1</v>
      </c>
      <c r="F31" s="33">
        <f>(ROUND(($D$27*E31),5))</f>
        <v>916.53</v>
      </c>
      <c r="T31" s="3"/>
      <c r="W31" s="2"/>
    </row>
    <row r="32" spans="1:24" x14ac:dyDescent="0.25">
      <c r="A32" s="1">
        <f t="shared" si="0"/>
        <v>32</v>
      </c>
      <c r="D32" s="17"/>
      <c r="E32" s="22"/>
      <c r="F32" s="21"/>
      <c r="T32" s="3"/>
      <c r="W32" s="2"/>
    </row>
    <row r="33" spans="1:23" x14ac:dyDescent="0.25">
      <c r="A33" s="1">
        <f t="shared" si="0"/>
        <v>33</v>
      </c>
      <c r="C33" s="19" t="s">
        <v>5</v>
      </c>
      <c r="D33" s="20">
        <f>SUM(D31:D32)</f>
        <v>958290.6</v>
      </c>
      <c r="E33" s="24">
        <f>SUM(E31:E32)</f>
        <v>1</v>
      </c>
      <c r="F33" s="34">
        <f>SUM(F31:F32)</f>
        <v>916.53</v>
      </c>
      <c r="T33" s="3"/>
      <c r="W33" s="2"/>
    </row>
    <row r="34" spans="1:23" x14ac:dyDescent="0.25">
      <c r="A34" s="1">
        <f t="shared" si="0"/>
        <v>34</v>
      </c>
      <c r="T34" s="3"/>
      <c r="W34" s="2"/>
    </row>
  </sheetData>
  <phoneticPr fontId="7" type="noConversion"/>
  <pageMargins left="0.7" right="0.7" top="0.75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Wolfram</dc:creator>
  <cp:keywords/>
  <dc:description/>
  <cp:lastModifiedBy>Brian  Frasure</cp:lastModifiedBy>
  <cp:revision/>
  <cp:lastPrinted>2024-09-27T22:19:40Z</cp:lastPrinted>
  <dcterms:created xsi:type="dcterms:W3CDTF">2023-05-12T18:19:56Z</dcterms:created>
  <dcterms:modified xsi:type="dcterms:W3CDTF">2024-10-01T17:57:10Z</dcterms:modified>
  <cp:category/>
  <cp:contentStatus/>
</cp:coreProperties>
</file>