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HR Accounting\Sara\EKPC\Earnings Sharing Mechanism\"/>
    </mc:Choice>
  </mc:AlternateContent>
  <xr:revisionPtr revIDLastSave="0" documentId="8_{33E30E1E-C8F0-4401-9C28-38CB892B8615}" xr6:coauthVersionLast="47" xr6:coauthVersionMax="47" xr10:uidLastSave="{00000000-0000-0000-0000-000000000000}"/>
  <bookViews>
    <workbookView xWindow="22932" yWindow="-108" windowWidth="23256" windowHeight="12456" xr2:uid="{9565DB32-5D47-4350-AC6E-E748F1091040}"/>
  </bookViews>
  <sheets>
    <sheet name="Billing Credit Calcula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G27" i="2" s="1"/>
  <c r="F19" i="2"/>
  <c r="V17" i="2"/>
  <c r="W16" i="2" s="1"/>
  <c r="T17" i="2"/>
  <c r="U10" i="2" s="1"/>
  <c r="S17" i="2"/>
  <c r="F14" i="2"/>
  <c r="G12" i="2" s="1"/>
  <c r="X13" i="2"/>
  <c r="X12" i="2"/>
  <c r="X11" i="2"/>
  <c r="B11" i="2"/>
  <c r="X10" i="2"/>
  <c r="X9" i="2"/>
  <c r="X8" i="2"/>
  <c r="B8" i="2"/>
  <c r="B16" i="2" s="1"/>
  <c r="B17" i="2" s="1"/>
  <c r="X7" i="2"/>
  <c r="F6" i="2"/>
  <c r="V19" i="2" l="1"/>
  <c r="Z11" i="2" s="1"/>
  <c r="W12" i="2"/>
  <c r="H27" i="2"/>
  <c r="W8" i="2"/>
  <c r="G23" i="2"/>
  <c r="H23" i="2" s="1"/>
  <c r="G25" i="2"/>
  <c r="H25" i="2" s="1"/>
  <c r="G24" i="2"/>
  <c r="H24" i="2" s="1"/>
  <c r="W10" i="2"/>
  <c r="U12" i="2"/>
  <c r="H12" i="2"/>
  <c r="G10" i="2"/>
  <c r="H10" i="2" s="1"/>
  <c r="U7" i="2"/>
  <c r="W9" i="2"/>
  <c r="G11" i="2"/>
  <c r="H11" i="2" s="1"/>
  <c r="U14" i="2"/>
  <c r="W17" i="2"/>
  <c r="W7" i="2"/>
  <c r="W14" i="2"/>
  <c r="X17" i="2"/>
  <c r="G26" i="2"/>
  <c r="H26" i="2" s="1"/>
  <c r="U17" i="2"/>
  <c r="U11" i="2"/>
  <c r="G13" i="2"/>
  <c r="H13" i="2" s="1"/>
  <c r="U15" i="2"/>
  <c r="W11" i="2"/>
  <c r="W15" i="2"/>
  <c r="U13" i="2"/>
  <c r="T19" i="2"/>
  <c r="U9" i="2"/>
  <c r="W13" i="2"/>
  <c r="U16" i="2"/>
  <c r="U8" i="2"/>
  <c r="Z12" i="2" l="1"/>
  <c r="Z10" i="2"/>
  <c r="Z9" i="2"/>
  <c r="Z7" i="2"/>
  <c r="Z13" i="2"/>
  <c r="Z8" i="2"/>
  <c r="G28" i="2"/>
  <c r="G14" i="2"/>
  <c r="H14" i="2"/>
  <c r="H28" i="2"/>
  <c r="Y13" i="2"/>
  <c r="Y9" i="2"/>
  <c r="Y10" i="2"/>
  <c r="Y8" i="2"/>
  <c r="Y11" i="2"/>
  <c r="Y7" i="2"/>
  <c r="Y12" i="2"/>
  <c r="Z17" i="2" l="1"/>
  <c r="Y17" i="2"/>
</calcChain>
</file>

<file path=xl/sharedStrings.xml><?xml version="1.0" encoding="utf-8"?>
<sst xmlns="http://schemas.openxmlformats.org/spreadsheetml/2006/main" count="71" uniqueCount="55">
  <si>
    <t>Percentage of total
2023 Total Revenue</t>
  </si>
  <si>
    <t>Small Commercial</t>
  </si>
  <si>
    <t>Residential (Rate 1, 1N, 1P)</t>
  </si>
  <si>
    <t>Name</t>
  </si>
  <si>
    <t>Count</t>
  </si>
  <si>
    <t>KWH</t>
  </si>
  <si>
    <t>KWH Share</t>
  </si>
  <si>
    <t>Revenue</t>
  </si>
  <si>
    <t>Rev Share</t>
  </si>
  <si>
    <t>A</t>
  </si>
  <si>
    <t>B</t>
  </si>
  <si>
    <t>Active Members:</t>
  </si>
  <si>
    <t>Percentage of
Revenue</t>
  </si>
  <si>
    <t>Credit by
Revenue</t>
  </si>
  <si>
    <t xml:space="preserve">C </t>
  </si>
  <si>
    <t>Rate 2</t>
  </si>
  <si>
    <t>D</t>
  </si>
  <si>
    <t>Rate 2A</t>
  </si>
  <si>
    <t>E</t>
  </si>
  <si>
    <t>Rate 2N</t>
  </si>
  <si>
    <t>F</t>
  </si>
  <si>
    <t>G</t>
  </si>
  <si>
    <t>Total</t>
  </si>
  <si>
    <t>H</t>
  </si>
  <si>
    <t>I</t>
  </si>
  <si>
    <t>J</t>
  </si>
  <si>
    <t>Percentage of Total
2023 Revenue</t>
  </si>
  <si>
    <t>Large Power/Industrial</t>
  </si>
  <si>
    <t xml:space="preserve">Name </t>
  </si>
  <si>
    <t>CDR Pigments</t>
  </si>
  <si>
    <t>Rate Schedule 3</t>
  </si>
  <si>
    <t>Rate Schedule 3c</t>
  </si>
  <si>
    <t>Rate Schedule 4</t>
  </si>
  <si>
    <t>Rate Schedule 4C</t>
  </si>
  <si>
    <t>AGC Flat Glass North America INC</t>
  </si>
  <si>
    <t>Rate Schedule 4N</t>
  </si>
  <si>
    <t>2022 Small Commercial Allocated Credit:</t>
  </si>
  <si>
    <t>Rate E</t>
  </si>
  <si>
    <t>2023 Revenue</t>
  </si>
  <si>
    <t>2023 Residential Revenue:</t>
  </si>
  <si>
    <t>Rate 2C</t>
  </si>
  <si>
    <t>Active Members</t>
  </si>
  <si>
    <t>2022 Allocated Credit:</t>
  </si>
  <si>
    <t>2022 Credit Distribution</t>
  </si>
  <si>
    <t>2023 Revenue by Member  Rate B</t>
  </si>
  <si>
    <t>NOLIN RURAL ELECTRIC - Billing Credit Calculations</t>
  </si>
  <si>
    <t xml:space="preserve">2022 Total Allocated Credit  Rate E: </t>
  </si>
  <si>
    <t>2022 Residential Allocated Credit:</t>
  </si>
  <si>
    <t>Total Amount
Allocated</t>
  </si>
  <si>
    <t>Total Amount
 Allocated</t>
  </si>
  <si>
    <t>Percentage of Revenue</t>
  </si>
  <si>
    <t>2023 Revenue by Member  Rate G</t>
  </si>
  <si>
    <t>2022 Large Power Allocated Credit:</t>
  </si>
  <si>
    <t>Percentage of
2023 Revenue</t>
  </si>
  <si>
    <t>Credit Per Active Member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</si>
</sst>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_);_(@_)"/>
    <numFmt numFmtId="165" formatCode="_(* #,##0_);_(* \(#,##0\);_(* &quot;-&quot;??_);_(@_)"/>
    <numFmt numFmtId="166" formatCode="0.000%"/>
    <numFmt numFmtId="167" formatCode="_(&quot;$&quot;* #,##0_);_(&quot;$&quot;* \(#,##0\);_(&quot;$&quot;* &quot;-&quot;??_);_(@_)"/>
    <numFmt numFmtId="168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FF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8" fontId="4" fillId="2" borderId="0" xfId="0" applyNumberFormat="1" applyFont="1" applyFill="1"/>
    <xf numFmtId="0" fontId="2" fillId="3" borderId="0" xfId="0" applyFont="1" applyFill="1"/>
    <xf numFmtId="9" fontId="2" fillId="3" borderId="0" xfId="3" applyFont="1" applyFill="1"/>
    <xf numFmtId="0" fontId="2" fillId="4" borderId="0" xfId="0" applyFont="1" applyFill="1"/>
    <xf numFmtId="9" fontId="2" fillId="4" borderId="0" xfId="0" applyNumberFormat="1" applyFont="1" applyFill="1"/>
    <xf numFmtId="8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5" fontId="3" fillId="0" borderId="0" xfId="1" applyNumberFormat="1" applyFont="1"/>
    <xf numFmtId="9" fontId="3" fillId="0" borderId="0" xfId="3" applyFont="1"/>
    <xf numFmtId="0" fontId="5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44" fontId="6" fillId="0" borderId="0" xfId="2" applyFont="1"/>
    <xf numFmtId="166" fontId="6" fillId="0" borderId="0" xfId="3" applyNumberFormat="1" applyFont="1"/>
    <xf numFmtId="167" fontId="3" fillId="0" borderId="0" xfId="2" applyNumberFormat="1" applyFont="1"/>
    <xf numFmtId="166" fontId="6" fillId="0" borderId="1" xfId="3" applyNumberFormat="1" applyFont="1" applyBorder="1"/>
    <xf numFmtId="44" fontId="6" fillId="0" borderId="1" xfId="2" applyFont="1" applyBorder="1"/>
    <xf numFmtId="0" fontId="3" fillId="0" borderId="2" xfId="0" applyFont="1" applyBorder="1"/>
    <xf numFmtId="44" fontId="3" fillId="0" borderId="2" xfId="0" applyNumberFormat="1" applyFont="1" applyBorder="1"/>
    <xf numFmtId="9" fontId="6" fillId="0" borderId="0" xfId="2" applyNumberFormat="1" applyFont="1"/>
    <xf numFmtId="165" fontId="3" fillId="0" borderId="2" xfId="0" applyNumberFormat="1" applyFont="1" applyBorder="1"/>
    <xf numFmtId="9" fontId="3" fillId="0" borderId="2" xfId="3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/>
    <xf numFmtId="9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168" fontId="3" fillId="0" borderId="2" xfId="3" applyNumberFormat="1" applyFont="1" applyBorder="1"/>
    <xf numFmtId="8" fontId="7" fillId="0" borderId="1" xfId="0" applyNumberFormat="1" applyFont="1" applyBorder="1" applyAlignment="1">
      <alignment wrapText="1"/>
    </xf>
    <xf numFmtId="8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8" fontId="3" fillId="0" borderId="0" xfId="3" applyNumberFormat="1" applyFont="1"/>
    <xf numFmtId="168" fontId="3" fillId="0" borderId="0" xfId="3" applyNumberFormat="1" applyFont="1" applyBorder="1"/>
    <xf numFmtId="0" fontId="3" fillId="4" borderId="0" xfId="0" applyFont="1" applyFill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5B6-193A-4BA0-87F4-FFC081FA276E}">
  <dimension ref="A1:AB38"/>
  <sheetViews>
    <sheetView tabSelected="1" workbookViewId="0">
      <selection activeCell="A17" sqref="A17"/>
    </sheetView>
  </sheetViews>
  <sheetFormatPr defaultRowHeight="13.5" x14ac:dyDescent="0.25"/>
  <cols>
    <col min="1" max="1" width="28.28515625" style="2" customWidth="1"/>
    <col min="2" max="2" width="16" style="2" customWidth="1"/>
    <col min="3" max="3" width="11" style="2" bestFit="1" customWidth="1"/>
    <col min="4" max="4" width="13" style="2" customWidth="1"/>
    <col min="5" max="5" width="32" style="2" bestFit="1" customWidth="1"/>
    <col min="6" max="6" width="15.7109375" style="2" bestFit="1" customWidth="1"/>
    <col min="7" max="7" width="11.140625" style="2" bestFit="1" customWidth="1"/>
    <col min="8" max="8" width="11.7109375" style="2" customWidth="1"/>
    <col min="9" max="12" width="10" style="2" customWidth="1"/>
    <col min="13" max="17" width="9.140625" style="2"/>
    <col min="18" max="19" width="6.28515625" style="2" hidden="1" customWidth="1"/>
    <col min="20" max="20" width="10.5703125" style="2" hidden="1" customWidth="1"/>
    <col min="21" max="21" width="10.7109375" style="2" hidden="1" customWidth="1"/>
    <col min="22" max="22" width="10.5703125" style="2" hidden="1" customWidth="1"/>
    <col min="23" max="23" width="9.7109375" style="2" hidden="1" customWidth="1"/>
    <col min="24" max="24" width="6.28515625" style="3" hidden="1" customWidth="1"/>
    <col min="25" max="25" width="10.7109375" style="2" hidden="1" customWidth="1"/>
    <col min="26" max="28" width="9.7109375" style="2" hidden="1" customWidth="1"/>
    <col min="29" max="16384" width="9.140625" style="2"/>
  </cols>
  <sheetData>
    <row r="1" spans="1:26" x14ac:dyDescent="0.25">
      <c r="A1" s="1" t="s">
        <v>45</v>
      </c>
    </row>
    <row r="3" spans="1:26" ht="27" x14ac:dyDescent="0.25">
      <c r="F3" s="4" t="s">
        <v>0</v>
      </c>
    </row>
    <row r="4" spans="1:26" x14ac:dyDescent="0.25">
      <c r="A4" s="2" t="s">
        <v>46</v>
      </c>
      <c r="B4" s="5">
        <v>71033.73</v>
      </c>
      <c r="E4" s="6" t="s">
        <v>1</v>
      </c>
      <c r="F4" s="7">
        <v>0.06</v>
      </c>
      <c r="S4" s="3">
        <v>2022</v>
      </c>
      <c r="X4" s="3">
        <v>2023</v>
      </c>
    </row>
    <row r="5" spans="1:26" x14ac:dyDescent="0.25">
      <c r="E5" s="2" t="s">
        <v>37</v>
      </c>
      <c r="S5" s="3"/>
    </row>
    <row r="6" spans="1:26" ht="27" x14ac:dyDescent="0.25">
      <c r="A6" s="8" t="s">
        <v>2</v>
      </c>
      <c r="B6" s="40" t="s">
        <v>53</v>
      </c>
      <c r="C6" s="9">
        <v>0.83</v>
      </c>
      <c r="D6" s="10"/>
      <c r="E6" s="2" t="s">
        <v>36</v>
      </c>
      <c r="F6" s="5">
        <f>B4*F4</f>
        <v>4262.0237999999999</v>
      </c>
      <c r="I6" s="11"/>
      <c r="J6" s="11"/>
      <c r="K6" s="11"/>
      <c r="L6" s="11"/>
      <c r="R6" s="2" t="s">
        <v>3</v>
      </c>
      <c r="S6" s="3" t="s">
        <v>4</v>
      </c>
      <c r="T6" s="2" t="s">
        <v>5</v>
      </c>
      <c r="U6" s="2" t="s">
        <v>6</v>
      </c>
      <c r="V6" s="2" t="s">
        <v>7</v>
      </c>
      <c r="W6" s="2" t="s">
        <v>8</v>
      </c>
      <c r="X6" s="3" t="s">
        <v>4</v>
      </c>
      <c r="Y6" s="2" t="s">
        <v>6</v>
      </c>
      <c r="Z6" s="2" t="s">
        <v>8</v>
      </c>
    </row>
    <row r="7" spans="1:26" x14ac:dyDescent="0.25">
      <c r="H7" s="12"/>
      <c r="I7" s="12"/>
      <c r="J7" s="12"/>
      <c r="K7" s="12"/>
      <c r="L7" s="12"/>
      <c r="R7" s="2" t="s">
        <v>9</v>
      </c>
      <c r="S7" s="2">
        <v>1</v>
      </c>
      <c r="T7" s="13">
        <v>100000</v>
      </c>
      <c r="U7" s="14">
        <f>T7/T$17</f>
        <v>4.1152263374485597E-2</v>
      </c>
      <c r="V7" s="12">
        <v>11000</v>
      </c>
      <c r="W7" s="14">
        <f>V7/V$17</f>
        <v>6.9841269841269841E-3</v>
      </c>
      <c r="X7" s="3">
        <f>S7</f>
        <v>1</v>
      </c>
      <c r="Y7" s="14">
        <f t="shared" ref="Y7:Y13" si="0">T7/T$19</f>
        <v>4.975124378109453E-2</v>
      </c>
      <c r="Z7" s="14">
        <f>V7/V$19</f>
        <v>9.7259062776304164E-3</v>
      </c>
    </row>
    <row r="8" spans="1:26" x14ac:dyDescent="0.25">
      <c r="A8" s="2" t="s">
        <v>47</v>
      </c>
      <c r="B8" s="5">
        <f>C6*B4</f>
        <v>58957.995899999994</v>
      </c>
      <c r="E8" s="15" t="s">
        <v>38</v>
      </c>
      <c r="H8" s="12"/>
      <c r="I8" s="12"/>
      <c r="J8" s="12"/>
      <c r="K8" s="12"/>
      <c r="L8" s="12"/>
      <c r="R8" s="2" t="s">
        <v>10</v>
      </c>
      <c r="S8" s="2">
        <v>1</v>
      </c>
      <c r="T8" s="13">
        <v>150000</v>
      </c>
      <c r="U8" s="14">
        <f t="shared" ref="U8:W17" si="1">T8/T$17</f>
        <v>6.1728395061728392E-2</v>
      </c>
      <c r="V8" s="12">
        <v>165000</v>
      </c>
      <c r="W8" s="14">
        <f t="shared" si="1"/>
        <v>0.10476190476190476</v>
      </c>
      <c r="X8" s="3">
        <f t="shared" ref="X8:X13" si="2">S8</f>
        <v>1</v>
      </c>
      <c r="Y8" s="14">
        <f t="shared" si="0"/>
        <v>7.4626865671641784E-2</v>
      </c>
      <c r="Z8" s="14">
        <f t="shared" ref="Z8:Z13" si="3">V8/V$19</f>
        <v>0.14588859416445624</v>
      </c>
    </row>
    <row r="9" spans="1:26" ht="27" x14ac:dyDescent="0.25">
      <c r="A9" s="2" t="s">
        <v>11</v>
      </c>
      <c r="B9" s="13">
        <v>0</v>
      </c>
      <c r="C9" s="13"/>
      <c r="D9" s="13"/>
      <c r="E9" s="16" t="s">
        <v>3</v>
      </c>
      <c r="F9" s="16" t="s">
        <v>7</v>
      </c>
      <c r="G9" s="17" t="s">
        <v>12</v>
      </c>
      <c r="H9" s="17" t="s">
        <v>13</v>
      </c>
      <c r="I9" s="12"/>
      <c r="J9" s="12"/>
      <c r="K9" s="12"/>
      <c r="L9" s="12"/>
      <c r="R9" s="2" t="s">
        <v>14</v>
      </c>
      <c r="S9" s="2">
        <v>1</v>
      </c>
      <c r="T9" s="13">
        <v>80000</v>
      </c>
      <c r="U9" s="14">
        <f t="shared" si="1"/>
        <v>3.292181069958848E-2</v>
      </c>
      <c r="V9" s="12">
        <v>75000</v>
      </c>
      <c r="W9" s="14">
        <f t="shared" si="1"/>
        <v>4.7619047619047616E-2</v>
      </c>
      <c r="X9" s="3">
        <f t="shared" si="2"/>
        <v>1</v>
      </c>
      <c r="Y9" s="14">
        <f t="shared" si="0"/>
        <v>3.9800995024875621E-2</v>
      </c>
      <c r="Z9" s="14">
        <f t="shared" si="3"/>
        <v>6.6312997347480113E-2</v>
      </c>
    </row>
    <row r="10" spans="1:26" x14ac:dyDescent="0.25">
      <c r="B10" s="13"/>
      <c r="C10" s="13"/>
      <c r="D10" s="13"/>
      <c r="E10" s="2" t="s">
        <v>15</v>
      </c>
      <c r="F10" s="18">
        <v>3056076.01</v>
      </c>
      <c r="G10" s="19">
        <f>ROUND((F10/$F$14),5)</f>
        <v>0.95662999999999998</v>
      </c>
      <c r="H10" s="18">
        <f>($F$6*G10)</f>
        <v>4077.1798277939997</v>
      </c>
      <c r="I10" s="12"/>
      <c r="J10" s="12"/>
      <c r="K10" s="12"/>
      <c r="L10" s="12"/>
      <c r="R10" s="2" t="s">
        <v>16</v>
      </c>
      <c r="S10" s="2">
        <v>1</v>
      </c>
      <c r="T10" s="13">
        <v>120000</v>
      </c>
      <c r="U10" s="14">
        <f t="shared" si="1"/>
        <v>4.9382716049382713E-2</v>
      </c>
      <c r="V10" s="12">
        <v>125000</v>
      </c>
      <c r="W10" s="14">
        <f t="shared" si="1"/>
        <v>7.9365079365079361E-2</v>
      </c>
      <c r="X10" s="3">
        <f t="shared" si="2"/>
        <v>1</v>
      </c>
      <c r="Y10" s="14">
        <f t="shared" si="0"/>
        <v>5.9701492537313432E-2</v>
      </c>
      <c r="Z10" s="14">
        <f t="shared" si="3"/>
        <v>0.11052166224580018</v>
      </c>
    </row>
    <row r="11" spans="1:26" x14ac:dyDescent="0.25">
      <c r="A11" s="2" t="s">
        <v>39</v>
      </c>
      <c r="B11" s="20">
        <f>37892721.9+169057.24+2765791.45</f>
        <v>40827570.590000004</v>
      </c>
      <c r="C11" s="20"/>
      <c r="D11" s="20"/>
      <c r="E11" s="2" t="s">
        <v>17</v>
      </c>
      <c r="F11" s="18">
        <v>130044.19</v>
      </c>
      <c r="G11" s="19">
        <f t="shared" ref="G11:G13" si="4">ROUND((F11/$F$14),5)</f>
        <v>4.0710000000000003E-2</v>
      </c>
      <c r="H11" s="18">
        <f t="shared" ref="H11:H13" si="5">($F$6*G11)</f>
        <v>173.506988898</v>
      </c>
      <c r="I11" s="12"/>
      <c r="J11" s="12"/>
      <c r="K11" s="12"/>
      <c r="L11" s="12"/>
      <c r="R11" s="2" t="s">
        <v>18</v>
      </c>
      <c r="S11" s="2">
        <v>1</v>
      </c>
      <c r="T11" s="13">
        <v>1000000</v>
      </c>
      <c r="U11" s="14">
        <f t="shared" si="1"/>
        <v>0.41152263374485598</v>
      </c>
      <c r="V11" s="12">
        <v>100000</v>
      </c>
      <c r="W11" s="14">
        <f t="shared" si="1"/>
        <v>6.3492063492063489E-2</v>
      </c>
      <c r="X11" s="3">
        <f t="shared" si="2"/>
        <v>1</v>
      </c>
      <c r="Y11" s="14">
        <f t="shared" si="0"/>
        <v>0.49751243781094528</v>
      </c>
      <c r="Z11" s="14">
        <f t="shared" si="3"/>
        <v>8.8417329796640146E-2</v>
      </c>
    </row>
    <row r="12" spans="1:26" x14ac:dyDescent="0.25">
      <c r="E12" s="2" t="s">
        <v>40</v>
      </c>
      <c r="F12" s="18">
        <v>5846.67</v>
      </c>
      <c r="G12" s="19">
        <f t="shared" si="4"/>
        <v>1.83E-3</v>
      </c>
      <c r="H12" s="18">
        <f t="shared" si="5"/>
        <v>7.7995035540000002</v>
      </c>
      <c r="I12" s="12"/>
      <c r="J12" s="12"/>
      <c r="K12" s="12"/>
      <c r="L12" s="12"/>
      <c r="R12" s="2" t="s">
        <v>20</v>
      </c>
      <c r="S12" s="2">
        <v>1</v>
      </c>
      <c r="T12" s="13">
        <v>500000</v>
      </c>
      <c r="U12" s="14">
        <f t="shared" si="1"/>
        <v>0.20576131687242799</v>
      </c>
      <c r="V12" s="12">
        <v>600000</v>
      </c>
      <c r="W12" s="14">
        <f t="shared" si="1"/>
        <v>0.38095238095238093</v>
      </c>
      <c r="X12" s="3">
        <f t="shared" si="2"/>
        <v>1</v>
      </c>
      <c r="Y12" s="14">
        <f t="shared" si="0"/>
        <v>0.24875621890547264</v>
      </c>
      <c r="Z12" s="14">
        <f t="shared" si="3"/>
        <v>0.5305039787798409</v>
      </c>
    </row>
    <row r="13" spans="1:26" x14ac:dyDescent="0.25">
      <c r="A13" s="15" t="s">
        <v>43</v>
      </c>
      <c r="E13" s="2" t="s">
        <v>19</v>
      </c>
      <c r="F13" s="18">
        <v>2648.15</v>
      </c>
      <c r="G13" s="21">
        <f t="shared" si="4"/>
        <v>8.3000000000000001E-4</v>
      </c>
      <c r="H13" s="22">
        <f t="shared" si="5"/>
        <v>3.537479754</v>
      </c>
      <c r="I13" s="12"/>
      <c r="J13" s="12"/>
      <c r="K13" s="12"/>
      <c r="L13" s="12"/>
      <c r="R13" s="2" t="s">
        <v>21</v>
      </c>
      <c r="S13" s="2">
        <v>1</v>
      </c>
      <c r="T13" s="13">
        <v>60000</v>
      </c>
      <c r="U13" s="14">
        <f t="shared" si="1"/>
        <v>2.4691358024691357E-2</v>
      </c>
      <c r="V13" s="12">
        <v>55000</v>
      </c>
      <c r="W13" s="14">
        <f t="shared" si="1"/>
        <v>3.4920634920634921E-2</v>
      </c>
      <c r="X13" s="3">
        <f t="shared" si="2"/>
        <v>1</v>
      </c>
      <c r="Y13" s="14">
        <f t="shared" si="0"/>
        <v>2.9850746268656716E-2</v>
      </c>
      <c r="Z13" s="14">
        <f t="shared" si="3"/>
        <v>4.8629531388152077E-2</v>
      </c>
    </row>
    <row r="14" spans="1:26" x14ac:dyDescent="0.25">
      <c r="A14" s="2" t="s">
        <v>41</v>
      </c>
      <c r="B14" s="13">
        <v>35309</v>
      </c>
      <c r="C14" s="13"/>
      <c r="E14" s="23" t="s">
        <v>22</v>
      </c>
      <c r="F14" s="24">
        <f>SUM(F10:F13)</f>
        <v>3194615.0199999996</v>
      </c>
      <c r="G14" s="25">
        <f>SUM(G10:G13)</f>
        <v>1</v>
      </c>
      <c r="H14" s="18">
        <f>SUM(H10:H13)</f>
        <v>4262.023799999999</v>
      </c>
      <c r="I14" s="12"/>
      <c r="J14" s="12"/>
      <c r="K14" s="12"/>
      <c r="L14" s="12"/>
      <c r="R14" s="2" t="s">
        <v>23</v>
      </c>
      <c r="S14" s="2">
        <v>1</v>
      </c>
      <c r="T14" s="13">
        <v>200000</v>
      </c>
      <c r="U14" s="14">
        <f t="shared" si="1"/>
        <v>8.2304526748971193E-2</v>
      </c>
      <c r="V14" s="12">
        <v>221000</v>
      </c>
      <c r="W14" s="14">
        <f t="shared" si="1"/>
        <v>0.14031746031746031</v>
      </c>
      <c r="X14" s="3">
        <v>0</v>
      </c>
      <c r="Y14" s="14">
        <v>0</v>
      </c>
      <c r="Z14" s="14">
        <v>0</v>
      </c>
    </row>
    <row r="15" spans="1:26" x14ac:dyDescent="0.25">
      <c r="B15" s="13"/>
      <c r="C15" s="13"/>
      <c r="G15" s="13"/>
      <c r="H15" s="12"/>
      <c r="I15" s="12"/>
      <c r="J15" s="12"/>
      <c r="K15" s="12"/>
      <c r="L15" s="12"/>
      <c r="R15" s="2" t="s">
        <v>24</v>
      </c>
      <c r="S15" s="2">
        <v>1</v>
      </c>
      <c r="T15" s="13">
        <v>100000</v>
      </c>
      <c r="U15" s="14">
        <f t="shared" si="1"/>
        <v>4.1152263374485597E-2</v>
      </c>
      <c r="V15" s="12">
        <v>110000</v>
      </c>
      <c r="W15" s="14">
        <f t="shared" si="1"/>
        <v>6.9841269841269843E-2</v>
      </c>
      <c r="X15" s="3">
        <v>0</v>
      </c>
      <c r="Y15" s="14">
        <v>0</v>
      </c>
      <c r="Z15" s="14">
        <v>0</v>
      </c>
    </row>
    <row r="16" spans="1:26" ht="27" x14ac:dyDescent="0.25">
      <c r="A16" s="2" t="s">
        <v>54</v>
      </c>
      <c r="B16" s="5">
        <f>B8/B14</f>
        <v>1.6697724631113879</v>
      </c>
      <c r="C16" s="10"/>
      <c r="E16" s="2" t="s">
        <v>37</v>
      </c>
      <c r="F16" s="4" t="s">
        <v>26</v>
      </c>
      <c r="G16" s="18"/>
      <c r="J16" s="12"/>
      <c r="K16" s="12"/>
      <c r="L16" s="12"/>
      <c r="R16" s="2" t="s">
        <v>25</v>
      </c>
      <c r="S16" s="2">
        <v>1</v>
      </c>
      <c r="T16" s="13">
        <v>120000</v>
      </c>
      <c r="U16" s="14">
        <f t="shared" si="1"/>
        <v>4.9382716049382713E-2</v>
      </c>
      <c r="V16" s="12">
        <v>113000</v>
      </c>
      <c r="W16" s="14">
        <f t="shared" si="1"/>
        <v>7.1746031746031752E-2</v>
      </c>
      <c r="X16" s="3">
        <v>0</v>
      </c>
      <c r="Y16" s="14">
        <v>0</v>
      </c>
      <c r="Z16" s="14">
        <v>0</v>
      </c>
    </row>
    <row r="17" spans="1:26" x14ac:dyDescent="0.25">
      <c r="B17" s="18">
        <f>B16*B14</f>
        <v>58957.995899999994</v>
      </c>
      <c r="C17" s="13"/>
      <c r="E17" s="6" t="s">
        <v>27</v>
      </c>
      <c r="F17" s="7">
        <v>0.11</v>
      </c>
      <c r="G17" s="18"/>
      <c r="H17" s="12"/>
      <c r="J17" s="12"/>
      <c r="K17" s="12"/>
      <c r="L17" s="12"/>
      <c r="R17" s="23" t="s">
        <v>22</v>
      </c>
      <c r="S17" s="23">
        <f>SUM(S7:S16)</f>
        <v>10</v>
      </c>
      <c r="T17" s="26">
        <f>SUM(T7:T16)</f>
        <v>2430000</v>
      </c>
      <c r="U17" s="27">
        <f t="shared" si="1"/>
        <v>1</v>
      </c>
      <c r="V17" s="28">
        <f>SUM(V7:V16)</f>
        <v>1575000</v>
      </c>
      <c r="W17" s="27">
        <f t="shared" si="1"/>
        <v>1</v>
      </c>
      <c r="X17" s="29">
        <f>SUM(X7:X16)</f>
        <v>7</v>
      </c>
      <c r="Y17" s="27">
        <f>SUM(Y7:Y16)</f>
        <v>0.99999999999999989</v>
      </c>
      <c r="Z17" s="30">
        <f>SUM(Z7:Z16)</f>
        <v>1.0000000000000002</v>
      </c>
    </row>
    <row r="18" spans="1:26" x14ac:dyDescent="0.25">
      <c r="G18" s="18"/>
      <c r="Y18" s="31"/>
    </row>
    <row r="19" spans="1:26" x14ac:dyDescent="0.25">
      <c r="B19" s="10"/>
      <c r="D19" s="10"/>
      <c r="E19" s="2" t="s">
        <v>52</v>
      </c>
      <c r="F19" s="5">
        <f>B4*F17</f>
        <v>7813.7102999999997</v>
      </c>
      <c r="G19" s="18"/>
      <c r="T19" s="32">
        <f>T7*X7+T8*X8+T9*X9+T10*X10+T11*X11+T12*X12+T13*X13+T14*X14+T15*X15+T16*X16</f>
        <v>2010000</v>
      </c>
      <c r="V19" s="12">
        <f>V7*X7+V8*X8+V9*X9+V10*X10+V11*X11+V12*X12+V13*X13+V14*X14+V15*X15+V16*X16</f>
        <v>1131000</v>
      </c>
    </row>
    <row r="21" spans="1:26" x14ac:dyDescent="0.25">
      <c r="C21" s="31"/>
      <c r="D21" s="10"/>
      <c r="E21" s="15" t="s">
        <v>38</v>
      </c>
    </row>
    <row r="22" spans="1:26" ht="27" x14ac:dyDescent="0.25">
      <c r="C22" s="31"/>
      <c r="D22" s="10"/>
      <c r="E22" s="16" t="s">
        <v>3</v>
      </c>
      <c r="F22" s="16" t="s">
        <v>7</v>
      </c>
      <c r="G22" s="17" t="s">
        <v>12</v>
      </c>
      <c r="H22" s="17" t="s">
        <v>13</v>
      </c>
    </row>
    <row r="23" spans="1:26" x14ac:dyDescent="0.25">
      <c r="E23" s="2" t="s">
        <v>30</v>
      </c>
      <c r="F23" s="18">
        <v>1261025.1399999999</v>
      </c>
      <c r="G23" s="19">
        <f>ROUND((F23/$F$28),5)</f>
        <v>0.23585</v>
      </c>
      <c r="H23" s="18">
        <f>(F$19*G23)</f>
        <v>1842.863574255</v>
      </c>
    </row>
    <row r="24" spans="1:26" x14ac:dyDescent="0.25">
      <c r="E24" s="2" t="s">
        <v>31</v>
      </c>
      <c r="F24" s="18">
        <v>13558.14</v>
      </c>
      <c r="G24" s="19">
        <f>ROUND((F24/$F$28),5)</f>
        <v>2.5400000000000002E-3</v>
      </c>
      <c r="H24" s="18">
        <f>(F$19*G24)</f>
        <v>19.846824162000001</v>
      </c>
    </row>
    <row r="25" spans="1:26" x14ac:dyDescent="0.25">
      <c r="E25" s="2" t="s">
        <v>32</v>
      </c>
      <c r="F25" s="18">
        <v>4040943.3</v>
      </c>
      <c r="G25" s="19">
        <f>ROUND((F25/$F$28),5)</f>
        <v>0.75578000000000001</v>
      </c>
      <c r="H25" s="18">
        <f>(F$19*G25)</f>
        <v>5905.4459705339996</v>
      </c>
    </row>
    <row r="26" spans="1:26" x14ac:dyDescent="0.25">
      <c r="A26" s="33" t="s">
        <v>44</v>
      </c>
      <c r="B26" s="10"/>
      <c r="C26" s="10"/>
      <c r="D26" s="10"/>
      <c r="E26" s="2" t="s">
        <v>33</v>
      </c>
      <c r="F26" s="18">
        <v>3300.67</v>
      </c>
      <c r="G26" s="19">
        <f>ROUND((F26/$F$28),5)</f>
        <v>6.2E-4</v>
      </c>
      <c r="H26" s="18">
        <f>(F$19*G26)</f>
        <v>4.844500386</v>
      </c>
    </row>
    <row r="27" spans="1:26" x14ac:dyDescent="0.25">
      <c r="B27" s="10"/>
      <c r="C27" s="10"/>
      <c r="D27" s="10"/>
      <c r="E27" s="2" t="s">
        <v>35</v>
      </c>
      <c r="F27" s="22">
        <v>27883.69</v>
      </c>
      <c r="G27" s="19">
        <f>ROUND((F27/$F$28),5)</f>
        <v>5.2199999999999998E-3</v>
      </c>
      <c r="H27" s="22">
        <f>(F$19*G27)</f>
        <v>40.787567765999995</v>
      </c>
    </row>
    <row r="28" spans="1:26" x14ac:dyDescent="0.25">
      <c r="A28" s="15" t="s">
        <v>42</v>
      </c>
      <c r="D28" s="10"/>
      <c r="E28" s="23" t="s">
        <v>22</v>
      </c>
      <c r="F28" s="18">
        <f>SUM(F23:F27)</f>
        <v>5346710.9400000004</v>
      </c>
      <c r="G28" s="34">
        <f>SUM(G23:G27)</f>
        <v>1.0000099999999998</v>
      </c>
      <c r="H28" s="18">
        <f>SUM(H23:H27)</f>
        <v>7813.7884371029995</v>
      </c>
    </row>
    <row r="29" spans="1:26" ht="27" x14ac:dyDescent="0.25">
      <c r="A29" s="16" t="s">
        <v>28</v>
      </c>
      <c r="B29" s="16" t="s">
        <v>38</v>
      </c>
      <c r="C29" s="35" t="s">
        <v>48</v>
      </c>
      <c r="D29" s="36" t="s">
        <v>50</v>
      </c>
    </row>
    <row r="30" spans="1:26" x14ac:dyDescent="0.25">
      <c r="A30" s="2" t="s">
        <v>29</v>
      </c>
      <c r="B30" s="10">
        <v>598881.87</v>
      </c>
      <c r="C30" s="5">
        <v>1174.6099999999999</v>
      </c>
      <c r="D30" s="31">
        <v>1</v>
      </c>
    </row>
    <row r="32" spans="1:26" x14ac:dyDescent="0.25">
      <c r="A32" s="33" t="s">
        <v>51</v>
      </c>
    </row>
    <row r="33" spans="1:8" ht="27" x14ac:dyDescent="0.25">
      <c r="A33" s="16" t="s">
        <v>3</v>
      </c>
      <c r="B33" s="16"/>
      <c r="C33" s="37" t="s">
        <v>49</v>
      </c>
      <c r="D33" s="36" t="s">
        <v>50</v>
      </c>
      <c r="G33" s="38"/>
      <c r="H33" s="38"/>
    </row>
    <row r="34" spans="1:8" x14ac:dyDescent="0.25">
      <c r="A34" s="2" t="s">
        <v>34</v>
      </c>
      <c r="B34" s="10">
        <v>4618788.17</v>
      </c>
      <c r="C34" s="5">
        <v>10221.780000000001</v>
      </c>
      <c r="D34" s="31">
        <v>1</v>
      </c>
    </row>
    <row r="36" spans="1:8" x14ac:dyDescent="0.25">
      <c r="G36" s="10"/>
    </row>
    <row r="37" spans="1:8" x14ac:dyDescent="0.25">
      <c r="G37" s="10"/>
    </row>
    <row r="38" spans="1:8" x14ac:dyDescent="0.25">
      <c r="F38" s="39"/>
      <c r="G38" s="10"/>
      <c r="H38" s="39"/>
    </row>
  </sheetData>
  <pageMargins left="0.25" right="0" top="0" bottom="0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Credit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Tuttle</dc:creator>
  <cp:lastModifiedBy>Sara Roberson</cp:lastModifiedBy>
  <cp:lastPrinted>2024-09-30T13:47:39Z</cp:lastPrinted>
  <dcterms:created xsi:type="dcterms:W3CDTF">2024-09-12T20:20:07Z</dcterms:created>
  <dcterms:modified xsi:type="dcterms:W3CDTF">2024-09-30T18:29:38Z</dcterms:modified>
</cp:coreProperties>
</file>