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" windowWidth="7670" windowHeight="2030" tabRatio="915" activeTab="0"/>
  </bookViews>
  <sheets>
    <sheet name="BA June 24" sheetId="1" r:id="rId1"/>
    <sheet name="BA 2023-00350" sheetId="2" r:id="rId2"/>
    <sheet name="ACA 2023-00028" sheetId="3" r:id="rId3"/>
  </sheets>
  <definedNames>
    <definedName name="_xlnm.Print_Area" localSheetId="2">'ACA 2023-00028'!$A$1:$J$34</definedName>
    <definedName name="_xlnm.Print_Area" localSheetId="1">'BA 2023-00350'!$A$1:$F$24</definedName>
    <definedName name="_xlnm.Print_Area" localSheetId="0">'BA June 24'!$A$1:$F$30</definedName>
  </definedNames>
  <calcPr fullCalcOnLoad="1"/>
</workbook>
</file>

<file path=xl/sharedStrings.xml><?xml version="1.0" encoding="utf-8"?>
<sst xmlns="http://schemas.openxmlformats.org/spreadsheetml/2006/main" count="70" uniqueCount="47">
  <si>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</si>
  <si>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</si>
  <si>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</si>
  <si>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</si>
  <si>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</si>
  <si>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</si>
  <si>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</si>
  <si>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</si>
  <si>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</si>
  <si>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</si>
  <si>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BALANCING ADJUSTMENT (BA) TO</t>
  </si>
  <si>
    <t>Supporting Data</t>
  </si>
  <si>
    <t>Volume</t>
  </si>
  <si>
    <t>Rate</t>
  </si>
  <si>
    <t>Balance</t>
  </si>
  <si>
    <t>SUMMARY:</t>
  </si>
  <si>
    <t>Less: actual amount collected</t>
  </si>
  <si>
    <t>Refund</t>
  </si>
  <si>
    <t>REFUND AMOUNT</t>
  </si>
  <si>
    <t>Surcharge</t>
  </si>
  <si>
    <t>SURCHARGE AMOUNT</t>
  </si>
  <si>
    <t>Total adjustment to have been collected from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</si>
  <si>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</si>
  <si>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</si>
  <si>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</si>
  <si>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</si>
  <si>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</si>
  <si>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</si>
  <si>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</si>
  <si>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</si>
  <si>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</si>
  <si>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</si>
  <si>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</si>
  <si>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</si>
  <si>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</si>
  <si>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</si>
  <si>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</si>
  <si>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</si>
  <si>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Actual Cost Adjustment YR2022 QTR4</t>
  </si>
  <si>
    <t>Expires: February 28, 2024</t>
  </si>
  <si>
    <t>Case No. 2023-00028</t>
  </si>
  <si>
    <t xml:space="preserve">     ended August 31, 2025</t>
  </si>
  <si>
    <t>TO BE EFFECTIVE UNIT 1 MARCH THROUGH UNIT 21 MAY</t>
  </si>
  <si>
    <t>(May 30, 2024 - AUGUST 27, 2024)</t>
  </si>
  <si>
    <t>Case No. 2023-00350</t>
  </si>
  <si>
    <t xml:space="preserve">     customers in Case No. 2023-00350</t>
  </si>
  <si>
    <t xml:space="preserve">     customers in Case No. 2023-00028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</si>
</sst>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  <numFmt numFmtId="217" formatCode="#,##0.00000000000000_);\(#,##0.00000000000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57" applyFont="1" applyFill="1">
      <alignment/>
      <protection/>
    </xf>
    <xf numFmtId="37" fontId="22" fillId="0" borderId="0" xfId="42" applyNumberFormat="1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/>
    </xf>
    <xf numFmtId="43" fontId="22" fillId="0" borderId="0" xfId="42" applyFont="1" applyFill="1" applyAlignment="1">
      <alignment horizontal="center"/>
    </xf>
    <xf numFmtId="43" fontId="25" fillId="0" borderId="0" xfId="42" applyFont="1" applyFill="1" applyAlignment="1">
      <alignment horizontal="center"/>
    </xf>
    <xf numFmtId="7" fontId="22" fillId="0" borderId="0" xfId="42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182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43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6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5" fillId="0" borderId="0" xfId="42" applyNumberFormat="1" applyFont="1" applyFill="1" applyAlignment="1">
      <alignment/>
    </xf>
    <xf numFmtId="37" fontId="22" fillId="0" borderId="11" xfId="42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5" fontId="23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198" fontId="23" fillId="0" borderId="11" xfId="42" applyNumberFormat="1" applyFont="1" applyFill="1" applyBorder="1" applyAlignment="1">
      <alignment/>
    </xf>
    <xf numFmtId="165" fontId="22" fillId="0" borderId="10" xfId="42" applyNumberFormat="1" applyFont="1" applyFill="1" applyBorder="1" applyAlignment="1">
      <alignment/>
    </xf>
    <xf numFmtId="41" fontId="22" fillId="0" borderId="0" xfId="42" applyNumberFormat="1" applyFont="1" applyFill="1" applyBorder="1" applyAlignment="1">
      <alignment horizontal="right"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15" fontId="22" fillId="0" borderId="0" xfId="0" applyNumberFormat="1" applyFont="1" applyFill="1" applyAlignment="1">
      <alignment/>
    </xf>
    <xf numFmtId="0" fontId="23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/>
      <protection/>
    </xf>
    <xf numFmtId="0" fontId="22" fillId="0" borderId="0" xfId="57" applyFont="1" applyFill="1" applyAlignment="1">
      <alignment/>
      <protection/>
    </xf>
    <xf numFmtId="177" fontId="22" fillId="0" borderId="0" xfId="57" applyNumberFormat="1" applyFont="1" applyFill="1">
      <alignment/>
      <protection/>
    </xf>
    <xf numFmtId="167" fontId="22" fillId="0" borderId="0" xfId="42" applyNumberFormat="1" applyFont="1" applyFill="1" applyAlignment="1">
      <alignment/>
    </xf>
    <xf numFmtId="0" fontId="26" fillId="0" borderId="0" xfId="57" applyFont="1" applyFill="1">
      <alignment/>
      <protection/>
    </xf>
    <xf numFmtId="5" fontId="25" fillId="0" borderId="0" xfId="42" applyNumberFormat="1" applyFont="1" applyFill="1" applyAlignment="1">
      <alignment/>
    </xf>
    <xf numFmtId="5" fontId="22" fillId="0" borderId="11" xfId="42" applyNumberFormat="1" applyFont="1" applyFill="1" applyBorder="1" applyAlignment="1">
      <alignment/>
    </xf>
    <xf numFmtId="7" fontId="22" fillId="0" borderId="0" xfId="42" applyNumberFormat="1" applyFont="1" applyFill="1" applyAlignment="1" quotePrefix="1">
      <alignment/>
    </xf>
    <xf numFmtId="0" fontId="22" fillId="0" borderId="0" xfId="57" applyFont="1" applyFill="1" quotePrefix="1">
      <alignment/>
      <protection/>
    </xf>
    <xf numFmtId="7" fontId="22" fillId="0" borderId="0" xfId="57" applyNumberFormat="1" applyFont="1" applyFill="1">
      <alignment/>
      <protection/>
    </xf>
    <xf numFmtId="43" fontId="22" fillId="0" borderId="0" xfId="42" applyNumberFormat="1" applyFont="1" applyFill="1" applyAlignment="1">
      <alignment/>
    </xf>
    <xf numFmtId="17" fontId="22" fillId="0" borderId="0" xfId="57" applyNumberFormat="1" applyFont="1" applyFill="1" quotePrefix="1">
      <alignment/>
      <protection/>
    </xf>
    <xf numFmtId="17" fontId="22" fillId="0" borderId="0" xfId="57" applyNumberFormat="1" applyFont="1" applyFill="1" applyAlignment="1">
      <alignment horizontal="left"/>
      <protection/>
    </xf>
    <xf numFmtId="43" fontId="22" fillId="0" borderId="0" xfId="42" applyFont="1" applyFill="1" applyBorder="1" applyAlignment="1">
      <alignment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0" fontId="23" fillId="0" borderId="0" xfId="57" applyFont="1" applyFill="1">
      <alignment/>
      <protection/>
    </xf>
    <xf numFmtId="207" fontId="22" fillId="0" borderId="0" xfId="57" applyNumberFormat="1" applyFont="1" applyFill="1" applyAlignment="1" quotePrefix="1">
      <alignment horizontal="left"/>
      <protection/>
    </xf>
    <xf numFmtId="0" fontId="22" fillId="0" borderId="0" xfId="0" applyFont="1" applyFill="1" applyAlignment="1">
      <alignment horizontal="left"/>
    </xf>
    <xf numFmtId="17" fontId="22" fillId="0" borderId="0" xfId="0" applyNumberFormat="1" applyFont="1" applyFill="1" applyAlignment="1">
      <alignment horizontal="left"/>
    </xf>
    <xf numFmtId="39" fontId="22" fillId="0" borderId="0" xfId="0" applyNumberFormat="1" applyFont="1" applyFill="1" applyAlignment="1">
      <alignment horizontal="center"/>
    </xf>
    <xf numFmtId="39" fontId="26" fillId="0" borderId="0" xfId="0" applyNumberFormat="1" applyFont="1" applyFill="1" applyAlignment="1">
      <alignment horizontal="center"/>
    </xf>
    <xf numFmtId="7" fontId="2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7"/>
  <sheetViews>
    <sheetView tabSelected="1" zoomScale="90" zoomScaleNormal="90" workbookViewId="0" topLeftCell="A1">
      <selection activeCell="E30" sqref="E30"/>
    </sheetView>
  </sheetViews>
  <sheetFormatPr defaultColWidth="9.140625" defaultRowHeight="12.75"/>
  <cols>
    <col min="1" max="1" width="4.57421875" style="1" customWidth="1"/>
    <col min="2" max="2" width="1.57421875" style="1" customWidth="1"/>
    <col min="3" max="3" width="45.8515625" style="1" customWidth="1"/>
    <col min="4" max="4" width="17.8515625" style="1" customWidth="1"/>
    <col min="5" max="5" width="13.00390625" style="1" customWidth="1"/>
    <col min="6" max="6" width="22.00390625" style="1" customWidth="1"/>
    <col min="7" max="16384" width="9.140625" style="1" customWidth="1"/>
  </cols>
  <sheetData>
    <row r="1" spans="1:5" ht="14.25">
      <c r="A1" s="39" t="s">
        <v>0</v>
      </c>
      <c r="B1" s="40"/>
      <c r="C1" s="40"/>
      <c r="D1" s="40"/>
      <c r="E1" s="40"/>
    </row>
    <row r="2" ht="14.25">
      <c r="C2" s="7"/>
    </row>
    <row r="3" spans="1:5" ht="14.25">
      <c r="A3" s="35" t="s">
        <v>1</v>
      </c>
      <c r="B3" s="40"/>
      <c r="C3" s="40"/>
      <c r="D3" s="40"/>
      <c r="E3" s="40"/>
    </row>
    <row r="4" spans="1:5" ht="14.25">
      <c r="A4" s="35" t="s">
        <v>42</v>
      </c>
      <c r="B4" s="40"/>
      <c r="C4" s="40"/>
      <c r="D4" s="40"/>
      <c r="E4" s="40"/>
    </row>
    <row r="5" spans="1:5" ht="14.25">
      <c r="A5" s="35" t="s">
        <v>43</v>
      </c>
      <c r="B5" s="40"/>
      <c r="C5" s="40"/>
      <c r="D5" s="40"/>
      <c r="E5" s="40"/>
    </row>
    <row r="6" spans="1:2" ht="14.25">
      <c r="A6" s="7" t="s">
        <v>2</v>
      </c>
      <c r="B6" s="7"/>
    </row>
    <row r="7" spans="1:5" ht="14.25">
      <c r="A7" s="2" t="s">
        <v>3</v>
      </c>
      <c r="B7" s="2"/>
      <c r="C7" s="41" t="s">
        <v>4</v>
      </c>
      <c r="D7" s="41" t="s">
        <v>5</v>
      </c>
      <c r="E7" s="41" t="s">
        <v>6</v>
      </c>
    </row>
    <row r="8" spans="4:5" ht="14.25">
      <c r="D8" s="42" t="s">
        <v>7</v>
      </c>
      <c r="E8" s="42" t="s">
        <v>7</v>
      </c>
    </row>
    <row r="9" spans="4:5" ht="14.25">
      <c r="D9" s="47"/>
      <c r="E9" s="42"/>
    </row>
    <row r="10" spans="1:5" ht="14.25">
      <c r="A10" s="1">
        <v>1</v>
      </c>
      <c r="C10" s="2" t="s">
        <v>35</v>
      </c>
      <c r="D10" s="4"/>
      <c r="E10" s="4"/>
    </row>
    <row r="11" spans="1:5" ht="14.25">
      <c r="A11" s="1">
        <f>+A10+1</f>
        <v>2</v>
      </c>
      <c r="C11" s="1" t="s">
        <v>21</v>
      </c>
      <c r="D11" s="4"/>
      <c r="E11" s="4"/>
    </row>
    <row r="12" spans="1:5" ht="14.25">
      <c r="A12" s="1">
        <f>+A11+1</f>
        <v>3</v>
      </c>
      <c r="C12" s="1" t="s">
        <v>45</v>
      </c>
      <c r="D12" s="48">
        <f>'BA 2023-00350'!C19</f>
        <v>1194499.78</v>
      </c>
      <c r="E12" s="4"/>
    </row>
    <row r="13" spans="1:5" ht="14.25">
      <c r="A13" s="1">
        <f>+A12+1</f>
        <v>4</v>
      </c>
      <c r="C13" s="1" t="s">
        <v>16</v>
      </c>
      <c r="D13" s="49">
        <f>'BA 2023-00350'!C21</f>
        <v>1105946.11</v>
      </c>
      <c r="E13" s="4"/>
    </row>
    <row r="14" spans="4:5" ht="14.25">
      <c r="D14" s="5"/>
      <c r="E14" s="4"/>
    </row>
    <row r="15" spans="1:5" ht="14.25">
      <c r="A15" s="1">
        <f>+A13+1</f>
        <v>5</v>
      </c>
      <c r="C15" s="1" t="s">
        <v>24</v>
      </c>
      <c r="D15" s="4"/>
      <c r="E15" s="3">
        <f>D12-D13</f>
        <v>88553.66999999993</v>
      </c>
    </row>
    <row r="16" spans="4:5" ht="14.25">
      <c r="D16" s="4"/>
      <c r="E16" s="5"/>
    </row>
    <row r="17" spans="1:5" ht="14.25">
      <c r="A17" s="1">
        <f>+A15+1</f>
        <v>6</v>
      </c>
      <c r="C17" s="2" t="s">
        <v>36</v>
      </c>
      <c r="D17" s="4"/>
      <c r="E17" s="4"/>
    </row>
    <row r="18" spans="1:5" ht="14.25">
      <c r="A18" s="1">
        <f>+A17+1</f>
        <v>7</v>
      </c>
      <c r="C18" s="1" t="s">
        <v>21</v>
      </c>
      <c r="D18" s="4"/>
      <c r="E18" s="4"/>
    </row>
    <row r="19" spans="1:5" ht="14.25">
      <c r="A19" s="1">
        <f>+A18+1</f>
        <v>8</v>
      </c>
      <c r="C19" s="1" t="s">
        <v>46</v>
      </c>
      <c r="D19" s="50">
        <f>'ACA 2023-00028'!J10</f>
        <v>8713029.959999993</v>
      </c>
      <c r="E19" s="4"/>
    </row>
    <row r="20" spans="1:5" ht="14.25">
      <c r="A20" s="1">
        <f>+A19+1</f>
        <v>9</v>
      </c>
      <c r="C20" s="1" t="s">
        <v>16</v>
      </c>
      <c r="D20" s="51">
        <f>'ACA 2023-00028'!D30</f>
        <v>7698979.960000002</v>
      </c>
      <c r="E20" s="4"/>
    </row>
    <row r="21" spans="4:5" ht="14.25">
      <c r="D21" s="5"/>
      <c r="E21" s="4"/>
    </row>
    <row r="22" spans="1:5" ht="14.25">
      <c r="A22" s="1">
        <f>+A20+1</f>
        <v>10</v>
      </c>
      <c r="C22" s="1" t="s">
        <v>23</v>
      </c>
      <c r="D22" s="4"/>
      <c r="E22" s="6">
        <f>+D19-D20</f>
        <v>1014049.9999999916</v>
      </c>
    </row>
    <row r="23" spans="4:5" ht="14.25">
      <c r="D23" s="5"/>
      <c r="E23" s="4"/>
    </row>
    <row r="24" spans="1:5" ht="15" thickBot="1">
      <c r="A24" s="1">
        <f>+A22+1</f>
        <v>11</v>
      </c>
      <c r="C24" s="7" t="s">
        <v>9</v>
      </c>
      <c r="D24" s="5"/>
      <c r="E24" s="43">
        <f>SUM(E9:E23)</f>
        <v>1102603.6699999915</v>
      </c>
    </row>
    <row r="25" ht="15" thickTop="1">
      <c r="D25" s="16"/>
    </row>
    <row r="26" spans="1:4" ht="14.25">
      <c r="A26" s="1">
        <f>+A24+1</f>
        <v>12</v>
      </c>
      <c r="C26" s="1" t="s">
        <v>37</v>
      </c>
      <c r="D26" s="16"/>
    </row>
    <row r="27" spans="1:5" ht="14.25">
      <c r="A27" s="1">
        <f>+A26+1</f>
        <v>13</v>
      </c>
      <c r="C27" s="52" t="s">
        <v>41</v>
      </c>
      <c r="D27" s="16"/>
      <c r="E27" s="16">
        <v>794282.2970027248</v>
      </c>
    </row>
    <row r="28" ht="14.25">
      <c r="D28" s="16"/>
    </row>
    <row r="29" ht="14.25">
      <c r="D29" s="16"/>
    </row>
    <row r="30" spans="1:5" ht="15" thickBot="1">
      <c r="A30" s="1">
        <f>+A27+1</f>
        <v>14</v>
      </c>
      <c r="C30" s="44" t="s">
        <v>10</v>
      </c>
      <c r="D30" s="16"/>
      <c r="E30" s="45">
        <f>E24/E27</f>
        <v>1.3881760605275193</v>
      </c>
    </row>
    <row r="31" ht="18" customHeight="1" thickTop="1"/>
    <row r="65" ht="14.25">
      <c r="D65" s="16"/>
    </row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46"/>
    </row>
  </sheetData>
  <sheetProtection/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51"/>
  <sheetViews>
    <sheetView zoomScale="90" zoomScaleNormal="90" workbookViewId="0" topLeftCell="A1">
      <selection activeCell="C23" sqref="C23"/>
    </sheetView>
  </sheetViews>
  <sheetFormatPr defaultColWidth="9.140625" defaultRowHeight="12.75"/>
  <cols>
    <col min="1" max="1" width="20.57421875" style="8" customWidth="1"/>
    <col min="2" max="2" width="12.8515625" style="8" customWidth="1"/>
    <col min="3" max="6" width="13.8515625" style="12" customWidth="1"/>
    <col min="7" max="7" width="11.140625" style="8" bestFit="1" customWidth="1"/>
    <col min="8" max="8" width="9.140625" style="8" customWidth="1"/>
    <col min="9" max="9" width="16.8515625" style="8" customWidth="1"/>
    <col min="10" max="16384" width="9.140625" style="8" customWidth="1"/>
  </cols>
  <sheetData>
    <row r="1" spans="1:6" ht="14.25">
      <c r="A1" s="53" t="s">
        <v>22</v>
      </c>
      <c r="B1" s="53"/>
      <c r="C1" s="53"/>
      <c r="D1" s="53"/>
      <c r="E1" s="53"/>
      <c r="F1" s="53"/>
    </row>
    <row r="2" spans="1:6" ht="14.25">
      <c r="A2" s="37" t="s">
        <v>30</v>
      </c>
      <c r="B2" s="54"/>
      <c r="C2" s="54"/>
      <c r="D2" s="54"/>
      <c r="E2" s="54"/>
      <c r="F2" s="54"/>
    </row>
    <row r="3" spans="1:6" ht="14.25">
      <c r="A3" s="37" t="s">
        <v>11</v>
      </c>
      <c r="B3" s="54"/>
      <c r="C3" s="54"/>
      <c r="D3" s="54"/>
      <c r="E3" s="54"/>
      <c r="F3" s="54"/>
    </row>
    <row r="4" spans="1:6" ht="14.25">
      <c r="A4" s="33"/>
      <c r="B4" s="55"/>
      <c r="C4" s="55"/>
      <c r="D4" s="55"/>
      <c r="E4" s="55"/>
      <c r="F4" s="55"/>
    </row>
    <row r="5" ht="14.25">
      <c r="A5" s="68" t="s">
        <v>44</v>
      </c>
    </row>
    <row r="7" spans="1:6" ht="14.25">
      <c r="A7" s="69" t="s">
        <v>39</v>
      </c>
      <c r="C7" s="13"/>
      <c r="D7" s="13" t="s">
        <v>19</v>
      </c>
      <c r="E7" s="13" t="s">
        <v>19</v>
      </c>
      <c r="F7" s="13" t="s">
        <v>19</v>
      </c>
    </row>
    <row r="8" spans="3:6" ht="15.75">
      <c r="C8" s="14" t="s">
        <v>12</v>
      </c>
      <c r="D8" s="14" t="s">
        <v>13</v>
      </c>
      <c r="E8" s="14" t="s">
        <v>6</v>
      </c>
      <c r="F8" s="14" t="s">
        <v>14</v>
      </c>
    </row>
    <row r="9" spans="1:7" ht="14.25">
      <c r="A9" s="8" t="s">
        <v>28</v>
      </c>
      <c r="E9" s="15"/>
      <c r="F9" s="5">
        <v>1194499.78</v>
      </c>
      <c r="G9" s="70"/>
    </row>
    <row r="10" spans="1:6" ht="14.25">
      <c r="A10" s="71">
        <f>'ACA 2023-00028'!A20</f>
        <v>45261</v>
      </c>
      <c r="C10" s="9">
        <v>1579638.7</v>
      </c>
      <c r="D10" s="17">
        <v>0.1854</v>
      </c>
      <c r="E10" s="5">
        <f>ROUND(C10*D10,2)</f>
        <v>292865.01</v>
      </c>
      <c r="F10" s="5">
        <f>F9-E10</f>
        <v>901634.77</v>
      </c>
    </row>
    <row r="11" spans="1:6" ht="14.25">
      <c r="A11" s="71">
        <f>'ACA 2023-00028'!A21</f>
        <v>45292</v>
      </c>
      <c r="C11" s="9">
        <v>2338667.9000000004</v>
      </c>
      <c r="D11" s="17">
        <v>0.1854</v>
      </c>
      <c r="E11" s="5">
        <f>ROUND(C11*D11,2)</f>
        <v>433589.03</v>
      </c>
      <c r="F11" s="5">
        <f>F10-E11</f>
        <v>468045.74</v>
      </c>
    </row>
    <row r="12" spans="1:6" ht="14.25">
      <c r="A12" s="71">
        <f>'ACA 2023-00028'!A22</f>
        <v>45323</v>
      </c>
      <c r="C12" s="9">
        <v>2055788.999999999</v>
      </c>
      <c r="D12" s="17">
        <v>0.1854</v>
      </c>
      <c r="E12" s="5">
        <f>ROUND(C12*D12,2)</f>
        <v>381143.28</v>
      </c>
      <c r="F12" s="5">
        <f>F11-E12</f>
        <v>86902.45999999996</v>
      </c>
    </row>
    <row r="13" spans="1:6" ht="14.25">
      <c r="A13" s="71">
        <f>'ACA 2023-00028'!A23</f>
        <v>45352</v>
      </c>
      <c r="C13" s="9">
        <v>-8906.199999999953</v>
      </c>
      <c r="D13" s="17">
        <v>0.1854</v>
      </c>
      <c r="E13" s="5">
        <f>ROUND(C13*D13,2)</f>
        <v>-1651.21</v>
      </c>
      <c r="F13" s="5">
        <f>F12-E13</f>
        <v>88553.66999999997</v>
      </c>
    </row>
    <row r="14" spans="3:6" ht="14.25">
      <c r="C14" s="16"/>
      <c r="D14" s="17"/>
      <c r="E14" s="15"/>
      <c r="F14" s="15"/>
    </row>
    <row r="15" spans="1:6" ht="14.25">
      <c r="A15" s="8" t="s">
        <v>29</v>
      </c>
      <c r="C15" s="16"/>
      <c r="E15" s="15"/>
      <c r="F15" s="15" t="s">
        <v>8</v>
      </c>
    </row>
    <row r="16" spans="3:7" ht="14.25">
      <c r="C16" s="16"/>
      <c r="G16" s="56"/>
    </row>
    <row r="17" spans="3:6" ht="14.25">
      <c r="C17" s="16"/>
      <c r="F17" s="57"/>
    </row>
    <row r="18" ht="14.25">
      <c r="A18" s="58" t="s">
        <v>15</v>
      </c>
    </row>
    <row r="19" spans="1:3" ht="14.25">
      <c r="A19" s="8" t="s">
        <v>20</v>
      </c>
      <c r="C19" s="5">
        <f>+F9</f>
        <v>1194499.78</v>
      </c>
    </row>
    <row r="20" spans="3:5" ht="14.25">
      <c r="C20" s="5"/>
      <c r="E20" s="8"/>
    </row>
    <row r="21" spans="1:3" ht="15.75">
      <c r="A21" s="8" t="s">
        <v>31</v>
      </c>
      <c r="C21" s="59">
        <f>SUM(E10:E13)</f>
        <v>1105946.11</v>
      </c>
    </row>
    <row r="22" ht="14.25">
      <c r="C22" s="5"/>
    </row>
    <row r="23" spans="1:4" ht="15" thickBot="1">
      <c r="A23" s="8" t="s">
        <v>32</v>
      </c>
      <c r="C23" s="60">
        <f>C19-C21</f>
        <v>88553.66999999993</v>
      </c>
      <c r="D23" s="61"/>
    </row>
    <row r="24" ht="15" thickTop="1">
      <c r="C24" s="15"/>
    </row>
    <row r="25" spans="2:4" ht="14.25">
      <c r="B25" s="62"/>
      <c r="C25" s="15"/>
      <c r="D25" s="8"/>
    </row>
    <row r="26" spans="3:4" ht="14.25">
      <c r="C26" s="63"/>
      <c r="D26" s="8"/>
    </row>
    <row r="27" spans="3:6" ht="14.25">
      <c r="C27" s="10"/>
      <c r="D27" s="10"/>
      <c r="E27" s="10"/>
      <c r="F27" s="10"/>
    </row>
    <row r="28" spans="3:6" ht="14.25">
      <c r="C28" s="10"/>
      <c r="D28" s="10"/>
      <c r="E28" s="10"/>
      <c r="F28" s="10"/>
    </row>
    <row r="31" spans="3:6" ht="14.25">
      <c r="C31" s="13"/>
      <c r="D31" s="13"/>
      <c r="E31" s="13"/>
      <c r="F31" s="13"/>
    </row>
    <row r="32" spans="3:6" ht="15.75">
      <c r="C32" s="14"/>
      <c r="D32" s="14"/>
      <c r="E32" s="14"/>
      <c r="F32" s="14"/>
    </row>
    <row r="33" ht="14.25">
      <c r="F33" s="64"/>
    </row>
    <row r="34" spans="1:4" ht="14.25">
      <c r="A34" s="65"/>
      <c r="C34" s="16"/>
      <c r="D34" s="57"/>
    </row>
    <row r="35" spans="3:4" ht="14.25">
      <c r="C35" s="16"/>
      <c r="D35" s="57"/>
    </row>
    <row r="36" spans="3:4" ht="14.25">
      <c r="C36" s="16"/>
      <c r="D36" s="57"/>
    </row>
    <row r="37" spans="3:4" ht="14.25">
      <c r="C37" s="16"/>
      <c r="D37" s="57"/>
    </row>
    <row r="38" spans="1:4" ht="14.25">
      <c r="A38" s="66"/>
      <c r="C38" s="16"/>
      <c r="D38" s="57"/>
    </row>
    <row r="39" spans="3:4" ht="14.25">
      <c r="C39" s="16"/>
      <c r="D39" s="57"/>
    </row>
    <row r="40" spans="3:4" ht="14.25">
      <c r="C40" s="16"/>
      <c r="D40" s="57"/>
    </row>
    <row r="41" spans="1:5" ht="14.25">
      <c r="A41" s="65"/>
      <c r="C41" s="16"/>
      <c r="D41" s="57"/>
      <c r="E41" s="67"/>
    </row>
    <row r="42" ht="14.25">
      <c r="C42" s="16"/>
    </row>
    <row r="43" ht="14.25">
      <c r="C43" s="16"/>
    </row>
    <row r="44" ht="14.25">
      <c r="C44" s="16"/>
    </row>
    <row r="45" ht="14.25">
      <c r="C45" s="16"/>
    </row>
    <row r="46" ht="14.25">
      <c r="A46" s="58"/>
    </row>
    <row r="47" ht="14.25">
      <c r="C47" s="16"/>
    </row>
    <row r="48" ht="14.25">
      <c r="E48" s="8"/>
    </row>
    <row r="49" ht="14.25">
      <c r="C49" s="16"/>
    </row>
    <row r="51" ht="14.25">
      <c r="C51" s="16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0"/>
  <sheetViews>
    <sheetView workbookViewId="0" topLeftCell="A1">
      <selection activeCell="D33" sqref="D33"/>
    </sheetView>
  </sheetViews>
  <sheetFormatPr defaultColWidth="9.140625" defaultRowHeight="12.75"/>
  <cols>
    <col min="1" max="1" width="22.00390625" style="1" customWidth="1"/>
    <col min="2" max="2" width="12.8515625" style="1" customWidth="1"/>
    <col min="3" max="3" width="13.8515625" style="1" customWidth="1"/>
    <col min="4" max="4" width="15.00390625" style="1" bestFit="1" customWidth="1"/>
    <col min="5" max="5" width="14.8515625" style="1" customWidth="1"/>
    <col min="6" max="6" width="1.1484375" style="1" customWidth="1"/>
    <col min="7" max="8" width="13.8515625" style="1" customWidth="1"/>
    <col min="9" max="9" width="13.57421875" style="1" customWidth="1"/>
    <col min="10" max="10" width="15.00390625" style="1" bestFit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1:10" ht="14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>
      <c r="A2" s="37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4.25">
      <c r="A4" s="33"/>
      <c r="B4" s="34"/>
      <c r="C4" s="34"/>
      <c r="D4" s="34"/>
      <c r="E4" s="34"/>
      <c r="F4" s="34"/>
      <c r="G4" s="34"/>
      <c r="H4" s="34"/>
      <c r="I4" s="34"/>
      <c r="J4" s="34"/>
    </row>
    <row r="6" spans="1:10" ht="14.25">
      <c r="A6" s="72" t="s">
        <v>40</v>
      </c>
      <c r="C6" s="10"/>
      <c r="D6" s="10"/>
      <c r="E6" s="10"/>
      <c r="F6" s="10"/>
      <c r="G6" s="10"/>
      <c r="H6" s="10"/>
      <c r="I6" s="10"/>
      <c r="J6" s="10"/>
    </row>
    <row r="7" spans="3:10" ht="14.25">
      <c r="C7" s="36" t="s">
        <v>25</v>
      </c>
      <c r="D7" s="36"/>
      <c r="E7" s="36"/>
      <c r="F7" s="11"/>
      <c r="G7" s="36" t="s">
        <v>26</v>
      </c>
      <c r="H7" s="36"/>
      <c r="I7" s="36"/>
      <c r="J7" s="12"/>
    </row>
    <row r="8" spans="1:10" ht="14.25">
      <c r="A8" s="1" t="s">
        <v>39</v>
      </c>
      <c r="C8" s="13"/>
      <c r="D8" s="13" t="s">
        <v>17</v>
      </c>
      <c r="E8" s="13" t="s">
        <v>17</v>
      </c>
      <c r="F8" s="13"/>
      <c r="G8" s="13"/>
      <c r="H8" s="13" t="s">
        <v>17</v>
      </c>
      <c r="I8" s="13" t="s">
        <v>17</v>
      </c>
      <c r="J8" s="13" t="s">
        <v>17</v>
      </c>
    </row>
    <row r="9" spans="3:10" ht="15.75">
      <c r="C9" s="14" t="s">
        <v>12</v>
      </c>
      <c r="D9" s="14" t="s">
        <v>13</v>
      </c>
      <c r="E9" s="14" t="s">
        <v>6</v>
      </c>
      <c r="F9" s="14"/>
      <c r="G9" s="14" t="s">
        <v>12</v>
      </c>
      <c r="H9" s="14" t="s">
        <v>13</v>
      </c>
      <c r="I9" s="14" t="s">
        <v>6</v>
      </c>
      <c r="J9" s="14" t="s">
        <v>14</v>
      </c>
    </row>
    <row r="10" spans="3:10" ht="14.25">
      <c r="C10" s="12"/>
      <c r="D10" s="12"/>
      <c r="E10" s="15"/>
      <c r="F10" s="15"/>
      <c r="G10" s="15"/>
      <c r="H10" s="15"/>
      <c r="I10" s="15"/>
      <c r="J10" s="4">
        <v>8713029.959999993</v>
      </c>
    </row>
    <row r="11" spans="1:12" ht="14.25">
      <c r="A11" s="73">
        <v>44986</v>
      </c>
      <c r="C11" s="16">
        <v>1298866.2</v>
      </c>
      <c r="D11" s="17">
        <v>0.7125</v>
      </c>
      <c r="E11" s="5">
        <f>ROUND(C11*D11,2)</f>
        <v>925442.17</v>
      </c>
      <c r="F11" s="5"/>
      <c r="G11" s="16">
        <v>2493.3</v>
      </c>
      <c r="H11" s="17">
        <v>0.5972</v>
      </c>
      <c r="I11" s="5">
        <f>ROUND(G11*H11,2)</f>
        <v>1489</v>
      </c>
      <c r="J11" s="5">
        <f>J10-E11-I11</f>
        <v>7786098.7899999935</v>
      </c>
      <c r="L11" s="4"/>
    </row>
    <row r="12" spans="1:10" ht="14.25">
      <c r="A12" s="73">
        <v>45017</v>
      </c>
      <c r="C12" s="16">
        <v>1012474.3</v>
      </c>
      <c r="D12" s="17">
        <v>0.7125</v>
      </c>
      <c r="E12" s="15">
        <f aca="true" t="shared" si="0" ref="E12:E23">ROUND(C12*D12,2)</f>
        <v>721387.94</v>
      </c>
      <c r="F12" s="5"/>
      <c r="G12" s="16">
        <v>7968.499999999999</v>
      </c>
      <c r="H12" s="17">
        <v>0.5972</v>
      </c>
      <c r="I12" s="5">
        <f aca="true" t="shared" si="1" ref="I12:I23">ROUND(G12*H12,2)</f>
        <v>4758.79</v>
      </c>
      <c r="J12" s="5">
        <f>J11-E12-I12</f>
        <v>7059952.059999994</v>
      </c>
    </row>
    <row r="13" spans="1:10" ht="14.25">
      <c r="A13" s="73">
        <v>45047</v>
      </c>
      <c r="C13" s="16">
        <v>529159.7000000001</v>
      </c>
      <c r="D13" s="17">
        <v>0.7125</v>
      </c>
      <c r="E13" s="5">
        <f t="shared" si="0"/>
        <v>377026.29</v>
      </c>
      <c r="F13" s="5"/>
      <c r="G13" s="16">
        <v>4594.7</v>
      </c>
      <c r="H13" s="17">
        <v>0.5972</v>
      </c>
      <c r="I13" s="5">
        <f t="shared" si="1"/>
        <v>2743.95</v>
      </c>
      <c r="J13" s="5">
        <f>J12-E13-I13</f>
        <v>6680181.819999994</v>
      </c>
    </row>
    <row r="14" spans="1:10" ht="14.25">
      <c r="A14" s="73">
        <v>45078</v>
      </c>
      <c r="C14" s="16">
        <v>275102.19999999995</v>
      </c>
      <c r="D14" s="17">
        <v>0.7125</v>
      </c>
      <c r="E14" s="5">
        <f t="shared" si="0"/>
        <v>196010.32</v>
      </c>
      <c r="F14" s="5"/>
      <c r="G14" s="16">
        <v>3602.9000000000005</v>
      </c>
      <c r="H14" s="17">
        <v>0.5972</v>
      </c>
      <c r="I14" s="5">
        <f t="shared" si="1"/>
        <v>2151.65</v>
      </c>
      <c r="J14" s="5">
        <f aca="true" t="shared" si="2" ref="J14:J23">J13-E14-I14</f>
        <v>6482019.849999993</v>
      </c>
    </row>
    <row r="15" spans="1:10" ht="14.25">
      <c r="A15" s="73">
        <v>45108</v>
      </c>
      <c r="C15" s="16">
        <v>253638.49999999994</v>
      </c>
      <c r="D15" s="17">
        <v>0.7125</v>
      </c>
      <c r="E15" s="5">
        <f t="shared" si="0"/>
        <v>180717.43</v>
      </c>
      <c r="F15" s="5"/>
      <c r="G15" s="16">
        <v>3744.4</v>
      </c>
      <c r="H15" s="17">
        <v>0.5972</v>
      </c>
      <c r="I15" s="5">
        <f t="shared" si="1"/>
        <v>2236.16</v>
      </c>
      <c r="J15" s="5">
        <f t="shared" si="2"/>
        <v>6299066.259999993</v>
      </c>
    </row>
    <row r="16" spans="1:10" ht="14.25">
      <c r="A16" s="73">
        <v>45139</v>
      </c>
      <c r="C16" s="16">
        <v>198072.20000000004</v>
      </c>
      <c r="D16" s="17">
        <v>0.7125</v>
      </c>
      <c r="E16" s="5">
        <f t="shared" si="0"/>
        <v>141126.44</v>
      </c>
      <c r="F16" s="5"/>
      <c r="G16" s="16">
        <v>4712.800000000001</v>
      </c>
      <c r="H16" s="17">
        <v>0.5972</v>
      </c>
      <c r="I16" s="5">
        <f t="shared" si="1"/>
        <v>2814.48</v>
      </c>
      <c r="J16" s="5">
        <f t="shared" si="2"/>
        <v>6155125.339999992</v>
      </c>
    </row>
    <row r="17" spans="1:10" ht="14.25">
      <c r="A17" s="73">
        <v>45170</v>
      </c>
      <c r="C17" s="16">
        <v>234491.60000000006</v>
      </c>
      <c r="D17" s="17">
        <v>0.7125</v>
      </c>
      <c r="E17" s="5">
        <f t="shared" si="0"/>
        <v>167075.27</v>
      </c>
      <c r="F17" s="5"/>
      <c r="G17" s="16">
        <v>4861.8</v>
      </c>
      <c r="H17" s="17">
        <v>0.5972</v>
      </c>
      <c r="I17" s="5">
        <f t="shared" si="1"/>
        <v>2903.47</v>
      </c>
      <c r="J17" s="5">
        <f t="shared" si="2"/>
        <v>5985146.599999993</v>
      </c>
    </row>
    <row r="18" spans="1:14" ht="14.25">
      <c r="A18" s="73">
        <v>45200</v>
      </c>
      <c r="C18" s="16">
        <v>316012.19999999995</v>
      </c>
      <c r="D18" s="17">
        <v>0.7125</v>
      </c>
      <c r="E18" s="5">
        <f t="shared" si="0"/>
        <v>225158.69</v>
      </c>
      <c r="F18" s="5"/>
      <c r="G18" s="16">
        <v>6140.600000000001</v>
      </c>
      <c r="H18" s="17">
        <v>0.5972</v>
      </c>
      <c r="I18" s="5">
        <f t="shared" si="1"/>
        <v>3667.17</v>
      </c>
      <c r="J18" s="5">
        <f t="shared" si="2"/>
        <v>5756320.739999993</v>
      </c>
      <c r="N18" s="4"/>
    </row>
    <row r="19" spans="1:10" ht="14.25">
      <c r="A19" s="73">
        <v>45231</v>
      </c>
      <c r="C19" s="16">
        <v>718288.1000000001</v>
      </c>
      <c r="D19" s="17">
        <v>0.7125</v>
      </c>
      <c r="E19" s="5">
        <f t="shared" si="0"/>
        <v>511780.27</v>
      </c>
      <c r="F19" s="5"/>
      <c r="G19" s="16">
        <v>7866.699999999999</v>
      </c>
      <c r="H19" s="17">
        <v>0.5972</v>
      </c>
      <c r="I19" s="5">
        <f t="shared" si="1"/>
        <v>4697.99</v>
      </c>
      <c r="J19" s="5">
        <f t="shared" si="2"/>
        <v>5239842.479999993</v>
      </c>
    </row>
    <row r="20" spans="1:10" ht="14.25">
      <c r="A20" s="73">
        <v>45261</v>
      </c>
      <c r="C20" s="16">
        <v>1541490.5</v>
      </c>
      <c r="D20" s="17">
        <v>0.7125</v>
      </c>
      <c r="E20" s="5">
        <f t="shared" si="0"/>
        <v>1098311.98</v>
      </c>
      <c r="F20" s="5"/>
      <c r="G20" s="16">
        <v>10127.899999999998</v>
      </c>
      <c r="H20" s="17">
        <v>0.5972</v>
      </c>
      <c r="I20" s="5">
        <f t="shared" si="1"/>
        <v>6048.38</v>
      </c>
      <c r="J20" s="5">
        <f t="shared" si="2"/>
        <v>4135482.119999993</v>
      </c>
    </row>
    <row r="21" spans="1:10" ht="14.25">
      <c r="A21" s="73">
        <v>45292</v>
      </c>
      <c r="C21" s="16">
        <v>2323647.4000000004</v>
      </c>
      <c r="D21" s="17">
        <v>0.7125</v>
      </c>
      <c r="E21" s="5">
        <f t="shared" si="0"/>
        <v>1655598.77</v>
      </c>
      <c r="F21" s="5"/>
      <c r="G21" s="16">
        <v>15020.500000000002</v>
      </c>
      <c r="H21" s="17">
        <v>0.5972</v>
      </c>
      <c r="I21" s="5">
        <f t="shared" si="1"/>
        <v>8970.24</v>
      </c>
      <c r="J21" s="5">
        <f t="shared" si="2"/>
        <v>2470913.109999993</v>
      </c>
    </row>
    <row r="22" spans="1:10" ht="14.25">
      <c r="A22" s="73">
        <v>45323</v>
      </c>
      <c r="B22" s="18"/>
      <c r="C22" s="16">
        <v>2042694.7999999998</v>
      </c>
      <c r="D22" s="17">
        <v>0.7125</v>
      </c>
      <c r="E22" s="5">
        <f t="shared" si="0"/>
        <v>1455420.05</v>
      </c>
      <c r="F22" s="5"/>
      <c r="G22" s="16">
        <v>13094.2</v>
      </c>
      <c r="H22" s="17">
        <v>0.5972</v>
      </c>
      <c r="I22" s="5">
        <f t="shared" si="1"/>
        <v>7819.86</v>
      </c>
      <c r="J22" s="5">
        <f t="shared" si="2"/>
        <v>1007673.1999999929</v>
      </c>
    </row>
    <row r="23" spans="1:10" ht="14.25">
      <c r="A23" s="73">
        <v>45352</v>
      </c>
      <c r="B23" s="18"/>
      <c r="C23" s="16">
        <v>-9176.199999999953</v>
      </c>
      <c r="D23" s="17">
        <v>0.7125</v>
      </c>
      <c r="E23" s="5">
        <f t="shared" si="0"/>
        <v>-6538.04</v>
      </c>
      <c r="F23" s="5"/>
      <c r="G23" s="16">
        <v>270</v>
      </c>
      <c r="H23" s="17">
        <v>0.5972</v>
      </c>
      <c r="I23" s="5">
        <f t="shared" si="1"/>
        <v>161.24</v>
      </c>
      <c r="J23" s="5">
        <f t="shared" si="2"/>
        <v>1014049.9999999929</v>
      </c>
    </row>
    <row r="24" spans="3:12" ht="14.25">
      <c r="C24" s="16" t="s">
        <v>8</v>
      </c>
      <c r="D24" s="12"/>
      <c r="E24" s="15"/>
      <c r="F24" s="5"/>
      <c r="G24" s="5"/>
      <c r="H24" s="5"/>
      <c r="I24" s="15"/>
      <c r="J24" s="15"/>
      <c r="L24" s="19"/>
    </row>
    <row r="25" spans="3:10" ht="14.25">
      <c r="C25" s="16"/>
      <c r="D25" s="12"/>
      <c r="E25" s="15"/>
      <c r="F25" s="5"/>
      <c r="G25" s="5"/>
      <c r="H25" s="5"/>
      <c r="I25" s="15"/>
      <c r="J25" s="15"/>
    </row>
    <row r="26" spans="3:10" ht="14.25">
      <c r="C26" s="16"/>
      <c r="D26" s="12"/>
      <c r="E26" s="15"/>
      <c r="F26" s="15"/>
      <c r="G26" s="15"/>
      <c r="H26" s="15"/>
      <c r="I26" s="15"/>
      <c r="J26" s="15"/>
    </row>
    <row r="27" spans="1:10" ht="14.25">
      <c r="A27" s="20" t="s">
        <v>15</v>
      </c>
      <c r="C27" s="22"/>
      <c r="D27" s="16"/>
      <c r="E27" s="12"/>
      <c r="F27" s="12"/>
      <c r="G27" s="12"/>
      <c r="H27" s="12"/>
      <c r="I27" s="12"/>
      <c r="J27" s="12"/>
    </row>
    <row r="28" spans="1:10" ht="14.25">
      <c r="A28" s="1" t="s">
        <v>18</v>
      </c>
      <c r="D28" s="9">
        <f>J10</f>
        <v>8713029.959999993</v>
      </c>
      <c r="E28" s="12"/>
      <c r="F28" s="12"/>
      <c r="G28" s="12"/>
      <c r="H28" s="9"/>
      <c r="I28" s="12"/>
      <c r="J28" s="12" t="s">
        <v>8</v>
      </c>
    </row>
    <row r="29" spans="1:8" ht="14.25">
      <c r="A29" s="1" t="s">
        <v>27</v>
      </c>
      <c r="D29" s="21"/>
      <c r="G29" s="22"/>
      <c r="H29" s="23"/>
    </row>
    <row r="30" spans="1:10" ht="14.25">
      <c r="A30" s="1" t="s">
        <v>33</v>
      </c>
      <c r="D30" s="24">
        <f>SUM(E11:E23,I11:I23)</f>
        <v>7698979.960000002</v>
      </c>
      <c r="E30" s="25"/>
      <c r="F30" s="25"/>
      <c r="G30" s="22"/>
      <c r="H30" s="23"/>
      <c r="I30" s="25"/>
      <c r="J30" s="22"/>
    </row>
    <row r="31" spans="4:10" ht="15.75">
      <c r="D31" s="26"/>
      <c r="E31" s="25"/>
      <c r="F31" s="25"/>
      <c r="G31" s="22"/>
      <c r="H31" s="21"/>
      <c r="I31" s="25"/>
      <c r="J31" s="22"/>
    </row>
    <row r="32" spans="4:9" ht="14.25">
      <c r="D32" s="21"/>
      <c r="H32" s="21"/>
      <c r="I32" s="74"/>
    </row>
    <row r="33" spans="1:9" ht="15" thickBot="1">
      <c r="A33" s="1" t="s">
        <v>34</v>
      </c>
      <c r="D33" s="27">
        <f>D28-D30</f>
        <v>1014049.9999999916</v>
      </c>
      <c r="H33" s="21"/>
      <c r="I33" s="74"/>
    </row>
    <row r="34" spans="4:9" ht="15" thickTop="1">
      <c r="D34" s="15"/>
      <c r="H34" s="21"/>
      <c r="I34" s="75"/>
    </row>
    <row r="35" spans="1:9" ht="14.25">
      <c r="A35" s="28"/>
      <c r="B35" s="28"/>
      <c r="D35" s="29"/>
      <c r="I35" s="74"/>
    </row>
    <row r="36" spans="2:9" ht="14.25">
      <c r="B36" s="28"/>
      <c r="D36" s="25"/>
      <c r="I36" s="76"/>
    </row>
    <row r="37" spans="2:9" ht="14.25">
      <c r="B37" s="28"/>
      <c r="D37" s="25"/>
      <c r="I37" s="76"/>
    </row>
    <row r="38" spans="1:9" ht="14.25">
      <c r="A38" s="28"/>
      <c r="C38" s="30"/>
      <c r="D38" s="31"/>
      <c r="G38" s="32"/>
      <c r="I38" s="76"/>
    </row>
    <row r="39" spans="4:9" ht="14.25">
      <c r="D39" s="25"/>
      <c r="I39" s="76"/>
    </row>
    <row r="40" spans="3:7" ht="14.25">
      <c r="C40" s="25"/>
      <c r="G40" s="25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3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2018-11-07T18:51:25Z</cp:lastPrinted>
  <dcterms:created xsi:type="dcterms:W3CDTF">1998-07-15T17:19:44Z</dcterms:created>
  <dcterms:modified xsi:type="dcterms:W3CDTF">2024-04-30T02:10:47Z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