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4 Cases\2024-00115 New DSM Programs\05_Application Package\"/>
    </mc:Choice>
  </mc:AlternateContent>
  <xr:revisionPtr revIDLastSave="0" documentId="13_ncr:1_{1498A5CB-2B4F-40A2-BC75-E3BCE6D3E5AE}" xr6:coauthVersionLast="47" xr6:coauthVersionMax="47" xr10:uidLastSave="{00000000-0000-0000-0000-000000000000}"/>
  <bookViews>
    <workbookView xWindow="-120" yWindow="-120" windowWidth="29040" windowHeight="15720" activeTab="1" xr2:uid="{92379C9F-2070-46C5-82C4-BB9B0231E2B8}"/>
  </bookViews>
  <sheets>
    <sheet name="Tables for Notice" sheetId="5" r:id="rId1"/>
    <sheet name="Worksheet" sheetId="1" r:id="rId2"/>
    <sheet name="MACSS report" sheetId="2" r:id="rId3"/>
  </sheets>
  <definedNames>
    <definedName name="_xlnm._FilterDatabase" localSheetId="1" hidden="1">Worksheet!$B$39:$B$75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2" l="1"/>
  <c r="C53" i="2"/>
  <c r="D39" i="2"/>
  <c r="D37" i="2"/>
  <c r="D36" i="2"/>
  <c r="E36" i="2"/>
  <c r="C36" i="2"/>
  <c r="J27" i="1"/>
  <c r="K27" i="1" s="1"/>
  <c r="I7" i="1" s="1"/>
  <c r="J24" i="1"/>
  <c r="K24" i="1" s="1"/>
  <c r="I4" i="1" s="1"/>
  <c r="G36" i="2" l="1"/>
  <c r="H4" i="1"/>
  <c r="H7" i="1"/>
  <c r="J36" i="2"/>
  <c r="H66" i="2"/>
  <c r="G66" i="2"/>
  <c r="J15" i="1" s="1"/>
  <c r="E53" i="2"/>
  <c r="H53" i="2" s="1"/>
  <c r="E52" i="2"/>
  <c r="E51" i="2"/>
  <c r="E50" i="2"/>
  <c r="D53" i="2"/>
  <c r="D52" i="2"/>
  <c r="D51" i="2"/>
  <c r="G51" i="2" s="1"/>
  <c r="J12" i="1" s="1"/>
  <c r="D50" i="2"/>
  <c r="G50" i="2" s="1"/>
  <c r="J11" i="1" s="1"/>
  <c r="C51" i="2"/>
  <c r="J51" i="2" s="1"/>
  <c r="C50" i="2"/>
  <c r="C52" i="2"/>
  <c r="H52" i="2" s="1"/>
  <c r="E39" i="2"/>
  <c r="G39" i="2" s="1"/>
  <c r="J10" i="1" s="1"/>
  <c r="C39" i="2"/>
  <c r="E38" i="2"/>
  <c r="D38" i="2"/>
  <c r="C38" i="2"/>
  <c r="E37" i="2"/>
  <c r="C37" i="2"/>
  <c r="E21" i="2"/>
  <c r="D21" i="2"/>
  <c r="C21" i="2"/>
  <c r="E15" i="2"/>
  <c r="D15" i="2"/>
  <c r="G15" i="2" s="1"/>
  <c r="C15" i="2"/>
  <c r="J38" i="2" l="1"/>
  <c r="G38" i="2"/>
  <c r="J9" i="1" s="1"/>
  <c r="J37" i="2"/>
  <c r="H15" i="2"/>
  <c r="J21" i="2"/>
  <c r="J39" i="2"/>
  <c r="G53" i="2"/>
  <c r="J14" i="1" s="1"/>
  <c r="J52" i="2"/>
  <c r="G21" i="2"/>
  <c r="J53" i="2"/>
  <c r="H50" i="2"/>
  <c r="G52" i="2"/>
  <c r="J13" i="1" s="1"/>
  <c r="J50" i="2"/>
  <c r="H51" i="2"/>
  <c r="J15" i="2"/>
  <c r="H37" i="2"/>
  <c r="H21" i="2"/>
  <c r="G37" i="2"/>
  <c r="J8" i="1" s="1"/>
  <c r="H38" i="2"/>
  <c r="H36" i="2"/>
  <c r="J7" i="1"/>
  <c r="H39" i="2"/>
  <c r="D15" i="1" l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4" i="1"/>
  <c r="E4" i="1" s="1"/>
  <c r="J5" i="1"/>
  <c r="J4" i="1"/>
  <c r="K4" i="1" l="1"/>
  <c r="D5" i="1"/>
  <c r="E5" i="1" s="1"/>
  <c r="D7" i="1"/>
  <c r="E7" i="1" s="1"/>
  <c r="K7" i="1" l="1"/>
  <c r="L7" i="1" s="1"/>
  <c r="K5" i="1"/>
  <c r="L5" i="1" s="1"/>
  <c r="L4" i="1"/>
  <c r="K15" i="1"/>
  <c r="L15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s007506</author>
  </authors>
  <commentList>
    <comment ref="H24" authorId="0" shapeId="0" xr:uid="{6509C949-9313-4465-8163-706DD3F792F9}">
      <text>
        <r>
          <rPr>
            <b/>
            <sz val="9"/>
            <color indexed="81"/>
            <rFont val="Tahoma"/>
            <family val="2"/>
          </rPr>
          <t>s007506:</t>
        </r>
        <r>
          <rPr>
            <sz val="9"/>
            <color indexed="81"/>
            <rFont val="Tahoma"/>
            <family val="2"/>
          </rPr>
          <t xml:space="preserve">
Number from 2023 Schedule C for 2024 rate calculation
</t>
        </r>
      </text>
    </comment>
    <comment ref="I24" authorId="0" shapeId="0" xr:uid="{F868682B-36D0-48E8-B9F2-15E4E50FB9CA}">
      <text>
        <r>
          <rPr>
            <b/>
            <sz val="9"/>
            <color indexed="81"/>
            <rFont val="Tahoma"/>
            <charset val="1"/>
          </rPr>
          <t>s007506:</t>
        </r>
        <r>
          <rPr>
            <sz val="9"/>
            <color indexed="81"/>
            <rFont val="Tahoma"/>
            <charset val="1"/>
          </rPr>
          <t xml:space="preserve">
Number Comes off new Schedule C calc for 2025
</t>
        </r>
      </text>
    </comment>
    <comment ref="H27" authorId="0" shapeId="0" xr:uid="{C590960C-DF97-4810-9644-8B93B396D041}">
      <text>
        <r>
          <rPr>
            <b/>
            <sz val="9"/>
            <color indexed="81"/>
            <rFont val="Tahoma"/>
            <charset val="1"/>
          </rPr>
          <t>s007506:</t>
        </r>
        <r>
          <rPr>
            <sz val="9"/>
            <color indexed="81"/>
            <rFont val="Tahoma"/>
            <charset val="1"/>
          </rPr>
          <t xml:space="preserve">
Number from 2023 Schedule C for 2024 rate calculation</t>
        </r>
      </text>
    </comment>
    <comment ref="I27" authorId="0" shapeId="0" xr:uid="{D4FF5349-9E50-4C0B-A9FB-1B0C434750E2}">
      <text>
        <r>
          <rPr>
            <b/>
            <sz val="9"/>
            <color indexed="81"/>
            <rFont val="Tahoma"/>
            <charset val="1"/>
          </rPr>
          <t>s007506:</t>
        </r>
        <r>
          <rPr>
            <sz val="9"/>
            <color indexed="81"/>
            <rFont val="Tahoma"/>
            <charset val="1"/>
          </rPr>
          <t xml:space="preserve">
Number Comes off new Schedule C calc for 2025
</t>
        </r>
      </text>
    </comment>
  </commentList>
</comments>
</file>

<file path=xl/sharedStrings.xml><?xml version="1.0" encoding="utf-8"?>
<sst xmlns="http://schemas.openxmlformats.org/spreadsheetml/2006/main" count="187" uniqueCount="95">
  <si>
    <t>Current Charge per kWh</t>
  </si>
  <si>
    <t>Proposed Charge per kWh</t>
  </si>
  <si>
    <t>Difference per kWh</t>
  </si>
  <si>
    <t>% change</t>
  </si>
  <si>
    <t>Electric Rate Class</t>
  </si>
  <si>
    <t>Average Monthly Bill $ Increase</t>
  </si>
  <si>
    <t>Residential</t>
  </si>
  <si>
    <t>GS - Subtransmission</t>
  </si>
  <si>
    <t>Residential Time-of-day</t>
  </si>
  <si>
    <t>General Service - Secondary</t>
  </si>
  <si>
    <t>General Service - Primary</t>
  </si>
  <si>
    <t>General Service Time-of-day</t>
  </si>
  <si>
    <t>Large General Service - Secondary</t>
  </si>
  <si>
    <t>Large General Service - Primary</t>
  </si>
  <si>
    <t>Large General Service - Subtransmission</t>
  </si>
  <si>
    <t>General Service - Subtransmission</t>
  </si>
  <si>
    <t>Large General Service Time-of-day</t>
  </si>
  <si>
    <t>Industrial General Service</t>
  </si>
  <si>
    <t>Municipal Waterworks</t>
  </si>
  <si>
    <t>TARIFF SUMMARY REVENUE - ALL REVENUE CLASSES</t>
  </si>
  <si>
    <t>12 MONTHS BILLED AND ACCRUED - MCSR0162 - FINAL</t>
  </si>
  <si>
    <t>Prepared:</t>
  </si>
  <si>
    <r>
      <rPr>
        <b/>
        <sz val="8"/>
        <color rgb="FF222222"/>
        <rFont val="Andale WT"/>
        <family val="2"/>
      </rPr>
      <t>04/06/2024</t>
    </r>
    <r>
      <rPr>
        <sz val="10"/>
        <color rgb="FF222222"/>
        <rFont val="Andale WT"/>
        <family val="2"/>
      </rPr>
      <t xml:space="preserve"> </t>
    </r>
    <r>
      <rPr>
        <b/>
        <sz val="8"/>
        <color rgb="FF222222"/>
        <rFont val="Andale WT"/>
        <family val="2"/>
      </rPr>
      <t>01:00:53 AM</t>
    </r>
  </si>
  <si>
    <t>March 2024</t>
  </si>
  <si>
    <t>Tariff</t>
  </si>
  <si>
    <t>Revenue</t>
  </si>
  <si>
    <t>Metered KWH</t>
  </si>
  <si>
    <t># Of Cust Incl</t>
  </si>
  <si>
    <t xml:space="preserve">RSW-LMWH </t>
  </si>
  <si>
    <t xml:space="preserve">RSW-A    </t>
  </si>
  <si>
    <t xml:space="preserve">RSW-B    </t>
  </si>
  <si>
    <t xml:space="preserve">RSW-C    </t>
  </si>
  <si>
    <t xml:space="preserve">RS       </t>
  </si>
  <si>
    <t xml:space="preserve">RS EMP   </t>
  </si>
  <si>
    <t xml:space="preserve">RSW-RS   </t>
  </si>
  <si>
    <t>AORH-W ON</t>
  </si>
  <si>
    <t xml:space="preserve">RSW-ONPK </t>
  </si>
  <si>
    <t xml:space="preserve">RS LM-ON </t>
  </si>
  <si>
    <t xml:space="preserve">AORH-ON  </t>
  </si>
  <si>
    <t>RS-TOD-ON</t>
  </si>
  <si>
    <t xml:space="preserve">GS-MTRD  </t>
  </si>
  <si>
    <t xml:space="preserve">GS SEC   </t>
  </si>
  <si>
    <t xml:space="preserve">GS-SEC M </t>
  </si>
  <si>
    <t xml:space="preserve">GS-UMR   </t>
  </si>
  <si>
    <t xml:space="preserve">GS - AF  </t>
  </si>
  <si>
    <t xml:space="preserve">GS PRI   </t>
  </si>
  <si>
    <t xml:space="preserve">GSCC PRI </t>
  </si>
  <si>
    <t xml:space="preserve">GS LM ON </t>
  </si>
  <si>
    <t>GS LM TOD</t>
  </si>
  <si>
    <t>EXP GSTOD</t>
  </si>
  <si>
    <t xml:space="preserve">GS-TOD   </t>
  </si>
  <si>
    <t xml:space="preserve">GSCC SUB </t>
  </si>
  <si>
    <t xml:space="preserve">LGS SEC  </t>
  </si>
  <si>
    <t>LGS M SEC</t>
  </si>
  <si>
    <t xml:space="preserve">LGS PRI  </t>
  </si>
  <si>
    <t>LGS M PRI</t>
  </si>
  <si>
    <t xml:space="preserve">LGS SUB  </t>
  </si>
  <si>
    <t>LGS-LM-TD</t>
  </si>
  <si>
    <t>LGSSECTOD</t>
  </si>
  <si>
    <t>LGSPRITOD</t>
  </si>
  <si>
    <t xml:space="preserve">PS SEC   </t>
  </si>
  <si>
    <t xml:space="preserve">PS PRI   </t>
  </si>
  <si>
    <t>CS-IRP PR</t>
  </si>
  <si>
    <t>CS-IRP ST</t>
  </si>
  <si>
    <t>CS-IRP TR</t>
  </si>
  <si>
    <t xml:space="preserve">CS-IRP   </t>
  </si>
  <si>
    <t xml:space="preserve">IGS SEC  </t>
  </si>
  <si>
    <t xml:space="preserve">IGS PRI  </t>
  </si>
  <si>
    <t xml:space="preserve">IGS SUB  </t>
  </si>
  <si>
    <t xml:space="preserve">IGS      </t>
  </si>
  <si>
    <t xml:space="preserve">SL       </t>
  </si>
  <si>
    <t xml:space="preserve">MW       </t>
  </si>
  <si>
    <r>
      <rPr>
        <b/>
        <sz val="9"/>
        <color theme="1"/>
        <rFont val="Andale WT"/>
        <family val="2"/>
      </rPr>
      <t>Grand Total</t>
    </r>
    <r>
      <rPr>
        <b/>
        <sz val="9"/>
        <color theme="1"/>
        <rFont val="Andale WT"/>
        <family val="2"/>
      </rPr>
      <t xml:space="preserve"> - </t>
    </r>
    <r>
      <rPr>
        <b/>
        <sz val="9"/>
        <color theme="1"/>
        <rFont val="Andale WT"/>
        <family val="2"/>
      </rPr>
      <t>Summary</t>
    </r>
  </si>
  <si>
    <t>N/A</t>
  </si>
  <si>
    <t>Annual</t>
  </si>
  <si>
    <t>Monthly</t>
  </si>
  <si>
    <t>TOD</t>
  </si>
  <si>
    <t>Table 1</t>
  </si>
  <si>
    <t>Table 2</t>
  </si>
  <si>
    <t>Average Monthly Bill % Increase</t>
  </si>
  <si>
    <t>Time of Day</t>
  </si>
  <si>
    <t>GS - Secondary</t>
  </si>
  <si>
    <t>GS - Primary</t>
  </si>
  <si>
    <t>GS - Time of Day</t>
  </si>
  <si>
    <t>Ave kWh</t>
  </si>
  <si>
    <t>Ave Bill</t>
  </si>
  <si>
    <t>LGS - Secondary</t>
  </si>
  <si>
    <t>LGS - Primary</t>
  </si>
  <si>
    <t>LGS - Subtransmission</t>
  </si>
  <si>
    <t>LGS - Time of Day</t>
  </si>
  <si>
    <t>Annual Class DSM $ Increase</t>
  </si>
  <si>
    <t>Annual Class DSM % Increase</t>
  </si>
  <si>
    <t>Average Monthly Customer Usage (kWh)</t>
  </si>
  <si>
    <t>Current DSM Budget</t>
  </si>
  <si>
    <t>Proposed 2025 DSM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</si>
</sst>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0.0%"/>
    <numFmt numFmtId="166" formatCode="_(* #,##0_);_(* \(#,##0\);_(* &quot;-&quot;??_);_(@_)"/>
    <numFmt numFmtId="167" formatCode="mm/dd/yyyy"/>
    <numFmt numFmtId="168" formatCode="#0;\-#0;\0\0\0"/>
    <numFmt numFmtId="169" formatCode="#,##0.00;&quot;-&quot;#,##0.00;\0\.\0\0"/>
    <numFmt numFmtId="170" formatCode="#,##0;&quot;-&quot;#,##0;\0"/>
    <numFmt numFmtId="172" formatCode="&quot;$&quot;#,##0.00"/>
    <numFmt numFmtId="173" formatCode="&quot;$&quot;#,##0.000000"/>
    <numFmt numFmtId="174" formatCode="&quot;$&quot;#,##0"/>
  </numFmts>
  <fonts count="16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rgb="FF222222"/>
      <name val="Andale WT"/>
      <family val="2"/>
    </font>
    <font>
      <sz val="10"/>
      <color rgb="FF222222"/>
      <name val="Andale WT"/>
      <family val="2"/>
    </font>
    <font>
      <b/>
      <sz val="8"/>
      <color rgb="FF222222"/>
      <name val="Andale WT"/>
      <family val="2"/>
    </font>
    <font>
      <b/>
      <sz val="10"/>
      <color theme="1"/>
      <name val="Andale WT"/>
      <family val="2"/>
    </font>
    <font>
      <sz val="9"/>
      <color theme="1"/>
      <name val="Andale WT"/>
      <family val="2"/>
    </font>
    <font>
      <b/>
      <sz val="9"/>
      <color theme="1"/>
      <name val="Andale WT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Andale W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C0C0"/>
      </left>
      <right style="medium">
        <color rgb="FFE2E2E2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 style="medium">
        <color auto="1"/>
      </top>
      <bottom style="medium">
        <color rgb="FFC0C0C0"/>
      </bottom>
      <diagonal/>
    </border>
    <border>
      <left/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164" fontId="0" fillId="0" borderId="1" xfId="2" applyNumberFormat="1" applyFont="1" applyBorder="1"/>
    <xf numFmtId="165" fontId="0" fillId="0" borderId="1" xfId="3" applyNumberFormat="1" applyFont="1" applyBorder="1"/>
    <xf numFmtId="0" fontId="0" fillId="2" borderId="0" xfId="0" applyFill="1"/>
    <xf numFmtId="44" fontId="0" fillId="0" borderId="1" xfId="0" applyNumberFormat="1" applyBorder="1"/>
    <xf numFmtId="0" fontId="0" fillId="0" borderId="2" xfId="0" applyBorder="1"/>
    <xf numFmtId="0" fontId="0" fillId="0" borderId="1" xfId="0" applyFill="1" applyBorder="1"/>
    <xf numFmtId="0" fontId="0" fillId="0" borderId="0" xfId="0"/>
    <xf numFmtId="167" fontId="5" fillId="0" borderId="0" xfId="0" applyNumberFormat="1" applyFont="1" applyAlignment="1">
      <alignment horizontal="left" vertical="top"/>
    </xf>
    <xf numFmtId="0" fontId="0" fillId="3" borderId="0" xfId="0" applyFill="1"/>
    <xf numFmtId="0" fontId="0" fillId="4" borderId="4" xfId="0" applyFill="1" applyBorder="1"/>
    <xf numFmtId="0" fontId="0" fillId="4" borderId="5" xfId="0" applyFill="1" applyBorder="1"/>
    <xf numFmtId="0" fontId="6" fillId="4" borderId="6" xfId="0" applyFont="1" applyFill="1" applyBorder="1" applyAlignment="1">
      <alignment horizontal="center" vertical="top"/>
    </xf>
    <xf numFmtId="0" fontId="0" fillId="4" borderId="6" xfId="0" applyFill="1" applyBorder="1"/>
    <xf numFmtId="168" fontId="7" fillId="3" borderId="7" xfId="0" applyNumberFormat="1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169" fontId="7" fillId="3" borderId="7" xfId="0" applyNumberFormat="1" applyFont="1" applyFill="1" applyBorder="1" applyAlignment="1">
      <alignment horizontal="right" vertical="top"/>
    </xf>
    <xf numFmtId="170" fontId="7" fillId="3" borderId="7" xfId="0" applyNumberFormat="1" applyFont="1" applyFill="1" applyBorder="1" applyAlignment="1">
      <alignment horizontal="right" vertical="top"/>
    </xf>
    <xf numFmtId="169" fontId="8" fillId="3" borderId="10" xfId="0" applyNumberFormat="1" applyFont="1" applyFill="1" applyBorder="1" applyAlignment="1">
      <alignment horizontal="right" vertical="top"/>
    </xf>
    <xf numFmtId="170" fontId="8" fillId="3" borderId="10" xfId="0" applyNumberFormat="1" applyFont="1" applyFill="1" applyBorder="1" applyAlignment="1">
      <alignment horizontal="right" vertical="top"/>
    </xf>
    <xf numFmtId="166" fontId="0" fillId="0" borderId="1" xfId="1" applyNumberFormat="1" applyFont="1" applyBorder="1"/>
    <xf numFmtId="168" fontId="7" fillId="2" borderId="7" xfId="0" applyNumberFormat="1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169" fontId="7" fillId="2" borderId="7" xfId="0" applyNumberFormat="1" applyFont="1" applyFill="1" applyBorder="1" applyAlignment="1">
      <alignment horizontal="right" vertical="top"/>
    </xf>
    <xf numFmtId="170" fontId="7" fillId="2" borderId="7" xfId="0" applyNumberFormat="1" applyFont="1" applyFill="1" applyBorder="1" applyAlignment="1">
      <alignment horizontal="right" vertical="top"/>
    </xf>
    <xf numFmtId="166" fontId="0" fillId="0" borderId="1" xfId="1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Fill="1" applyBorder="1"/>
    <xf numFmtId="0" fontId="0" fillId="0" borderId="0" xfId="0" applyFill="1"/>
    <xf numFmtId="164" fontId="0" fillId="0" borderId="1" xfId="2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44" fontId="0" fillId="0" borderId="1" xfId="0" applyNumberFormat="1" applyFill="1" applyBorder="1"/>
    <xf numFmtId="168" fontId="11" fillId="2" borderId="7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169" fontId="11" fillId="2" borderId="7" xfId="0" applyNumberFormat="1" applyFont="1" applyFill="1" applyBorder="1" applyAlignment="1">
      <alignment horizontal="right" vertical="top"/>
    </xf>
    <xf numFmtId="0" fontId="6" fillId="4" borderId="11" xfId="0" applyFont="1" applyFill="1" applyBorder="1" applyAlignment="1">
      <alignment horizontal="center" vertical="top"/>
    </xf>
    <xf numFmtId="172" fontId="0" fillId="0" borderId="0" xfId="0" applyNumberFormat="1"/>
    <xf numFmtId="168" fontId="11" fillId="5" borderId="7" xfId="0" applyNumberFormat="1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169" fontId="11" fillId="5" borderId="7" xfId="0" applyNumberFormat="1" applyFont="1" applyFill="1" applyBorder="1" applyAlignment="1">
      <alignment horizontal="right" vertical="top"/>
    </xf>
    <xf numFmtId="168" fontId="7" fillId="6" borderId="7" xfId="0" applyNumberFormat="1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169" fontId="7" fillId="6" borderId="7" xfId="0" applyNumberFormat="1" applyFont="1" applyFill="1" applyBorder="1" applyAlignment="1">
      <alignment horizontal="right" vertical="top"/>
    </xf>
    <xf numFmtId="170" fontId="7" fillId="6" borderId="7" xfId="0" applyNumberFormat="1" applyFont="1" applyFill="1" applyBorder="1" applyAlignment="1">
      <alignment horizontal="right" vertical="top"/>
    </xf>
    <xf numFmtId="168" fontId="7" fillId="7" borderId="7" xfId="0" applyNumberFormat="1" applyFont="1" applyFill="1" applyBorder="1" applyAlignment="1">
      <alignment horizontal="left" vertical="top"/>
    </xf>
    <xf numFmtId="0" fontId="7" fillId="7" borderId="7" xfId="0" applyFont="1" applyFill="1" applyBorder="1" applyAlignment="1">
      <alignment horizontal="left" vertical="top"/>
    </xf>
    <xf numFmtId="169" fontId="7" fillId="7" borderId="7" xfId="0" applyNumberFormat="1" applyFont="1" applyFill="1" applyBorder="1" applyAlignment="1">
      <alignment horizontal="right" vertical="top"/>
    </xf>
    <xf numFmtId="170" fontId="7" fillId="7" borderId="7" xfId="0" applyNumberFormat="1" applyFont="1" applyFill="1" applyBorder="1" applyAlignment="1">
      <alignment horizontal="right" vertical="top"/>
    </xf>
    <xf numFmtId="164" fontId="0" fillId="0" borderId="1" xfId="2" applyNumberFormat="1" applyFont="1" applyFill="1" applyBorder="1" applyAlignment="1">
      <alignment horizontal="center"/>
    </xf>
    <xf numFmtId="10" fontId="0" fillId="0" borderId="1" xfId="3" applyNumberFormat="1" applyFont="1" applyBorder="1"/>
    <xf numFmtId="10" fontId="0" fillId="0" borderId="1" xfId="3" applyNumberFormat="1" applyFont="1" applyFill="1" applyBorder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166" fontId="0" fillId="0" borderId="1" xfId="1" applyNumberFormat="1" applyFont="1" applyFill="1" applyBorder="1"/>
    <xf numFmtId="165" fontId="0" fillId="0" borderId="1" xfId="3" applyNumberFormat="1" applyFont="1" applyFill="1" applyBorder="1"/>
    <xf numFmtId="173" fontId="0" fillId="0" borderId="1" xfId="2" applyNumberFormat="1" applyFont="1" applyFill="1" applyBorder="1"/>
    <xf numFmtId="0" fontId="10" fillId="0" borderId="15" xfId="0" applyFont="1" applyFill="1" applyBorder="1" applyAlignment="1">
      <alignment wrapText="1"/>
    </xf>
    <xf numFmtId="173" fontId="10" fillId="0" borderId="15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72" fontId="0" fillId="0" borderId="1" xfId="0" applyNumberFormat="1" applyBorder="1"/>
    <xf numFmtId="172" fontId="0" fillId="0" borderId="1" xfId="0" applyNumberFormat="1" applyFill="1" applyBorder="1"/>
    <xf numFmtId="166" fontId="0" fillId="0" borderId="0" xfId="1" applyNumberFormat="1" applyFont="1" applyFill="1"/>
    <xf numFmtId="1" fontId="0" fillId="0" borderId="0" xfId="0" applyNumberFormat="1"/>
    <xf numFmtId="166" fontId="0" fillId="0" borderId="16" xfId="1" applyNumberFormat="1" applyFont="1" applyBorder="1" applyAlignment="1">
      <alignment horizontal="center"/>
    </xf>
    <xf numFmtId="172" fontId="10" fillId="0" borderId="0" xfId="0" applyNumberFormat="1" applyFont="1" applyFill="1" applyBorder="1"/>
    <xf numFmtId="10" fontId="10" fillId="0" borderId="0" xfId="3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66" fontId="10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4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65" fontId="0" fillId="0" borderId="12" xfId="3" applyNumberFormat="1" applyFont="1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right" vertical="center"/>
    </xf>
    <xf numFmtId="174" fontId="0" fillId="0" borderId="16" xfId="0" applyNumberFormat="1" applyBorder="1" applyAlignment="1">
      <alignment horizontal="right" vertical="center"/>
    </xf>
    <xf numFmtId="174" fontId="0" fillId="0" borderId="0" xfId="0" applyNumberFormat="1" applyAlignment="1">
      <alignment horizontal="right" vertical="center"/>
    </xf>
    <xf numFmtId="0" fontId="8" fillId="3" borderId="8" xfId="0" applyFont="1" applyFill="1" applyBorder="1" applyAlignment="1">
      <alignment horizontal="left" vertical="top"/>
    </xf>
    <xf numFmtId="0" fontId="0" fillId="3" borderId="9" xfId="0" applyFill="1" applyBorder="1"/>
    <xf numFmtId="0" fontId="0" fillId="0" borderId="0" xfId="0"/>
    <xf numFmtId="174" fontId="0" fillId="0" borderId="0" xfId="0" applyNumberFormat="1" applyFill="1"/>
    <xf numFmtId="165" fontId="0" fillId="0" borderId="0" xfId="3" applyNumberFormat="1" applyFont="1" applyFill="1"/>
    <xf numFmtId="168" fontId="7" fillId="5" borderId="7" xfId="0" applyNumberFormat="1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top"/>
    </xf>
    <xf numFmtId="169" fontId="7" fillId="5" borderId="7" xfId="0" applyNumberFormat="1" applyFont="1" applyFill="1" applyBorder="1" applyAlignment="1">
      <alignment horizontal="right" vertical="top"/>
    </xf>
    <xf numFmtId="170" fontId="7" fillId="5" borderId="7" xfId="0" applyNumberFormat="1" applyFont="1" applyFill="1" applyBorder="1" applyAlignment="1">
      <alignment horizontal="right" vertical="top"/>
    </xf>
    <xf numFmtId="168" fontId="11" fillId="6" borderId="7" xfId="0" applyNumberFormat="1" applyFont="1" applyFill="1" applyBorder="1" applyAlignment="1">
      <alignment horizontal="left" vertical="top"/>
    </xf>
    <xf numFmtId="0" fontId="11" fillId="6" borderId="7" xfId="0" applyFont="1" applyFill="1" applyBorder="1" applyAlignment="1">
      <alignment horizontal="left" vertical="top"/>
    </xf>
    <xf numFmtId="169" fontId="11" fillId="6" borderId="7" xfId="0" applyNumberFormat="1" applyFont="1" applyFill="1" applyBorder="1" applyAlignment="1">
      <alignment horizontal="right" vertical="top"/>
    </xf>
    <xf numFmtId="168" fontId="11" fillId="7" borderId="7" xfId="0" applyNumberFormat="1" applyFont="1" applyFill="1" applyBorder="1" applyAlignment="1">
      <alignment horizontal="left" vertical="top"/>
    </xf>
    <xf numFmtId="0" fontId="11" fillId="7" borderId="7" xfId="0" applyFont="1" applyFill="1" applyBorder="1" applyAlignment="1">
      <alignment horizontal="left" vertical="top"/>
    </xf>
    <xf numFmtId="169" fontId="11" fillId="7" borderId="7" xfId="0" applyNumberFormat="1" applyFont="1" applyFill="1" applyBorder="1" applyAlignment="1">
      <alignment horizontal="right" vertical="top"/>
    </xf>
    <xf numFmtId="168" fontId="11" fillId="8" borderId="7" xfId="0" applyNumberFormat="1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/>
    </xf>
    <xf numFmtId="169" fontId="11" fillId="8" borderId="7" xfId="0" applyNumberFormat="1" applyFont="1" applyFill="1" applyBorder="1" applyAlignment="1">
      <alignment horizontal="right" vertical="top"/>
    </xf>
    <xf numFmtId="170" fontId="11" fillId="8" borderId="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6" fillId="3" borderId="0" xfId="0" applyFont="1" applyFill="1" applyAlignment="1">
      <alignment vertical="top"/>
    </xf>
    <xf numFmtId="0" fontId="0" fillId="7" borderId="0" xfId="0" applyFill="1"/>
    <xf numFmtId="43" fontId="0" fillId="0" borderId="0" xfId="1" applyFont="1"/>
    <xf numFmtId="0" fontId="0" fillId="0" borderId="0" xfId="0" applyBorder="1"/>
    <xf numFmtId="44" fontId="0" fillId="0" borderId="0" xfId="2" applyNumberFormat="1" applyFont="1" applyBorder="1"/>
    <xf numFmtId="165" fontId="0" fillId="0" borderId="0" xfId="3" applyNumberFormat="1" applyFont="1" applyBorder="1"/>
    <xf numFmtId="44" fontId="0" fillId="0" borderId="0" xfId="0" applyNumberFormat="1" applyBorder="1"/>
    <xf numFmtId="44" fontId="0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8175" cy="638175"/>
    <xdr:pic>
      <xdr:nvPicPr>
        <xdr:cNvPr id="2" name="AEP+Enterprise+Reporting.jpg.jpeg">
          <a:extLst>
            <a:ext uri="{FF2B5EF4-FFF2-40B4-BE49-F238E27FC236}">
              <a16:creationId xmlns:a16="http://schemas.microsoft.com/office/drawing/2014/main" id="{CC81E8E6-CC06-4DFD-8682-0DDFC1023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8175" cy="6381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84DD-B015-4946-838E-36F13A80879B}">
  <dimension ref="A1:H37"/>
  <sheetViews>
    <sheetView showGridLines="0" zoomScale="140" zoomScaleNormal="140" workbookViewId="0">
      <selection activeCell="F7" sqref="F7"/>
    </sheetView>
  </sheetViews>
  <sheetFormatPr defaultRowHeight="15.75"/>
  <cols>
    <col min="1" max="1" width="33.375" style="32" bestFit="1" customWidth="1"/>
    <col min="2" max="2" width="15.75" style="32" customWidth="1"/>
    <col min="3" max="3" width="17" style="32" customWidth="1"/>
    <col min="4" max="4" width="15.375" style="32" customWidth="1"/>
    <col min="5" max="5" width="33.375" style="32" bestFit="1" customWidth="1"/>
    <col min="6" max="6" width="14.5" style="32" customWidth="1"/>
    <col min="7" max="16384" width="9" style="32"/>
  </cols>
  <sheetData>
    <row r="1" spans="1:8">
      <c r="A1" s="80" t="s">
        <v>77</v>
      </c>
      <c r="B1" s="80"/>
      <c r="C1" s="80"/>
      <c r="D1" s="33"/>
      <c r="E1" s="81" t="s">
        <v>78</v>
      </c>
      <c r="F1" s="81"/>
      <c r="G1" s="81"/>
      <c r="H1" s="81"/>
    </row>
    <row r="2" spans="1:8" ht="63">
      <c r="A2" s="34" t="s">
        <v>4</v>
      </c>
      <c r="B2" s="35" t="s">
        <v>0</v>
      </c>
      <c r="C2" s="35" t="s">
        <v>1</v>
      </c>
      <c r="E2" s="28" t="s">
        <v>4</v>
      </c>
      <c r="F2" s="28" t="s">
        <v>92</v>
      </c>
      <c r="G2" s="28" t="s">
        <v>5</v>
      </c>
      <c r="H2" s="28" t="s">
        <v>79</v>
      </c>
    </row>
    <row r="3" spans="1:8">
      <c r="A3" s="63" t="s">
        <v>6</v>
      </c>
      <c r="B3" s="60">
        <v>1.4899999999999999E-4</v>
      </c>
      <c r="C3" s="60">
        <v>6.4400000000000004E-4</v>
      </c>
      <c r="E3" s="63" t="s">
        <v>6</v>
      </c>
      <c r="F3" s="21">
        <v>1140.1395762418215</v>
      </c>
      <c r="G3" s="65">
        <v>0.56436909023970161</v>
      </c>
      <c r="H3" s="55">
        <v>3.5266561862682898E-3</v>
      </c>
    </row>
    <row r="4" spans="1:8">
      <c r="A4" s="73" t="s">
        <v>8</v>
      </c>
      <c r="B4" s="60">
        <v>1.4899999999999999E-4</v>
      </c>
      <c r="C4" s="60">
        <v>6.4400000000000004E-4</v>
      </c>
      <c r="E4" s="73" t="s">
        <v>8</v>
      </c>
      <c r="F4" s="21">
        <v>1545.566722501406</v>
      </c>
      <c r="G4" s="65">
        <v>0.76505552763819595</v>
      </c>
      <c r="H4" s="55">
        <v>3.6717529546754987E-3</v>
      </c>
    </row>
    <row r="5" spans="1:8" ht="15.75" customHeight="1">
      <c r="A5" s="74"/>
      <c r="B5" s="56"/>
      <c r="C5" s="56"/>
      <c r="E5" s="74"/>
      <c r="F5" s="58"/>
      <c r="G5" s="66"/>
      <c r="H5" s="59"/>
    </row>
    <row r="6" spans="1:8">
      <c r="A6" s="63" t="s">
        <v>9</v>
      </c>
      <c r="B6" s="60">
        <v>-1.5999999999999999E-5</v>
      </c>
      <c r="C6" s="60">
        <v>5.6499999999999996E-4</v>
      </c>
      <c r="E6" s="63" t="s">
        <v>9</v>
      </c>
      <c r="F6" s="21">
        <v>1572.6128701094799</v>
      </c>
      <c r="G6" s="66">
        <v>0.91252607753360593</v>
      </c>
      <c r="H6" s="55">
        <v>3.7436921820832194E-3</v>
      </c>
    </row>
    <row r="7" spans="1:8">
      <c r="A7" s="63" t="s">
        <v>10</v>
      </c>
      <c r="B7" s="60">
        <v>-1.5999999999999999E-5</v>
      </c>
      <c r="C7" s="60">
        <v>5.6499999999999996E-4</v>
      </c>
      <c r="E7" s="63" t="s">
        <v>10</v>
      </c>
      <c r="F7" s="21">
        <v>8817.0300668151849</v>
      </c>
      <c r="G7" s="66">
        <v>5.1226944688196214</v>
      </c>
      <c r="H7" s="55">
        <v>4.2227766161566727E-3</v>
      </c>
    </row>
    <row r="8" spans="1:8">
      <c r="A8" s="63" t="s">
        <v>15</v>
      </c>
      <c r="B8" s="60">
        <v>-1.5999999999999999E-5</v>
      </c>
      <c r="C8" s="60">
        <v>5.6499999999999996E-4</v>
      </c>
      <c r="E8" s="63" t="s">
        <v>15</v>
      </c>
      <c r="F8" s="21">
        <v>9585.6486486496851</v>
      </c>
      <c r="G8" s="66">
        <v>5.5692618648654664</v>
      </c>
      <c r="H8" s="55">
        <v>3.8926787952839616E-3</v>
      </c>
    </row>
    <row r="9" spans="1:8">
      <c r="A9" s="63" t="s">
        <v>11</v>
      </c>
      <c r="B9" s="60">
        <v>-1.5999999999999999E-5</v>
      </c>
      <c r="C9" s="60">
        <v>5.6499999999999996E-4</v>
      </c>
      <c r="E9" s="63" t="s">
        <v>11</v>
      </c>
      <c r="F9" s="21">
        <v>1897.8134764460372</v>
      </c>
      <c r="G9" s="66">
        <v>1.1026296298151474</v>
      </c>
      <c r="H9" s="55">
        <v>3.9164046888129703E-3</v>
      </c>
    </row>
    <row r="10" spans="1:8">
      <c r="A10" s="64" t="s">
        <v>12</v>
      </c>
      <c r="B10" s="60">
        <v>-1.5999999999999999E-5</v>
      </c>
      <c r="C10" s="60">
        <v>5.6499999999999996E-4</v>
      </c>
      <c r="E10" s="64" t="s">
        <v>12</v>
      </c>
      <c r="F10" s="21">
        <v>62483.740658967348</v>
      </c>
      <c r="G10" s="66">
        <v>36.303053322860023</v>
      </c>
      <c r="H10" s="55">
        <v>4.4875988990029205E-3</v>
      </c>
    </row>
    <row r="11" spans="1:8">
      <c r="A11" s="64" t="s">
        <v>13</v>
      </c>
      <c r="B11" s="60">
        <v>-1.5999999999999999E-5</v>
      </c>
      <c r="C11" s="60">
        <v>5.6499999999999996E-4</v>
      </c>
      <c r="E11" s="64" t="s">
        <v>13</v>
      </c>
      <c r="F11" s="21">
        <v>103061.11712846451</v>
      </c>
      <c r="G11" s="66">
        <v>59.87850905163787</v>
      </c>
      <c r="H11" s="55">
        <v>4.6894495269941133E-3</v>
      </c>
    </row>
    <row r="12" spans="1:8">
      <c r="A12" s="64" t="s">
        <v>14</v>
      </c>
      <c r="B12" s="60">
        <v>-1.5999999999999999E-5</v>
      </c>
      <c r="C12" s="60">
        <v>5.6499999999999996E-4</v>
      </c>
      <c r="E12" s="64" t="s">
        <v>14</v>
      </c>
      <c r="F12" s="21">
        <v>106708.89534884715</v>
      </c>
      <c r="G12" s="66">
        <v>61.997868197680184</v>
      </c>
      <c r="H12" s="55">
        <v>6.497122335076844E-3</v>
      </c>
    </row>
    <row r="13" spans="1:8">
      <c r="A13" s="64" t="s">
        <v>16</v>
      </c>
      <c r="B13" s="60">
        <v>-1.5999999999999999E-5</v>
      </c>
      <c r="C13" s="60">
        <v>5.6499999999999996E-4</v>
      </c>
      <c r="E13" s="64" t="s">
        <v>16</v>
      </c>
      <c r="F13" s="21">
        <v>56418.48837209434</v>
      </c>
      <c r="G13" s="66">
        <v>32.779141744186809</v>
      </c>
      <c r="H13" s="55">
        <v>5.2160229285428718E-3</v>
      </c>
    </row>
    <row r="14" spans="1:8">
      <c r="A14" s="64" t="s">
        <v>18</v>
      </c>
      <c r="B14" s="60">
        <v>-1.5999999999999999E-5</v>
      </c>
      <c r="C14" s="60">
        <v>5.6499999999999996E-4</v>
      </c>
      <c r="E14" s="64" t="s">
        <v>18</v>
      </c>
      <c r="F14" s="21">
        <v>18402.145833333332</v>
      </c>
      <c r="G14" s="65">
        <v>10.691646729166665</v>
      </c>
      <c r="H14" s="54">
        <v>4.7988643071832449E-3</v>
      </c>
    </row>
    <row r="15" spans="1:8">
      <c r="A15" s="64"/>
      <c r="B15" s="60"/>
      <c r="C15" s="60"/>
      <c r="E15" s="64"/>
      <c r="F15" s="21"/>
      <c r="G15" s="65"/>
      <c r="H15" s="54"/>
    </row>
    <row r="16" spans="1:8">
      <c r="A16" s="64" t="s">
        <v>17</v>
      </c>
      <c r="B16" s="53" t="s">
        <v>73</v>
      </c>
      <c r="C16" s="53" t="s">
        <v>73</v>
      </c>
      <c r="E16" s="64" t="s">
        <v>17</v>
      </c>
      <c r="F16" s="26" t="s">
        <v>73</v>
      </c>
      <c r="G16" s="27" t="s">
        <v>73</v>
      </c>
      <c r="H16" s="26" t="s">
        <v>73</v>
      </c>
    </row>
    <row r="17" spans="1:6">
      <c r="A17" s="61"/>
      <c r="B17" s="62"/>
      <c r="C17" s="62"/>
    </row>
    <row r="21" spans="1:6">
      <c r="A21" s="33"/>
      <c r="B21" s="33"/>
      <c r="C21" s="33"/>
      <c r="D21" s="33"/>
      <c r="E21" s="33"/>
      <c r="F21" s="33"/>
    </row>
    <row r="22" spans="1:6">
      <c r="E22" s="72"/>
      <c r="F22" s="72"/>
    </row>
    <row r="23" spans="1:6" ht="52.5" customHeight="1"/>
    <row r="26" spans="1:6" ht="15.75" customHeight="1"/>
    <row r="37" spans="1:6">
      <c r="A37" s="75"/>
      <c r="B37" s="76"/>
      <c r="C37" s="70"/>
      <c r="D37" s="71"/>
      <c r="E37" s="70"/>
      <c r="F37" s="71"/>
    </row>
  </sheetData>
  <mergeCells count="2">
    <mergeCell ref="A1:C1"/>
    <mergeCell ref="E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7F55-CBCA-46AE-8EED-F9E25D3BD081}">
  <dimension ref="A1:L75"/>
  <sheetViews>
    <sheetView tabSelected="1" zoomScale="90" zoomScaleNormal="90" workbookViewId="0">
      <selection activeCell="A22" sqref="A22:E22"/>
    </sheetView>
  </sheetViews>
  <sheetFormatPr defaultRowHeight="15.75"/>
  <cols>
    <col min="1" max="1" width="33.875" bestFit="1" customWidth="1"/>
    <col min="2" max="2" width="13.375" customWidth="1"/>
    <col min="3" max="3" width="16" customWidth="1"/>
    <col min="4" max="4" width="17.75" bestFit="1" customWidth="1"/>
    <col min="5" max="5" width="9.25" bestFit="1" customWidth="1"/>
    <col min="6" max="6" width="17.5" bestFit="1" customWidth="1"/>
    <col min="7" max="7" width="33.875" bestFit="1" customWidth="1"/>
    <col min="8" max="8" width="17.375" customWidth="1"/>
    <col min="9" max="9" width="16.875" bestFit="1" customWidth="1"/>
    <col min="10" max="10" width="15.5" customWidth="1"/>
    <col min="11" max="11" width="17.125" customWidth="1"/>
    <col min="12" max="12" width="17.25" customWidth="1"/>
    <col min="13" max="13" width="33.875" bestFit="1" customWidth="1"/>
    <col min="14" max="14" width="27.625" bestFit="1" customWidth="1"/>
    <col min="15" max="15" width="16.125" bestFit="1" customWidth="1"/>
    <col min="16" max="16" width="17.25" bestFit="1" customWidth="1"/>
    <col min="17" max="17" width="28.75" bestFit="1" customWidth="1"/>
  </cols>
  <sheetData>
    <row r="1" spans="1:12">
      <c r="A1" s="84" t="s">
        <v>77</v>
      </c>
      <c r="B1" s="84"/>
      <c r="C1" s="84"/>
      <c r="D1" s="84"/>
      <c r="E1" s="84"/>
      <c r="G1" s="83" t="s">
        <v>78</v>
      </c>
      <c r="H1" s="83"/>
      <c r="I1" s="83"/>
      <c r="J1" s="83"/>
      <c r="K1" s="83"/>
    </row>
    <row r="2" spans="1:12">
      <c r="G2" s="82"/>
      <c r="H2" s="82"/>
      <c r="I2" s="82"/>
      <c r="J2" s="82"/>
      <c r="K2" s="82"/>
    </row>
    <row r="3" spans="1:12" ht="63">
      <c r="A3" s="28" t="s">
        <v>4</v>
      </c>
      <c r="B3" s="28" t="s">
        <v>0</v>
      </c>
      <c r="C3" s="28" t="s">
        <v>1</v>
      </c>
      <c r="D3" s="28" t="s">
        <v>2</v>
      </c>
      <c r="E3" s="28" t="s">
        <v>3</v>
      </c>
      <c r="G3" s="28" t="s">
        <v>4</v>
      </c>
      <c r="H3" s="28" t="s">
        <v>90</v>
      </c>
      <c r="I3" s="28" t="s">
        <v>91</v>
      </c>
      <c r="J3" s="28" t="s">
        <v>92</v>
      </c>
      <c r="K3" s="28" t="s">
        <v>5</v>
      </c>
      <c r="L3" s="28" t="s">
        <v>79</v>
      </c>
    </row>
    <row r="4" spans="1:12">
      <c r="A4" s="1" t="s">
        <v>6</v>
      </c>
      <c r="B4" s="60">
        <v>1.4899999999999999E-4</v>
      </c>
      <c r="C4" s="60">
        <v>6.4400000000000004E-4</v>
      </c>
      <c r="D4" s="2">
        <f>C4-B4</f>
        <v>4.95E-4</v>
      </c>
      <c r="E4" s="3">
        <f>D4/B4</f>
        <v>3.3221476510067118</v>
      </c>
      <c r="G4" s="1" t="s">
        <v>6</v>
      </c>
      <c r="H4" s="85">
        <f>J24</f>
        <v>912998</v>
      </c>
      <c r="I4" s="87">
        <f>K24</f>
        <v>3.2995594554450078</v>
      </c>
      <c r="J4" s="21">
        <f>(SUM('MACSS report'!D8:D14)/(SUM('MACSS report'!E8:E14))/12)</f>
        <v>1140.1395762418215</v>
      </c>
      <c r="K4" s="5">
        <f>J4*$D$5</f>
        <v>0.56436909023970161</v>
      </c>
      <c r="L4" s="55">
        <f>K4/'MACSS report'!H15</f>
        <v>3.5266561862682898E-3</v>
      </c>
    </row>
    <row r="5" spans="1:12">
      <c r="A5" s="6" t="s">
        <v>8</v>
      </c>
      <c r="B5" s="60">
        <v>1.4899999999999999E-4</v>
      </c>
      <c r="C5" s="60">
        <v>6.4400000000000004E-4</v>
      </c>
      <c r="D5" s="2">
        <f>C5-B5</f>
        <v>4.95E-4</v>
      </c>
      <c r="E5" s="3">
        <f>D5/B5</f>
        <v>3.3221476510067118</v>
      </c>
      <c r="G5" s="6" t="s">
        <v>8</v>
      </c>
      <c r="H5" s="86"/>
      <c r="I5" s="88"/>
      <c r="J5" s="21">
        <f>(SUM('MACSS report'!D16:D20)/(SUM('MACSS report'!E16:E20))/12)</f>
        <v>1545.566722501406</v>
      </c>
      <c r="K5" s="5">
        <f>J5*$D$5</f>
        <v>0.76505552763819595</v>
      </c>
      <c r="L5" s="55">
        <f>K5/'MACSS report'!H21</f>
        <v>3.6717529546754987E-3</v>
      </c>
    </row>
    <row r="6" spans="1:12" s="30" customFormat="1" ht="15.75" customHeight="1">
      <c r="A6" s="29"/>
      <c r="B6" s="56"/>
      <c r="C6" s="56"/>
      <c r="D6" s="56"/>
      <c r="E6" s="57"/>
      <c r="G6" s="29"/>
      <c r="H6" s="36"/>
      <c r="I6" s="59"/>
      <c r="J6" s="58"/>
      <c r="K6" s="36"/>
      <c r="L6" s="59"/>
    </row>
    <row r="7" spans="1:12">
      <c r="A7" s="1" t="s">
        <v>9</v>
      </c>
      <c r="B7" s="60">
        <v>-1.5999999999999999E-5</v>
      </c>
      <c r="C7" s="60">
        <v>5.6499999999999996E-4</v>
      </c>
      <c r="D7" s="2">
        <f>C7-B7</f>
        <v>5.8099999999999992E-4</v>
      </c>
      <c r="E7" s="3">
        <f>-(D7/B7)</f>
        <v>36.3125</v>
      </c>
      <c r="G7" s="1" t="s">
        <v>9</v>
      </c>
      <c r="H7" s="85">
        <f>J27</f>
        <v>804037</v>
      </c>
      <c r="I7" s="87">
        <f>K27</f>
        <v>44.348428019856591</v>
      </c>
      <c r="J7" s="21">
        <f>'MACSS report'!G36</f>
        <v>1570.6128701094769</v>
      </c>
      <c r="K7" s="36">
        <f t="shared" ref="K7:K15" si="0">J7*$D$7</f>
        <v>0.91252607753360593</v>
      </c>
      <c r="L7" s="55">
        <f>K7/'MACSS report'!H36</f>
        <v>3.7436921820832194E-3</v>
      </c>
    </row>
    <row r="8" spans="1:12">
      <c r="A8" s="1" t="s">
        <v>10</v>
      </c>
      <c r="B8" s="60">
        <v>-1.5999999999999999E-5</v>
      </c>
      <c r="C8" s="60">
        <v>5.6499999999999996E-4</v>
      </c>
      <c r="D8" s="2">
        <f t="shared" ref="D8:D15" si="1">C8-B8</f>
        <v>5.8099999999999992E-4</v>
      </c>
      <c r="E8" s="3">
        <f t="shared" ref="E8:E15" si="2">-(D8/B8)</f>
        <v>36.3125</v>
      </c>
      <c r="G8" s="1" t="s">
        <v>10</v>
      </c>
      <c r="H8" s="90"/>
      <c r="I8" s="89"/>
      <c r="J8" s="21">
        <f>'MACSS report'!G37</f>
        <v>8817.0300668151849</v>
      </c>
      <c r="K8" s="36">
        <f t="shared" si="0"/>
        <v>5.1226944688196214</v>
      </c>
      <c r="L8" s="55">
        <f>K8/'MACSS report'!H37</f>
        <v>4.2227766161566727E-3</v>
      </c>
    </row>
    <row r="9" spans="1:12">
      <c r="A9" s="1" t="s">
        <v>15</v>
      </c>
      <c r="B9" s="60">
        <v>-1.5999999999999999E-5</v>
      </c>
      <c r="C9" s="60">
        <v>5.6499999999999996E-4</v>
      </c>
      <c r="D9" s="2">
        <f t="shared" si="1"/>
        <v>5.8099999999999992E-4</v>
      </c>
      <c r="E9" s="3">
        <f t="shared" si="2"/>
        <v>36.3125</v>
      </c>
      <c r="G9" s="1" t="s">
        <v>15</v>
      </c>
      <c r="H9" s="90"/>
      <c r="I9" s="89"/>
      <c r="J9" s="21">
        <f>'MACSS report'!G38</f>
        <v>9585.6486486496851</v>
      </c>
      <c r="K9" s="36">
        <f t="shared" si="0"/>
        <v>5.5692618648654664</v>
      </c>
      <c r="L9" s="55">
        <f>K9/'MACSS report'!H38</f>
        <v>3.8926787952839616E-3</v>
      </c>
    </row>
    <row r="10" spans="1:12">
      <c r="A10" s="1" t="s">
        <v>11</v>
      </c>
      <c r="B10" s="60">
        <v>-1.5999999999999999E-5</v>
      </c>
      <c r="C10" s="60">
        <v>5.6499999999999996E-4</v>
      </c>
      <c r="D10" s="2">
        <f t="shared" si="1"/>
        <v>5.8099999999999992E-4</v>
      </c>
      <c r="E10" s="3">
        <f t="shared" si="2"/>
        <v>36.3125</v>
      </c>
      <c r="G10" s="1" t="s">
        <v>11</v>
      </c>
      <c r="H10" s="90"/>
      <c r="I10" s="89"/>
      <c r="J10" s="21">
        <f>'MACSS report'!G39</f>
        <v>1897.8134764460372</v>
      </c>
      <c r="K10" s="36">
        <f t="shared" si="0"/>
        <v>1.1026296298151474</v>
      </c>
      <c r="L10" s="55">
        <f>K10/'MACSS report'!H39</f>
        <v>3.9164046888129703E-3</v>
      </c>
    </row>
    <row r="11" spans="1:12">
      <c r="A11" s="7" t="s">
        <v>12</v>
      </c>
      <c r="B11" s="60">
        <v>-1.5999999999999999E-5</v>
      </c>
      <c r="C11" s="60">
        <v>5.6499999999999996E-4</v>
      </c>
      <c r="D11" s="2">
        <f t="shared" si="1"/>
        <v>5.8099999999999992E-4</v>
      </c>
      <c r="E11" s="3">
        <f t="shared" si="2"/>
        <v>36.3125</v>
      </c>
      <c r="G11" s="7" t="s">
        <v>12</v>
      </c>
      <c r="H11" s="90"/>
      <c r="I11" s="89"/>
      <c r="J11" s="21">
        <f>'MACSS report'!G50</f>
        <v>62483.740658967348</v>
      </c>
      <c r="K11" s="36">
        <f t="shared" si="0"/>
        <v>36.303053322860023</v>
      </c>
      <c r="L11" s="55">
        <f>K11/'MACSS report'!H50</f>
        <v>4.4875988990029205E-3</v>
      </c>
    </row>
    <row r="12" spans="1:12">
      <c r="A12" s="7" t="s">
        <v>13</v>
      </c>
      <c r="B12" s="60">
        <v>-1.5999999999999999E-5</v>
      </c>
      <c r="C12" s="60">
        <v>5.6499999999999996E-4</v>
      </c>
      <c r="D12" s="2">
        <f t="shared" si="1"/>
        <v>5.8099999999999992E-4</v>
      </c>
      <c r="E12" s="3">
        <f t="shared" si="2"/>
        <v>36.3125</v>
      </c>
      <c r="G12" s="7" t="s">
        <v>13</v>
      </c>
      <c r="H12" s="90"/>
      <c r="I12" s="89"/>
      <c r="J12" s="21">
        <f>'MACSS report'!G51</f>
        <v>103061.11712846451</v>
      </c>
      <c r="K12" s="36">
        <f t="shared" si="0"/>
        <v>59.87850905163787</v>
      </c>
      <c r="L12" s="55">
        <f>K12/'MACSS report'!H51</f>
        <v>4.6894495269941133E-3</v>
      </c>
    </row>
    <row r="13" spans="1:12">
      <c r="A13" s="7" t="s">
        <v>14</v>
      </c>
      <c r="B13" s="60">
        <v>-1.5999999999999999E-5</v>
      </c>
      <c r="C13" s="60">
        <v>5.6499999999999996E-4</v>
      </c>
      <c r="D13" s="2">
        <f t="shared" si="1"/>
        <v>5.8099999999999992E-4</v>
      </c>
      <c r="E13" s="3">
        <f t="shared" si="2"/>
        <v>36.3125</v>
      </c>
      <c r="G13" s="7" t="s">
        <v>14</v>
      </c>
      <c r="H13" s="90"/>
      <c r="I13" s="89"/>
      <c r="J13" s="21">
        <f>'MACSS report'!G52</f>
        <v>106708.89534884715</v>
      </c>
      <c r="K13" s="36">
        <f t="shared" si="0"/>
        <v>61.997868197680184</v>
      </c>
      <c r="L13" s="55">
        <f>K13/'MACSS report'!H52</f>
        <v>6.497122335076844E-3</v>
      </c>
    </row>
    <row r="14" spans="1:12">
      <c r="A14" s="7" t="s">
        <v>16</v>
      </c>
      <c r="B14" s="60">
        <v>-1.5999999999999999E-5</v>
      </c>
      <c r="C14" s="60">
        <v>5.6499999999999996E-4</v>
      </c>
      <c r="D14" s="2">
        <f t="shared" si="1"/>
        <v>5.8099999999999992E-4</v>
      </c>
      <c r="E14" s="3">
        <f t="shared" si="2"/>
        <v>36.3125</v>
      </c>
      <c r="G14" s="7" t="s">
        <v>16</v>
      </c>
      <c r="H14" s="90"/>
      <c r="I14" s="89"/>
      <c r="J14" s="21">
        <f>'MACSS report'!G53</f>
        <v>56418.48837209434</v>
      </c>
      <c r="K14" s="36">
        <f t="shared" si="0"/>
        <v>32.779141744186809</v>
      </c>
      <c r="L14" s="55">
        <f>K14/'MACSS report'!H53</f>
        <v>5.2160229285428718E-3</v>
      </c>
    </row>
    <row r="15" spans="1:12">
      <c r="A15" s="7" t="s">
        <v>18</v>
      </c>
      <c r="B15" s="60">
        <v>-1.5999999999999999E-5</v>
      </c>
      <c r="C15" s="60">
        <v>5.6499999999999996E-4</v>
      </c>
      <c r="D15" s="2">
        <f t="shared" si="1"/>
        <v>5.8099999999999992E-4</v>
      </c>
      <c r="E15" s="3">
        <f t="shared" si="2"/>
        <v>36.3125</v>
      </c>
      <c r="G15" s="7" t="s">
        <v>18</v>
      </c>
      <c r="H15" s="86"/>
      <c r="I15" s="88"/>
      <c r="J15" s="21">
        <f>'MACSS report'!G66</f>
        <v>18402.145833333332</v>
      </c>
      <c r="K15" s="5">
        <f t="shared" si="0"/>
        <v>10.691646729166665</v>
      </c>
      <c r="L15" s="54">
        <f>K15/'MACSS report'!H66</f>
        <v>4.7988643071832449E-3</v>
      </c>
    </row>
    <row r="16" spans="1:12">
      <c r="A16" s="7" t="s">
        <v>17</v>
      </c>
      <c r="B16" s="53" t="s">
        <v>73</v>
      </c>
      <c r="C16" s="53" t="s">
        <v>73</v>
      </c>
      <c r="D16" s="31" t="s">
        <v>73</v>
      </c>
      <c r="E16" s="31" t="s">
        <v>73</v>
      </c>
      <c r="G16" s="7" t="s">
        <v>17</v>
      </c>
      <c r="H16" s="26" t="s">
        <v>73</v>
      </c>
      <c r="I16" s="26" t="s">
        <v>73</v>
      </c>
      <c r="J16" s="26" t="s">
        <v>73</v>
      </c>
      <c r="K16" s="27" t="s">
        <v>73</v>
      </c>
      <c r="L16" s="26" t="s">
        <v>73</v>
      </c>
    </row>
    <row r="22" spans="1:11" ht="31.5">
      <c r="A22" s="84"/>
      <c r="B22" s="84"/>
      <c r="C22" s="84"/>
      <c r="D22" s="84"/>
      <c r="E22" s="84"/>
      <c r="H22" s="77" t="s">
        <v>93</v>
      </c>
      <c r="I22" s="77" t="s">
        <v>94</v>
      </c>
      <c r="J22" s="77" t="s">
        <v>90</v>
      </c>
      <c r="K22" s="77" t="s">
        <v>91</v>
      </c>
    </row>
    <row r="23" spans="1:11">
      <c r="A23" s="117"/>
      <c r="B23" s="84"/>
      <c r="C23" s="84"/>
      <c r="D23" s="84"/>
      <c r="E23" s="84"/>
      <c r="G23" s="28" t="s">
        <v>4</v>
      </c>
    </row>
    <row r="24" spans="1:11">
      <c r="A24" s="117"/>
      <c r="B24" s="117"/>
      <c r="C24" s="117"/>
      <c r="D24" s="117"/>
      <c r="E24" s="117"/>
      <c r="G24" s="1" t="s">
        <v>6</v>
      </c>
      <c r="H24" s="92">
        <v>276703</v>
      </c>
      <c r="I24" s="92">
        <v>1189701</v>
      </c>
      <c r="J24" s="96">
        <f>I24-H24</f>
        <v>912998</v>
      </c>
      <c r="K24" s="97">
        <f>J24/H24</f>
        <v>3.2995594554450078</v>
      </c>
    </row>
    <row r="25" spans="1:11">
      <c r="A25" s="117"/>
      <c r="B25" s="118"/>
      <c r="C25" s="118"/>
      <c r="D25" s="118"/>
      <c r="E25" s="119"/>
      <c r="G25" s="6" t="s">
        <v>8</v>
      </c>
      <c r="H25" s="92"/>
      <c r="I25" s="92"/>
      <c r="J25" s="30"/>
      <c r="K25" s="30"/>
    </row>
    <row r="26" spans="1:11">
      <c r="A26" s="117"/>
      <c r="B26" s="120"/>
      <c r="C26" s="120"/>
      <c r="D26" s="118"/>
      <c r="E26" s="117"/>
      <c r="G26" s="29"/>
      <c r="J26" s="30"/>
      <c r="K26" s="30"/>
    </row>
    <row r="27" spans="1:11">
      <c r="A27" s="117"/>
      <c r="B27" s="117"/>
      <c r="C27" s="117"/>
      <c r="D27" s="117"/>
      <c r="E27" s="117"/>
      <c r="G27" s="1" t="s">
        <v>9</v>
      </c>
      <c r="H27" s="91">
        <v>-18130</v>
      </c>
      <c r="I27" s="92">
        <v>785907</v>
      </c>
      <c r="J27" s="96">
        <f>I27-H27</f>
        <v>804037</v>
      </c>
      <c r="K27" s="97">
        <f>-(J27/H27)</f>
        <v>44.348428019856591</v>
      </c>
    </row>
    <row r="28" spans="1:11">
      <c r="A28" s="117"/>
      <c r="B28" s="84"/>
      <c r="C28" s="84"/>
      <c r="D28" s="84"/>
      <c r="E28" s="84"/>
      <c r="G28" s="1" t="s">
        <v>10</v>
      </c>
      <c r="H28" s="91"/>
      <c r="I28" s="92"/>
    </row>
    <row r="29" spans="1:11">
      <c r="A29" s="117"/>
      <c r="B29" s="121"/>
      <c r="C29" s="121"/>
      <c r="D29" s="118"/>
      <c r="E29" s="119"/>
      <c r="G29" s="1" t="s">
        <v>15</v>
      </c>
      <c r="H29" s="91"/>
      <c r="I29" s="92"/>
    </row>
    <row r="30" spans="1:11">
      <c r="A30" s="117"/>
      <c r="B30" s="118"/>
      <c r="C30" s="118"/>
      <c r="D30" s="118"/>
      <c r="E30" s="119"/>
      <c r="G30" s="1" t="s">
        <v>11</v>
      </c>
      <c r="H30" s="91"/>
      <c r="I30" s="92"/>
    </row>
    <row r="31" spans="1:11">
      <c r="A31" s="117"/>
      <c r="B31" s="117"/>
      <c r="C31" s="117"/>
      <c r="D31" s="117"/>
      <c r="E31" s="117"/>
      <c r="G31" s="7" t="s">
        <v>12</v>
      </c>
      <c r="H31" s="91"/>
      <c r="I31" s="92"/>
    </row>
    <row r="32" spans="1:11">
      <c r="A32" s="117"/>
      <c r="B32" s="117"/>
      <c r="C32" s="117"/>
      <c r="D32" s="117"/>
      <c r="E32" s="117"/>
      <c r="G32" s="7" t="s">
        <v>13</v>
      </c>
      <c r="H32" s="91"/>
      <c r="I32" s="92"/>
    </row>
    <row r="33" spans="1:12">
      <c r="G33" s="7" t="s">
        <v>14</v>
      </c>
      <c r="H33" s="91"/>
      <c r="I33" s="92"/>
    </row>
    <row r="34" spans="1:12">
      <c r="G34" s="7" t="s">
        <v>16</v>
      </c>
      <c r="H34" s="91"/>
      <c r="I34" s="92"/>
    </row>
    <row r="35" spans="1:12">
      <c r="G35" s="7" t="s">
        <v>18</v>
      </c>
      <c r="H35" s="91"/>
      <c r="I35" s="92"/>
    </row>
    <row r="36" spans="1:12">
      <c r="G36" s="7" t="s">
        <v>17</v>
      </c>
      <c r="H36" s="26" t="s">
        <v>73</v>
      </c>
      <c r="I36" s="26" t="s">
        <v>73</v>
      </c>
      <c r="J36" s="26" t="s">
        <v>73</v>
      </c>
      <c r="K36" s="27" t="s">
        <v>73</v>
      </c>
      <c r="L36" s="69"/>
    </row>
    <row r="37" spans="1:12">
      <c r="A37" s="30"/>
      <c r="B37" s="30"/>
      <c r="C37" s="30"/>
      <c r="D37" s="30"/>
      <c r="E37" s="30"/>
      <c r="F37" s="30"/>
    </row>
    <row r="38" spans="1:12">
      <c r="A38" s="30"/>
      <c r="B38" s="30"/>
      <c r="C38" s="67"/>
      <c r="D38" s="67"/>
      <c r="E38" s="67"/>
      <c r="F38" s="67"/>
    </row>
    <row r="39" spans="1:12">
      <c r="A39" s="30"/>
      <c r="B39" s="30"/>
      <c r="C39" s="30"/>
      <c r="D39" s="30"/>
      <c r="E39" s="67"/>
      <c r="F39" s="67"/>
    </row>
    <row r="40" spans="1:12">
      <c r="A40" s="30"/>
      <c r="B40" s="30"/>
      <c r="C40" s="67"/>
      <c r="D40" s="67"/>
      <c r="E40" s="67"/>
      <c r="F40" s="67"/>
    </row>
    <row r="41" spans="1:12">
      <c r="A41" s="30"/>
      <c r="B41" s="30"/>
      <c r="C41" s="67"/>
      <c r="D41" s="67"/>
      <c r="E41" s="67"/>
      <c r="F41" s="67"/>
    </row>
    <row r="42" spans="1:12">
      <c r="A42" s="30"/>
      <c r="B42" s="30"/>
      <c r="C42" s="67"/>
      <c r="D42" s="67"/>
      <c r="E42" s="67"/>
      <c r="F42" s="67"/>
    </row>
    <row r="43" spans="1:12">
      <c r="A43" s="30"/>
      <c r="B43" s="30"/>
      <c r="C43" s="67"/>
      <c r="D43" s="67"/>
      <c r="E43" s="67"/>
      <c r="F43" s="67"/>
    </row>
    <row r="44" spans="1:12">
      <c r="A44" s="30"/>
      <c r="B44" s="30"/>
      <c r="C44" s="67"/>
      <c r="D44" s="67"/>
      <c r="E44" s="67"/>
      <c r="F44" s="67"/>
    </row>
    <row r="45" spans="1:12">
      <c r="A45" s="30"/>
      <c r="B45" s="30"/>
      <c r="C45" s="67"/>
      <c r="D45" s="67"/>
      <c r="E45" s="67"/>
      <c r="F45" s="67"/>
    </row>
    <row r="46" spans="1:12">
      <c r="A46" s="30"/>
      <c r="B46" s="30"/>
      <c r="C46" s="67"/>
      <c r="D46" s="67"/>
      <c r="E46" s="67"/>
      <c r="F46" s="67"/>
    </row>
    <row r="47" spans="1:12">
      <c r="A47" s="30"/>
      <c r="B47" s="30"/>
      <c r="C47" s="67"/>
      <c r="D47" s="67"/>
      <c r="E47" s="67"/>
      <c r="F47" s="67"/>
    </row>
    <row r="48" spans="1:12">
      <c r="A48" s="30"/>
      <c r="B48" s="30"/>
      <c r="C48" s="67"/>
      <c r="D48" s="67"/>
      <c r="E48" s="67"/>
      <c r="F48" s="67"/>
    </row>
    <row r="49" spans="1:6">
      <c r="A49" s="30"/>
      <c r="B49" s="30"/>
      <c r="C49" s="67"/>
      <c r="D49" s="67"/>
      <c r="E49" s="67"/>
      <c r="F49" s="67"/>
    </row>
    <row r="50" spans="1:6">
      <c r="A50" s="30"/>
      <c r="B50" s="30"/>
      <c r="C50" s="67"/>
      <c r="D50" s="67"/>
      <c r="E50" s="67"/>
      <c r="F50" s="67"/>
    </row>
    <row r="51" spans="1:6">
      <c r="A51" s="30"/>
      <c r="B51" s="30"/>
      <c r="C51" s="67"/>
      <c r="D51" s="67"/>
      <c r="E51" s="67"/>
      <c r="F51" s="67"/>
    </row>
    <row r="52" spans="1:6">
      <c r="A52" s="30"/>
      <c r="B52" s="30"/>
      <c r="C52" s="67"/>
      <c r="D52" s="67"/>
      <c r="E52" s="67"/>
      <c r="F52" s="67"/>
    </row>
    <row r="53" spans="1:6">
      <c r="A53" s="30"/>
      <c r="B53" s="30"/>
      <c r="C53" s="67"/>
      <c r="D53" s="67"/>
      <c r="E53" s="67"/>
      <c r="F53" s="67"/>
    </row>
    <row r="54" spans="1:6">
      <c r="A54" s="30"/>
      <c r="B54" s="30"/>
      <c r="C54" s="67"/>
      <c r="D54" s="67"/>
      <c r="E54" s="67"/>
      <c r="F54" s="67"/>
    </row>
    <row r="55" spans="1:6">
      <c r="A55" s="30"/>
      <c r="B55" s="30"/>
      <c r="C55" s="67"/>
      <c r="D55" s="67"/>
      <c r="E55" s="67"/>
      <c r="F55" s="67"/>
    </row>
    <row r="56" spans="1:6">
      <c r="A56" s="30"/>
      <c r="B56" s="30"/>
      <c r="C56" s="67"/>
      <c r="D56" s="67"/>
      <c r="E56" s="67"/>
      <c r="F56" s="67"/>
    </row>
    <row r="57" spans="1:6">
      <c r="A57" s="30"/>
      <c r="B57" s="30"/>
      <c r="C57" s="67"/>
      <c r="D57" s="67"/>
      <c r="E57" s="67"/>
      <c r="F57" s="67"/>
    </row>
    <row r="58" spans="1:6">
      <c r="A58" s="30"/>
      <c r="B58" s="30"/>
      <c r="C58" s="67"/>
      <c r="D58" s="67"/>
      <c r="E58" s="67"/>
      <c r="F58" s="67"/>
    </row>
    <row r="59" spans="1:6">
      <c r="A59" s="30"/>
      <c r="B59" s="30"/>
      <c r="C59" s="67"/>
      <c r="D59" s="67"/>
      <c r="E59" s="67"/>
      <c r="F59" s="67"/>
    </row>
    <row r="60" spans="1:6">
      <c r="A60" s="30"/>
      <c r="B60" s="30"/>
      <c r="C60" s="67"/>
      <c r="D60" s="67"/>
      <c r="E60" s="67"/>
      <c r="F60" s="67"/>
    </row>
    <row r="61" spans="1:6">
      <c r="A61" s="30"/>
      <c r="B61" s="30"/>
      <c r="C61" s="67"/>
      <c r="D61" s="67"/>
      <c r="E61" s="67"/>
      <c r="F61" s="67"/>
    </row>
    <row r="62" spans="1:6">
      <c r="A62" s="30"/>
      <c r="B62" s="30"/>
      <c r="C62" s="67"/>
      <c r="D62" s="67"/>
      <c r="E62" s="67"/>
      <c r="F62" s="67"/>
    </row>
    <row r="63" spans="1:6">
      <c r="A63" s="30"/>
      <c r="B63" s="30"/>
      <c r="C63" s="67"/>
      <c r="D63" s="67"/>
      <c r="E63" s="67"/>
      <c r="F63" s="67"/>
    </row>
    <row r="64" spans="1:6">
      <c r="A64" s="30"/>
      <c r="B64" s="30"/>
      <c r="C64" s="67"/>
      <c r="D64" s="67"/>
      <c r="E64" s="67"/>
      <c r="F64" s="67"/>
    </row>
    <row r="65" spans="1:6">
      <c r="A65" s="30"/>
      <c r="B65" s="30"/>
      <c r="C65" s="67"/>
      <c r="D65" s="67"/>
      <c r="E65" s="67"/>
      <c r="F65" s="67"/>
    </row>
    <row r="66" spans="1:6">
      <c r="A66" s="30"/>
      <c r="B66" s="30"/>
      <c r="C66" s="67"/>
      <c r="D66" s="67"/>
      <c r="E66" s="67"/>
      <c r="F66" s="67"/>
    </row>
    <row r="67" spans="1:6">
      <c r="A67" s="30"/>
      <c r="B67" s="30"/>
      <c r="C67" s="67"/>
      <c r="D67" s="67"/>
      <c r="E67" s="67"/>
      <c r="F67" s="67"/>
    </row>
    <row r="68" spans="1:6">
      <c r="A68" s="30"/>
      <c r="B68" s="30"/>
      <c r="C68" s="67"/>
      <c r="D68" s="67"/>
      <c r="E68" s="67"/>
      <c r="F68" s="67"/>
    </row>
    <row r="69" spans="1:6">
      <c r="A69" s="30"/>
      <c r="B69" s="30"/>
      <c r="C69" s="67"/>
      <c r="D69" s="67"/>
      <c r="E69" s="67"/>
      <c r="F69" s="67"/>
    </row>
    <row r="70" spans="1:6">
      <c r="A70" s="30"/>
      <c r="B70" s="30"/>
      <c r="C70" s="67"/>
      <c r="D70" s="67"/>
      <c r="E70" s="67"/>
      <c r="F70" s="67"/>
    </row>
    <row r="71" spans="1:6">
      <c r="A71" s="30"/>
      <c r="B71" s="30"/>
      <c r="C71" s="67"/>
      <c r="D71" s="67"/>
      <c r="E71" s="67"/>
      <c r="F71" s="67"/>
    </row>
    <row r="72" spans="1:6">
      <c r="A72" s="30"/>
      <c r="B72" s="30"/>
      <c r="C72" s="67"/>
      <c r="D72" s="67"/>
      <c r="E72" s="67"/>
      <c r="F72" s="67"/>
    </row>
    <row r="73" spans="1:6">
      <c r="A73" s="30"/>
      <c r="B73" s="30"/>
      <c r="C73" s="67"/>
      <c r="D73" s="67"/>
      <c r="E73" s="67"/>
      <c r="F73" s="67"/>
    </row>
    <row r="74" spans="1:6">
      <c r="A74" s="30"/>
      <c r="B74" s="30"/>
      <c r="C74" s="67"/>
      <c r="D74" s="67"/>
      <c r="E74" s="67"/>
      <c r="F74" s="67"/>
    </row>
    <row r="75" spans="1:6">
      <c r="A75" s="30"/>
      <c r="B75" s="30"/>
      <c r="C75" s="67"/>
      <c r="D75" s="67"/>
      <c r="E75" s="67"/>
      <c r="F75" s="67"/>
    </row>
  </sheetData>
  <mergeCells count="14">
    <mergeCell ref="B23:E23"/>
    <mergeCell ref="B28:E28"/>
    <mergeCell ref="G2:K2"/>
    <mergeCell ref="A22:E22"/>
    <mergeCell ref="G1:K1"/>
    <mergeCell ref="H4:H5"/>
    <mergeCell ref="I4:I5"/>
    <mergeCell ref="I7:I15"/>
    <mergeCell ref="H7:H15"/>
    <mergeCell ref="H27:H35"/>
    <mergeCell ref="I27:I35"/>
    <mergeCell ref="H24:H25"/>
    <mergeCell ref="I24:I25"/>
    <mergeCell ref="A1:E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9F68-1920-4B5C-89D9-866A806FD28C}">
  <dimension ref="A1:J67"/>
  <sheetViews>
    <sheetView workbookViewId="0">
      <selection activeCell="H53" sqref="H53"/>
    </sheetView>
  </sheetViews>
  <sheetFormatPr defaultRowHeight="15.75"/>
  <cols>
    <col min="2" max="2" width="11" customWidth="1"/>
    <col min="3" max="3" width="11.625" bestFit="1" customWidth="1"/>
    <col min="4" max="4" width="13" bestFit="1" customWidth="1"/>
    <col min="7" max="7" width="10.375" bestFit="1" customWidth="1"/>
    <col min="8" max="8" width="9.875" bestFit="1" customWidth="1"/>
    <col min="10" max="10" width="11.125" bestFit="1" customWidth="1"/>
  </cols>
  <sheetData>
    <row r="1" spans="1:10">
      <c r="A1" s="95"/>
      <c r="B1" s="95"/>
      <c r="C1" s="95"/>
      <c r="D1" s="79" t="s">
        <v>19</v>
      </c>
      <c r="E1" s="113"/>
      <c r="F1" s="78"/>
    </row>
    <row r="2" spans="1:10">
      <c r="A2" s="95"/>
      <c r="B2" s="95"/>
      <c r="C2" s="95"/>
      <c r="D2" s="79" t="s">
        <v>20</v>
      </c>
    </row>
    <row r="3" spans="1:10">
      <c r="A3" s="95"/>
      <c r="B3" s="95"/>
      <c r="C3" s="95"/>
      <c r="D3" s="78"/>
      <c r="E3" s="113"/>
    </row>
    <row r="4" spans="1:10">
      <c r="A4" s="95"/>
      <c r="B4" s="95"/>
      <c r="C4" s="95"/>
      <c r="D4" s="112" t="s">
        <v>21</v>
      </c>
      <c r="E4" s="9" t="s">
        <v>22</v>
      </c>
    </row>
    <row r="5" spans="1:10" ht="16.5" thickBot="1">
      <c r="A5" s="10"/>
      <c r="B5" s="10"/>
      <c r="C5" s="10"/>
      <c r="D5" s="114" t="s">
        <v>23</v>
      </c>
      <c r="E5" s="10"/>
    </row>
    <row r="6" spans="1:10" ht="16.5" thickBot="1">
      <c r="A6" s="11"/>
      <c r="B6" s="12"/>
      <c r="C6" s="12"/>
      <c r="D6" s="12"/>
      <c r="E6" s="12"/>
      <c r="G6" s="83" t="s">
        <v>75</v>
      </c>
      <c r="H6" s="83"/>
      <c r="I6" s="83" t="s">
        <v>74</v>
      </c>
      <c r="J6" s="83"/>
    </row>
    <row r="7" spans="1:10" ht="16.5" thickBot="1">
      <c r="A7" s="13" t="s">
        <v>24</v>
      </c>
      <c r="B7" s="14"/>
      <c r="C7" s="13" t="s">
        <v>25</v>
      </c>
      <c r="D7" s="13" t="s">
        <v>26</v>
      </c>
      <c r="E7" s="13" t="s">
        <v>27</v>
      </c>
      <c r="G7" s="40" t="s">
        <v>84</v>
      </c>
      <c r="H7" s="40" t="s">
        <v>85</v>
      </c>
      <c r="J7" s="40" t="s">
        <v>85</v>
      </c>
    </row>
    <row r="8" spans="1:10">
      <c r="A8" s="98">
        <v>11</v>
      </c>
      <c r="B8" s="99" t="s">
        <v>28</v>
      </c>
      <c r="C8" s="100">
        <v>266096.31</v>
      </c>
      <c r="D8" s="101">
        <v>1998315</v>
      </c>
      <c r="E8" s="101">
        <v>125.666666666667</v>
      </c>
    </row>
    <row r="9" spans="1:10">
      <c r="A9" s="98">
        <v>12</v>
      </c>
      <c r="B9" s="99" t="s">
        <v>29</v>
      </c>
      <c r="C9" s="100">
        <v>22283.15</v>
      </c>
      <c r="D9" s="101">
        <v>173928</v>
      </c>
      <c r="E9" s="101">
        <v>10</v>
      </c>
    </row>
    <row r="10" spans="1:10">
      <c r="A10" s="98">
        <v>13</v>
      </c>
      <c r="B10" s="99" t="s">
        <v>30</v>
      </c>
      <c r="C10" s="100">
        <v>2140.6999999999998</v>
      </c>
      <c r="D10" s="101">
        <v>16612</v>
      </c>
      <c r="E10" s="101">
        <v>1</v>
      </c>
    </row>
    <row r="11" spans="1:10">
      <c r="A11" s="98">
        <v>14</v>
      </c>
      <c r="B11" s="99" t="s">
        <v>31</v>
      </c>
      <c r="C11" s="100">
        <v>25504.71</v>
      </c>
      <c r="D11" s="101">
        <v>197751</v>
      </c>
      <c r="E11" s="101">
        <v>14</v>
      </c>
    </row>
    <row r="12" spans="1:10">
      <c r="A12" s="98">
        <v>15</v>
      </c>
      <c r="B12" s="99" t="s">
        <v>32</v>
      </c>
      <c r="C12" s="100">
        <v>118411734.20999999</v>
      </c>
      <c r="D12" s="101">
        <v>836556898</v>
      </c>
      <c r="E12" s="101">
        <v>65219.333333333299</v>
      </c>
    </row>
    <row r="13" spans="1:10">
      <c r="A13" s="98">
        <v>17</v>
      </c>
      <c r="B13" s="99" t="s">
        <v>33</v>
      </c>
      <c r="C13" s="100">
        <v>592562.96</v>
      </c>
      <c r="D13" s="101">
        <v>4302345</v>
      </c>
      <c r="E13" s="101">
        <v>264.41666666666703</v>
      </c>
    </row>
    <row r="14" spans="1:10">
      <c r="A14" s="98">
        <v>22</v>
      </c>
      <c r="B14" s="99" t="s">
        <v>34</v>
      </c>
      <c r="C14" s="100">
        <v>131918340.06999999</v>
      </c>
      <c r="D14" s="101">
        <v>946718559</v>
      </c>
      <c r="E14" s="101">
        <v>65194.916666666701</v>
      </c>
    </row>
    <row r="15" spans="1:10" s="8" customFormat="1">
      <c r="A15" s="42" t="s">
        <v>6</v>
      </c>
      <c r="B15" s="43"/>
      <c r="C15" s="44">
        <f>SUM(C8:C14)</f>
        <v>251238662.10999998</v>
      </c>
      <c r="D15" s="44">
        <f>SUM(D8:D14)</f>
        <v>1789964408</v>
      </c>
      <c r="E15" s="44">
        <f>SUM(E8:E14)</f>
        <v>130829.33333333333</v>
      </c>
      <c r="G15" s="8">
        <f>(D15/E15)/12</f>
        <v>1140.1395762418215</v>
      </c>
      <c r="H15" s="41">
        <f>(C15/E15)/12</f>
        <v>160.02951816998225</v>
      </c>
      <c r="J15" s="116">
        <f>C15/E15</f>
        <v>1920.3542180397872</v>
      </c>
    </row>
    <row r="16" spans="1:10">
      <c r="A16" s="22">
        <v>28</v>
      </c>
      <c r="B16" s="23" t="s">
        <v>35</v>
      </c>
      <c r="C16" s="24">
        <v>16655.18</v>
      </c>
      <c r="D16" s="25">
        <v>128956</v>
      </c>
      <c r="E16" s="25">
        <v>6</v>
      </c>
      <c r="F16" s="4" t="s">
        <v>76</v>
      </c>
    </row>
    <row r="17" spans="1:10">
      <c r="A17" s="22">
        <v>30</v>
      </c>
      <c r="B17" s="23" t="s">
        <v>36</v>
      </c>
      <c r="C17" s="24">
        <v>163642.23000000001</v>
      </c>
      <c r="D17" s="25">
        <v>1221346</v>
      </c>
      <c r="E17" s="25">
        <v>62.416666666666003</v>
      </c>
      <c r="F17" s="4" t="s">
        <v>76</v>
      </c>
    </row>
    <row r="18" spans="1:10">
      <c r="A18" s="22">
        <v>32</v>
      </c>
      <c r="B18" s="23" t="s">
        <v>37</v>
      </c>
      <c r="C18" s="24">
        <v>172465.45</v>
      </c>
      <c r="D18" s="25">
        <v>1266753</v>
      </c>
      <c r="E18" s="25">
        <v>72.333333333333002</v>
      </c>
      <c r="F18" s="4" t="s">
        <v>76</v>
      </c>
    </row>
    <row r="19" spans="1:10">
      <c r="A19" s="22">
        <v>34</v>
      </c>
      <c r="B19" s="23" t="s">
        <v>38</v>
      </c>
      <c r="C19" s="24">
        <v>1467.95</v>
      </c>
      <c r="D19" s="25">
        <v>11066</v>
      </c>
      <c r="E19" s="25">
        <v>2</v>
      </c>
      <c r="F19" s="4" t="s">
        <v>76</v>
      </c>
    </row>
    <row r="20" spans="1:10">
      <c r="A20" s="22">
        <v>36</v>
      </c>
      <c r="B20" s="23" t="s">
        <v>39</v>
      </c>
      <c r="C20" s="24">
        <v>18946.38</v>
      </c>
      <c r="D20" s="25">
        <v>139989</v>
      </c>
      <c r="E20" s="25">
        <v>6.5</v>
      </c>
      <c r="F20" s="4" t="s">
        <v>76</v>
      </c>
    </row>
    <row r="21" spans="1:10" s="8" customFormat="1">
      <c r="A21" s="37" t="s">
        <v>80</v>
      </c>
      <c r="B21" s="38"/>
      <c r="C21" s="39">
        <f>SUM(C16:C20)</f>
        <v>373177.19</v>
      </c>
      <c r="D21" s="39">
        <f>SUM(D16:D20)</f>
        <v>2768110</v>
      </c>
      <c r="E21" s="39">
        <f>SUM(E16:E20)</f>
        <v>149.24999999999901</v>
      </c>
      <c r="F21" s="4"/>
      <c r="G21" s="8">
        <f>(D21/E21)/12</f>
        <v>1545.566722501406</v>
      </c>
      <c r="H21" s="41">
        <f>(C21/E21)/12</f>
        <v>208.362473478505</v>
      </c>
      <c r="J21" s="116">
        <f>C21/E21</f>
        <v>2500.3496817420601</v>
      </c>
    </row>
    <row r="22" spans="1:10">
      <c r="A22" s="45">
        <v>204</v>
      </c>
      <c r="B22" s="46" t="s">
        <v>40</v>
      </c>
      <c r="C22" s="47">
        <v>170510.76</v>
      </c>
      <c r="D22" s="48">
        <v>791980</v>
      </c>
      <c r="E22" s="48">
        <v>360</v>
      </c>
    </row>
    <row r="23" spans="1:10">
      <c r="A23" s="45">
        <v>211</v>
      </c>
      <c r="B23" s="46" t="s">
        <v>41</v>
      </c>
      <c r="C23" s="47">
        <v>28431786.879999999</v>
      </c>
      <c r="D23" s="48">
        <v>155218286</v>
      </c>
      <c r="E23" s="48">
        <v>22994.25</v>
      </c>
    </row>
    <row r="24" spans="1:10">
      <c r="A24" s="45">
        <v>212</v>
      </c>
      <c r="B24" s="46" t="s">
        <v>42</v>
      </c>
      <c r="C24" s="47">
        <v>772.5</v>
      </c>
      <c r="D24" s="48">
        <v>3428</v>
      </c>
      <c r="E24" s="48">
        <v>1</v>
      </c>
    </row>
    <row r="25" spans="1:10">
      <c r="A25" s="45">
        <v>213</v>
      </c>
      <c r="B25" s="46" t="s">
        <v>43</v>
      </c>
      <c r="C25" s="47">
        <v>445753.31</v>
      </c>
      <c r="D25" s="48">
        <v>2153135</v>
      </c>
      <c r="E25" s="48">
        <v>568.66666666666697</v>
      </c>
    </row>
    <row r="26" spans="1:10">
      <c r="A26" s="45">
        <v>214</v>
      </c>
      <c r="B26" s="46" t="s">
        <v>44</v>
      </c>
      <c r="C26" s="47">
        <v>195726.72</v>
      </c>
      <c r="D26" s="48">
        <v>1283749</v>
      </c>
      <c r="E26" s="48">
        <v>88.5</v>
      </c>
    </row>
    <row r="27" spans="1:10">
      <c r="A27" s="45">
        <v>215</v>
      </c>
      <c r="B27" s="46" t="s">
        <v>41</v>
      </c>
      <c r="C27" s="47">
        <v>59052205.170000002</v>
      </c>
      <c r="D27" s="48">
        <v>409477409</v>
      </c>
      <c r="E27" s="48">
        <v>6183.1666666666697</v>
      </c>
    </row>
    <row r="28" spans="1:10">
      <c r="A28" s="45">
        <v>217</v>
      </c>
      <c r="B28" s="46" t="s">
        <v>45</v>
      </c>
      <c r="C28" s="47">
        <v>473815.8</v>
      </c>
      <c r="D28" s="48">
        <v>3277338</v>
      </c>
      <c r="E28" s="48">
        <v>32.75</v>
      </c>
    </row>
    <row r="29" spans="1:10">
      <c r="A29" s="45">
        <v>218</v>
      </c>
      <c r="B29" s="46" t="s">
        <v>41</v>
      </c>
      <c r="C29" s="47">
        <v>28358.17</v>
      </c>
      <c r="D29" s="48">
        <v>197722</v>
      </c>
      <c r="E29" s="48">
        <v>1</v>
      </c>
    </row>
    <row r="30" spans="1:10">
      <c r="A30" s="45">
        <v>220</v>
      </c>
      <c r="B30" s="46" t="s">
        <v>46</v>
      </c>
      <c r="C30" s="47">
        <v>615557.39</v>
      </c>
      <c r="D30" s="48">
        <v>4640355</v>
      </c>
      <c r="E30" s="48">
        <v>42.083333333333002</v>
      </c>
    </row>
    <row r="31" spans="1:10">
      <c r="A31" s="45">
        <v>223</v>
      </c>
      <c r="B31" s="46" t="s">
        <v>47</v>
      </c>
      <c r="C31" s="47">
        <v>109109.33</v>
      </c>
      <c r="D31" s="48">
        <v>738356</v>
      </c>
      <c r="E31" s="48">
        <v>35.666666666666003</v>
      </c>
    </row>
    <row r="32" spans="1:10">
      <c r="A32" s="45">
        <v>225</v>
      </c>
      <c r="B32" s="46" t="s">
        <v>48</v>
      </c>
      <c r="C32" s="47">
        <v>94684.73</v>
      </c>
      <c r="D32" s="48">
        <v>664049</v>
      </c>
      <c r="E32" s="48">
        <v>25.5</v>
      </c>
    </row>
    <row r="33" spans="1:10">
      <c r="A33" s="45">
        <v>227</v>
      </c>
      <c r="B33" s="46" t="s">
        <v>49</v>
      </c>
      <c r="C33" s="47">
        <v>1200008.6000000001</v>
      </c>
      <c r="D33" s="48">
        <v>7304933</v>
      </c>
      <c r="E33" s="48">
        <v>496</v>
      </c>
    </row>
    <row r="34" spans="1:10">
      <c r="A34" s="45">
        <v>229</v>
      </c>
      <c r="B34" s="46" t="s">
        <v>50</v>
      </c>
      <c r="C34" s="47">
        <v>956921.06</v>
      </c>
      <c r="D34" s="48">
        <v>7205828</v>
      </c>
      <c r="E34" s="48">
        <v>141.583333333333</v>
      </c>
    </row>
    <row r="35" spans="1:10">
      <c r="A35" s="45">
        <v>236</v>
      </c>
      <c r="B35" s="46" t="s">
        <v>51</v>
      </c>
      <c r="C35" s="47">
        <v>52935.96</v>
      </c>
      <c r="D35" s="48">
        <v>354669</v>
      </c>
      <c r="E35" s="48">
        <v>3.083333333333</v>
      </c>
    </row>
    <row r="36" spans="1:10" s="8" customFormat="1">
      <c r="A36" s="102" t="s">
        <v>81</v>
      </c>
      <c r="B36" s="103"/>
      <c r="C36" s="104">
        <f>SUM(C22:C27)+(C29)</f>
        <v>88325113.510000005</v>
      </c>
      <c r="D36" s="104">
        <f>SUM(D22:D27)+(D29)</f>
        <v>569125709</v>
      </c>
      <c r="E36" s="104">
        <f>SUM(E22:E27)+(E29)</f>
        <v>30196.583333333336</v>
      </c>
      <c r="G36" s="68">
        <f>(D36/E36)/12</f>
        <v>1570.6128701094769</v>
      </c>
      <c r="H36" s="41">
        <f>(C36/E36)/12</f>
        <v>243.75029600479081</v>
      </c>
      <c r="J36" s="116">
        <f>C36/E36</f>
        <v>2925.0035520574897</v>
      </c>
    </row>
    <row r="37" spans="1:10" s="8" customFormat="1">
      <c r="A37" s="102" t="s">
        <v>82</v>
      </c>
      <c r="B37" s="103"/>
      <c r="C37" s="104">
        <f>C28+C30</f>
        <v>1089373.19</v>
      </c>
      <c r="D37" s="104">
        <f>D28+D30</f>
        <v>7917693</v>
      </c>
      <c r="E37" s="104">
        <f>E28+E30</f>
        <v>74.833333333333002</v>
      </c>
      <c r="G37" s="68">
        <f>(D37/E37)/12</f>
        <v>8817.0300668151849</v>
      </c>
      <c r="H37" s="41">
        <f>(C37/E37)/12</f>
        <v>1213.1104565701612</v>
      </c>
      <c r="J37" s="116">
        <f>C37/E37</f>
        <v>14557.325478841934</v>
      </c>
    </row>
    <row r="38" spans="1:10" s="8" customFormat="1">
      <c r="A38" s="102" t="s">
        <v>7</v>
      </c>
      <c r="B38" s="103"/>
      <c r="C38" s="104">
        <f>C35</f>
        <v>52935.96</v>
      </c>
      <c r="D38" s="104">
        <f>D35</f>
        <v>354669</v>
      </c>
      <c r="E38" s="104">
        <f>E35</f>
        <v>3.083333333333</v>
      </c>
      <c r="G38" s="68">
        <f>(D38/E38)/12</f>
        <v>9585.6486486496851</v>
      </c>
      <c r="H38" s="41">
        <f>(C38/E38)/12</f>
        <v>1430.7016216217762</v>
      </c>
      <c r="J38" s="116">
        <f>C38/E38</f>
        <v>17168.419459461315</v>
      </c>
    </row>
    <row r="39" spans="1:10" s="8" customFormat="1">
      <c r="A39" s="102" t="s">
        <v>83</v>
      </c>
      <c r="B39" s="103"/>
      <c r="C39" s="104">
        <f>C31+C32+C33+C34</f>
        <v>2360723.7200000002</v>
      </c>
      <c r="D39" s="104">
        <f>D31+D32+D33+D34</f>
        <v>15913166</v>
      </c>
      <c r="E39" s="104">
        <f>E31+E32+E33+E34</f>
        <v>698.74999999999909</v>
      </c>
      <c r="G39" s="68">
        <f>(D39/E39)/12</f>
        <v>1897.8134764460372</v>
      </c>
      <c r="H39" s="41">
        <f>(C39/E39)/12</f>
        <v>281.54129039952335</v>
      </c>
      <c r="J39" s="116">
        <f>C39/E39</f>
        <v>3378.4954847942804</v>
      </c>
    </row>
    <row r="40" spans="1:10">
      <c r="A40" s="49">
        <v>240</v>
      </c>
      <c r="B40" s="50" t="s">
        <v>52</v>
      </c>
      <c r="C40" s="51">
        <v>35504934.380000003</v>
      </c>
      <c r="D40" s="52">
        <v>280399921</v>
      </c>
      <c r="E40" s="52">
        <v>350.91666666666703</v>
      </c>
      <c r="G40" s="68"/>
    </row>
    <row r="41" spans="1:10">
      <c r="A41" s="49">
        <v>242</v>
      </c>
      <c r="B41" s="50" t="s">
        <v>53</v>
      </c>
      <c r="C41" s="51">
        <v>785587.64</v>
      </c>
      <c r="D41" s="52">
        <v>6424552</v>
      </c>
      <c r="E41" s="52">
        <v>7</v>
      </c>
      <c r="G41" s="68"/>
    </row>
    <row r="42" spans="1:10">
      <c r="A42" s="49">
        <v>244</v>
      </c>
      <c r="B42" s="50" t="s">
        <v>54</v>
      </c>
      <c r="C42" s="51">
        <v>9856054.4399999995</v>
      </c>
      <c r="D42" s="52">
        <v>79487801</v>
      </c>
      <c r="E42" s="52">
        <v>64.166666666666003</v>
      </c>
      <c r="G42" s="68"/>
    </row>
    <row r="43" spans="1:10">
      <c r="A43" s="49">
        <v>246</v>
      </c>
      <c r="B43" s="50" t="s">
        <v>55</v>
      </c>
      <c r="C43" s="51">
        <v>74661.710000000006</v>
      </c>
      <c r="D43" s="52">
        <v>652716</v>
      </c>
      <c r="E43" s="52">
        <v>1</v>
      </c>
      <c r="G43" s="68"/>
    </row>
    <row r="44" spans="1:10">
      <c r="A44" s="49">
        <v>248</v>
      </c>
      <c r="B44" s="50" t="s">
        <v>56</v>
      </c>
      <c r="C44" s="51">
        <v>820642.8</v>
      </c>
      <c r="D44" s="52">
        <v>9176965</v>
      </c>
      <c r="E44" s="52">
        <v>7.1666666666659999</v>
      </c>
      <c r="G44" s="68"/>
    </row>
    <row r="45" spans="1:10">
      <c r="A45" s="49">
        <v>251</v>
      </c>
      <c r="B45" s="50" t="s">
        <v>57</v>
      </c>
      <c r="C45" s="51">
        <v>119035.36</v>
      </c>
      <c r="D45" s="52">
        <v>918376</v>
      </c>
      <c r="E45" s="52">
        <v>6.083333333333</v>
      </c>
      <c r="F45" s="115" t="s">
        <v>76</v>
      </c>
      <c r="G45" s="68"/>
    </row>
    <row r="46" spans="1:10">
      <c r="A46" s="49">
        <v>256</v>
      </c>
      <c r="B46" s="50" t="s">
        <v>58</v>
      </c>
      <c r="C46" s="51">
        <v>615687.62</v>
      </c>
      <c r="D46" s="52">
        <v>5499017</v>
      </c>
      <c r="E46" s="52">
        <v>6.25</v>
      </c>
      <c r="F46" s="115" t="s">
        <v>76</v>
      </c>
      <c r="G46" s="68"/>
    </row>
    <row r="47" spans="1:10">
      <c r="A47" s="49">
        <v>257</v>
      </c>
      <c r="B47" s="50" t="s">
        <v>59</v>
      </c>
      <c r="C47" s="51">
        <v>346179.55</v>
      </c>
      <c r="D47" s="52">
        <v>3286587</v>
      </c>
      <c r="E47" s="52">
        <v>2</v>
      </c>
      <c r="F47" s="115" t="s">
        <v>76</v>
      </c>
      <c r="G47" s="68"/>
    </row>
    <row r="48" spans="1:10">
      <c r="A48" s="49">
        <v>260</v>
      </c>
      <c r="B48" s="50" t="s">
        <v>60</v>
      </c>
      <c r="C48" s="51">
        <v>11341270.119999999</v>
      </c>
      <c r="D48" s="52">
        <v>81079792</v>
      </c>
      <c r="E48" s="52">
        <v>132.75</v>
      </c>
      <c r="G48" s="68"/>
    </row>
    <row r="49" spans="1:10">
      <c r="A49" s="49">
        <v>264</v>
      </c>
      <c r="B49" s="50" t="s">
        <v>61</v>
      </c>
      <c r="C49" s="51">
        <v>207688.35</v>
      </c>
      <c r="D49" s="52">
        <v>1690010</v>
      </c>
      <c r="E49" s="52">
        <v>1</v>
      </c>
      <c r="G49" s="68"/>
    </row>
    <row r="50" spans="1:10" s="8" customFormat="1">
      <c r="A50" s="105" t="s">
        <v>86</v>
      </c>
      <c r="B50" s="106"/>
      <c r="C50" s="107">
        <f>C40+C41+C48</f>
        <v>47631792.140000001</v>
      </c>
      <c r="D50" s="107">
        <f>D40+D41+D48</f>
        <v>367904265</v>
      </c>
      <c r="E50" s="107">
        <f>E40+E41+E48</f>
        <v>490.66666666666703</v>
      </c>
      <c r="G50" s="68">
        <f>(D50/E50)/12</f>
        <v>62483.740658967348</v>
      </c>
      <c r="H50" s="41">
        <f>(C50/E50)/12</f>
        <v>8089.6386107336903</v>
      </c>
      <c r="J50" s="116">
        <f>C50/E50</f>
        <v>97075.663328804279</v>
      </c>
    </row>
    <row r="51" spans="1:10" s="8" customFormat="1">
      <c r="A51" s="105" t="s">
        <v>87</v>
      </c>
      <c r="B51" s="106"/>
      <c r="C51" s="107">
        <f>C42+C43+C49</f>
        <v>10138404.5</v>
      </c>
      <c r="D51" s="107">
        <f>D42+D43+D49</f>
        <v>81830527</v>
      </c>
      <c r="E51" s="107">
        <f>E42+E43+E49</f>
        <v>66.166666666666003</v>
      </c>
      <c r="G51" s="68">
        <f>(D51/E51)/12</f>
        <v>103061.11712846451</v>
      </c>
      <c r="H51" s="41">
        <f>(C51/E51)/12</f>
        <v>12768.771410579473</v>
      </c>
      <c r="J51" s="116">
        <f>C51/E51</f>
        <v>153225.25692695368</v>
      </c>
    </row>
    <row r="52" spans="1:10" s="8" customFormat="1">
      <c r="A52" s="105" t="s">
        <v>88</v>
      </c>
      <c r="B52" s="106"/>
      <c r="C52" s="107">
        <f>C44</f>
        <v>820642.8</v>
      </c>
      <c r="D52" s="107">
        <f>D44</f>
        <v>9176965</v>
      </c>
      <c r="E52" s="107">
        <f>E44</f>
        <v>7.1666666666659999</v>
      </c>
      <c r="G52" s="68">
        <f>(D52/E52)/12</f>
        <v>106708.89534884715</v>
      </c>
      <c r="H52" s="41">
        <f>(C52/E52)/12</f>
        <v>9542.3581395357724</v>
      </c>
      <c r="J52" s="116">
        <f>C52/E52</f>
        <v>114508.29767442927</v>
      </c>
    </row>
    <row r="53" spans="1:10" s="8" customFormat="1">
      <c r="A53" s="105" t="s">
        <v>89</v>
      </c>
      <c r="B53" s="106"/>
      <c r="C53" s="107">
        <f>C45+C46+C47</f>
        <v>1080902.53</v>
      </c>
      <c r="D53" s="107">
        <f>D45+D46+D47</f>
        <v>9703980</v>
      </c>
      <c r="E53" s="107">
        <f>E45+E46+E47</f>
        <v>14.333333333333</v>
      </c>
      <c r="G53" s="68">
        <f>(D53/E53)/12</f>
        <v>56418.48837209434</v>
      </c>
      <c r="H53" s="41">
        <f>(C53/E53)/12</f>
        <v>6284.3170348838676</v>
      </c>
      <c r="J53" s="116">
        <f>C53/E53</f>
        <v>75411.804418606407</v>
      </c>
    </row>
    <row r="54" spans="1:10">
      <c r="A54" s="15">
        <v>330</v>
      </c>
      <c r="B54" s="16" t="s">
        <v>62</v>
      </c>
      <c r="C54" s="17">
        <v>2621450.11</v>
      </c>
      <c r="D54" s="18">
        <v>21943272</v>
      </c>
      <c r="E54" s="18">
        <v>3</v>
      </c>
    </row>
    <row r="55" spans="1:10">
      <c r="A55" s="15">
        <v>331</v>
      </c>
      <c r="B55" s="16" t="s">
        <v>63</v>
      </c>
      <c r="C55" s="17">
        <v>6427516.71</v>
      </c>
      <c r="D55" s="18">
        <v>125304002</v>
      </c>
      <c r="E55" s="18">
        <v>1</v>
      </c>
    </row>
    <row r="56" spans="1:10">
      <c r="A56" s="15">
        <v>332</v>
      </c>
      <c r="B56" s="16" t="s">
        <v>64</v>
      </c>
      <c r="C56" s="17">
        <v>1423610.82</v>
      </c>
      <c r="D56" s="18">
        <v>16708254</v>
      </c>
      <c r="E56" s="18">
        <v>1</v>
      </c>
    </row>
    <row r="57" spans="1:10">
      <c r="A57" s="15">
        <v>333</v>
      </c>
      <c r="B57" s="16" t="s">
        <v>65</v>
      </c>
      <c r="C57" s="17">
        <v>3569253.47</v>
      </c>
      <c r="D57" s="18">
        <v>48019525</v>
      </c>
      <c r="E57" s="18">
        <v>1</v>
      </c>
    </row>
    <row r="58" spans="1:10">
      <c r="A58" s="15">
        <v>356</v>
      </c>
      <c r="B58" s="16" t="s">
        <v>66</v>
      </c>
      <c r="C58" s="17">
        <v>1800807.4</v>
      </c>
      <c r="D58" s="18">
        <v>16966931</v>
      </c>
      <c r="E58" s="18">
        <v>4.333333333333</v>
      </c>
    </row>
    <row r="59" spans="1:10">
      <c r="A59" s="15">
        <v>358</v>
      </c>
      <c r="B59" s="16" t="s">
        <v>67</v>
      </c>
      <c r="C59" s="17">
        <v>25466087.48</v>
      </c>
      <c r="D59" s="18">
        <v>247521444</v>
      </c>
      <c r="E59" s="18">
        <v>34.916666666666003</v>
      </c>
    </row>
    <row r="60" spans="1:10">
      <c r="A60" s="15">
        <v>359</v>
      </c>
      <c r="B60" s="16" t="s">
        <v>68</v>
      </c>
      <c r="C60" s="17">
        <v>23436102.690000001</v>
      </c>
      <c r="D60" s="18">
        <v>362098139</v>
      </c>
      <c r="E60" s="18">
        <v>15.666666666666</v>
      </c>
    </row>
    <row r="61" spans="1:10">
      <c r="A61" s="15">
        <v>360</v>
      </c>
      <c r="B61" s="16" t="s">
        <v>69</v>
      </c>
      <c r="C61" s="17">
        <v>1071981.6599999999</v>
      </c>
      <c r="D61" s="18">
        <v>9637000</v>
      </c>
      <c r="E61" s="18">
        <v>1</v>
      </c>
    </row>
    <row r="62" spans="1:10">
      <c r="A62" s="15">
        <v>370</v>
      </c>
      <c r="B62" s="16" t="s">
        <v>69</v>
      </c>
      <c r="C62" s="17">
        <v>981190.81</v>
      </c>
      <c r="D62" s="18">
        <v>12195243</v>
      </c>
      <c r="E62" s="18">
        <v>1</v>
      </c>
    </row>
    <row r="63" spans="1:10">
      <c r="A63" s="15">
        <v>371</v>
      </c>
      <c r="B63" s="16" t="s">
        <v>69</v>
      </c>
      <c r="C63" s="17">
        <v>73988085.659999996</v>
      </c>
      <c r="D63" s="18">
        <v>1218440140</v>
      </c>
      <c r="E63" s="18">
        <v>3</v>
      </c>
    </row>
    <row r="64" spans="1:10">
      <c r="A64" s="15">
        <v>372</v>
      </c>
      <c r="B64" s="16" t="s">
        <v>69</v>
      </c>
      <c r="C64" s="17">
        <v>16028486.52</v>
      </c>
      <c r="D64" s="18">
        <v>268213639</v>
      </c>
      <c r="E64" s="18">
        <v>1</v>
      </c>
    </row>
    <row r="65" spans="1:10">
      <c r="A65" s="15">
        <v>528</v>
      </c>
      <c r="B65" s="16" t="s">
        <v>70</v>
      </c>
      <c r="C65" s="17">
        <v>1743658.17</v>
      </c>
      <c r="D65" s="18">
        <v>8258005</v>
      </c>
      <c r="E65" s="18">
        <v>52.833333333333002</v>
      </c>
    </row>
    <row r="66" spans="1:10" ht="16.5" thickBot="1">
      <c r="A66" s="108">
        <v>540</v>
      </c>
      <c r="B66" s="109" t="s">
        <v>71</v>
      </c>
      <c r="C66" s="110">
        <v>213883.54</v>
      </c>
      <c r="D66" s="111">
        <v>1766606</v>
      </c>
      <c r="E66" s="111">
        <v>8</v>
      </c>
      <c r="G66" s="8">
        <f>(D66/E66)/12</f>
        <v>18402.145833333332</v>
      </c>
      <c r="H66" s="41">
        <f>(C66/E66)/12</f>
        <v>2227.9535416666668</v>
      </c>
      <c r="J66" s="116">
        <f>C66/E66</f>
        <v>26735.442500000001</v>
      </c>
    </row>
    <row r="67" spans="1:10" ht="16.5" thickBot="1">
      <c r="A67" s="93" t="s">
        <v>72</v>
      </c>
      <c r="B67" s="94"/>
      <c r="C67" s="19">
        <v>570481300.84000003</v>
      </c>
      <c r="D67" s="20">
        <v>5246305498</v>
      </c>
      <c r="E67" s="20">
        <v>162657.91666666701</v>
      </c>
    </row>
  </sheetData>
  <mergeCells count="4">
    <mergeCell ref="G6:H6"/>
    <mergeCell ref="I6:J6"/>
    <mergeCell ref="A67:B67"/>
    <mergeCell ref="A1:C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40LzEyLzIwMjQgNzo0MDo0MC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3E47AA48-66C6-4B87-B9AC-DA296CAEA13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FF0852A-93FD-4CA9-98A9-D71DD0DC019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CAC45FDA-B7DF-4C30-A420-B4CCB3BA86B7}"/>
</file>

<file path=customXml/itemProps4.xml><?xml version="1.0" encoding="utf-8"?>
<ds:datastoreItem xmlns:ds="http://schemas.openxmlformats.org/officeDocument/2006/customXml" ds:itemID="{6DE3EFCD-67BB-4B1B-A1CE-0A3E499E4A6C}"/>
</file>

<file path=customXml/itemProps5.xml><?xml version="1.0" encoding="utf-8"?>
<ds:datastoreItem xmlns:ds="http://schemas.openxmlformats.org/officeDocument/2006/customXml" ds:itemID="{2D1B14D2-4DEC-426E-AE83-4562A6E35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 for Notice</vt:lpstr>
      <vt:lpstr>Worksheet</vt:lpstr>
      <vt:lpstr>MACSS report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 Bishop</dc:creator>
  <cp:lastModifiedBy>Scott E Bishop</cp:lastModifiedBy>
  <dcterms:created xsi:type="dcterms:W3CDTF">2024-04-12T19:40:28Z</dcterms:created>
  <dcterms:modified xsi:type="dcterms:W3CDTF">2024-04-26T21:11:32Z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10a36214-df96-4c90-adcd-f11bebb305ff</vt:lpwstr>
  </property>
  <property fmtid="{D5CDD505-2E9C-101B-9397-08002B2CF9AE}" pid="3" name="bjClsUserRVM">
    <vt:lpwstr>[]</vt:lpwstr>
  </property>
  <property fmtid="{D5CDD505-2E9C-101B-9397-08002B2CF9AE}" pid="4" name="bjSaver">
    <vt:lpwstr>6A8SrxgYPnHPzBbfLtJelfLhT12u1Hz3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{3E47AA48-66C6-4B87-B9AC-DA296CAEA139}</vt:lpwstr>
  </property>
  <property fmtid="{D5CDD505-2E9C-101B-9397-08002B2CF9AE}" pid="12" name="ContentTypeId">
    <vt:lpwstr>0x0101004DF805D1E1DA4A49A223477D3B105720</vt:lpwstr>
  </property>
  <property fmtid="{D5CDD505-2E9C-101B-9397-08002B2CF9AE}" pid="13" name="MediaServiceImageTags">
    <vt:lpwstr/>
  </property>
</Properties>
</file>