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114  Failure to Comply/Discovery/STAFF's 1st Set Data Request/"/>
    </mc:Choice>
  </mc:AlternateContent>
  <xr:revisionPtr revIDLastSave="0" documentId="13_ncr:1_{E9571604-5AD5-431C-B82B-F23B73401097}" xr6:coauthVersionLast="47" xr6:coauthVersionMax="47" xr10:uidLastSave="{00000000-0000-0000-0000-000000000000}"/>
  <bookViews>
    <workbookView xWindow="-110" yWindow="-110" windowWidth="19420" windowHeight="10420" xr2:uid="{36BB03C5-CA9C-4ACA-B0A1-441E041B1E32}"/>
  </bookViews>
  <sheets>
    <sheet name="DR-01-0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6" i="1"/>
  <c r="O17" i="1"/>
  <c r="Q6" i="1" l="1"/>
  <c r="Q17" i="1"/>
  <c r="T17" i="1" s="1"/>
  <c r="Q16" i="1"/>
  <c r="M23" i="1" l="1"/>
  <c r="M24" i="1" s="1"/>
  <c r="S24" i="1" s="1"/>
  <c r="B23" i="1"/>
  <c r="B24" i="1" s="1"/>
  <c r="F24" i="1"/>
  <c r="E24" i="1"/>
  <c r="C24" i="1"/>
  <c r="C7" i="1"/>
  <c r="D7" i="1"/>
  <c r="E7" i="1"/>
  <c r="G7" i="1"/>
  <c r="H7" i="1"/>
  <c r="F7" i="1" s="1"/>
  <c r="I7" i="1"/>
  <c r="C8" i="1"/>
  <c r="D8" i="1"/>
  <c r="E8" i="1"/>
  <c r="G8" i="1"/>
  <c r="H8" i="1"/>
  <c r="F8" i="1" s="1"/>
  <c r="I8" i="1"/>
  <c r="C9" i="1"/>
  <c r="D9" i="1"/>
  <c r="E9" i="1"/>
  <c r="G9" i="1"/>
  <c r="H9" i="1"/>
  <c r="F9" i="1" s="1"/>
  <c r="I9" i="1"/>
  <c r="C10" i="1"/>
  <c r="D10" i="1"/>
  <c r="E10" i="1"/>
  <c r="G10" i="1"/>
  <c r="H10" i="1"/>
  <c r="F10" i="1" s="1"/>
  <c r="I10" i="1"/>
  <c r="C11" i="1"/>
  <c r="D11" i="1"/>
  <c r="E11" i="1"/>
  <c r="G11" i="1"/>
  <c r="H11" i="1"/>
  <c r="F11" i="1" s="1"/>
  <c r="I11" i="1"/>
  <c r="C12" i="1"/>
  <c r="D12" i="1"/>
  <c r="E12" i="1"/>
  <c r="G12" i="1"/>
  <c r="H12" i="1"/>
  <c r="F12" i="1" s="1"/>
  <c r="I12" i="1"/>
  <c r="C13" i="1"/>
  <c r="D13" i="1"/>
  <c r="E13" i="1"/>
  <c r="G13" i="1"/>
  <c r="H13" i="1"/>
  <c r="F13" i="1" s="1"/>
  <c r="I13" i="1"/>
  <c r="C14" i="1"/>
  <c r="D14" i="1"/>
  <c r="E14" i="1"/>
  <c r="G14" i="1"/>
  <c r="H14" i="1"/>
  <c r="F14" i="1" s="1"/>
  <c r="I14" i="1"/>
  <c r="C15" i="1"/>
  <c r="D15" i="1"/>
  <c r="E15" i="1"/>
  <c r="G15" i="1"/>
  <c r="H15" i="1"/>
  <c r="F15" i="1" s="1"/>
  <c r="I15" i="1"/>
  <c r="C16" i="1"/>
  <c r="D16" i="1"/>
  <c r="E16" i="1"/>
  <c r="G16" i="1"/>
  <c r="H16" i="1"/>
  <c r="F16" i="1" s="1"/>
  <c r="I16" i="1"/>
  <c r="C17" i="1"/>
  <c r="D17" i="1"/>
  <c r="E17" i="1"/>
  <c r="G17" i="1"/>
  <c r="H17" i="1"/>
  <c r="F17" i="1" s="1"/>
  <c r="I17" i="1"/>
  <c r="I6" i="1"/>
  <c r="H6" i="1"/>
  <c r="F6" i="1" s="1"/>
  <c r="G6" i="1"/>
  <c r="D6" i="1"/>
  <c r="N6" i="1"/>
  <c r="P6" i="1"/>
  <c r="R6" i="1"/>
  <c r="S6" i="1"/>
  <c r="C6" i="1"/>
  <c r="E6" i="1"/>
  <c r="N7" i="1"/>
  <c r="P7" i="1"/>
  <c r="Q7" i="1"/>
  <c r="R7" i="1"/>
  <c r="S7" i="1"/>
  <c r="N24" i="1"/>
  <c r="S17" i="1"/>
  <c r="R17" i="1"/>
  <c r="P17" i="1"/>
  <c r="N17" i="1"/>
  <c r="S16" i="1"/>
  <c r="R16" i="1"/>
  <c r="P16" i="1"/>
  <c r="N16" i="1"/>
  <c r="S15" i="1"/>
  <c r="R15" i="1"/>
  <c r="P15" i="1"/>
  <c r="O15" i="1"/>
  <c r="N15" i="1"/>
  <c r="S14" i="1"/>
  <c r="R14" i="1"/>
  <c r="P14" i="1"/>
  <c r="O14" i="1"/>
  <c r="N14" i="1"/>
  <c r="S13" i="1"/>
  <c r="R13" i="1"/>
  <c r="P13" i="1"/>
  <c r="O13" i="1"/>
  <c r="N13" i="1"/>
  <c r="S12" i="1"/>
  <c r="R12" i="1"/>
  <c r="P12" i="1"/>
  <c r="O12" i="1"/>
  <c r="N12" i="1"/>
  <c r="S11" i="1"/>
  <c r="R11" i="1"/>
  <c r="P11" i="1"/>
  <c r="O11" i="1"/>
  <c r="N11" i="1"/>
  <c r="S10" i="1"/>
  <c r="R10" i="1"/>
  <c r="P10" i="1"/>
  <c r="O10" i="1"/>
  <c r="N10" i="1"/>
  <c r="S9" i="1"/>
  <c r="R9" i="1"/>
  <c r="Q9" i="1"/>
  <c r="P9" i="1"/>
  <c r="N9" i="1"/>
  <c r="S8" i="1"/>
  <c r="R8" i="1"/>
  <c r="Q8" i="1"/>
  <c r="P8" i="1"/>
  <c r="N8" i="1"/>
  <c r="T6" i="1" l="1"/>
  <c r="T7" i="1"/>
  <c r="J8" i="1"/>
  <c r="J7" i="1"/>
  <c r="I24" i="1"/>
  <c r="D24" i="1"/>
  <c r="G24" i="1"/>
  <c r="H24" i="1"/>
  <c r="J6" i="1"/>
  <c r="J14" i="1"/>
  <c r="J12" i="1"/>
  <c r="O24" i="1"/>
  <c r="T11" i="1"/>
  <c r="T10" i="1"/>
  <c r="T8" i="1"/>
  <c r="P24" i="1"/>
  <c r="Q24" i="1"/>
  <c r="R24" i="1"/>
  <c r="T15" i="1"/>
  <c r="J16" i="1"/>
  <c r="T9" i="1"/>
  <c r="T13" i="1"/>
  <c r="T14" i="1"/>
  <c r="T12" i="1"/>
  <c r="T16" i="1"/>
  <c r="J9" i="1"/>
  <c r="J10" i="1"/>
  <c r="J13" i="1"/>
  <c r="J11" i="1"/>
  <c r="J15" i="1"/>
  <c r="J17" i="1"/>
  <c r="J19" i="1" l="1"/>
  <c r="J20" i="1" s="1"/>
  <c r="T19" i="1"/>
  <c r="T20" i="1" s="1"/>
  <c r="J24" i="1"/>
  <c r="J25" i="1" s="1"/>
  <c r="T24" i="1"/>
  <c r="T25" i="1" s="1"/>
  <c r="J29" i="1" l="1"/>
</calcChain>
</file>

<file path=xl/sharedStrings.xml><?xml version="1.0" encoding="utf-8"?>
<sst xmlns="http://schemas.openxmlformats.org/spreadsheetml/2006/main" count="49" uniqueCount="32">
  <si>
    <t>RS Rate</t>
  </si>
  <si>
    <t>Customer Charge</t>
  </si>
  <si>
    <t>Energy Charge</t>
  </si>
  <si>
    <t>Environmental Surcharge Mechanism Rider</t>
  </si>
  <si>
    <t>Demand Side Management Rider</t>
  </si>
  <si>
    <t>Fuel Adjustment Clause</t>
  </si>
  <si>
    <t>Profit Sharing Mechanism</t>
  </si>
  <si>
    <t>SUM TOTAL</t>
  </si>
  <si>
    <t>Delivery Rate</t>
  </si>
  <si>
    <t>DSMR, Demand Side Management Rate</t>
  </si>
  <si>
    <t>WNA, Weather Normalization Adjustment Rider</t>
  </si>
  <si>
    <t>PMM, Pipeline Modernization Mechanism</t>
  </si>
  <si>
    <t>GCA, Gas Cost Adjustment Clause</t>
  </si>
  <si>
    <t>KWH</t>
  </si>
  <si>
    <t>CCF</t>
  </si>
  <si>
    <t>TOTAL</t>
  </si>
  <si>
    <t xml:space="preserve">Monthly </t>
  </si>
  <si>
    <t>Monthly</t>
  </si>
  <si>
    <t>Option 2 which adheres closer to how the tariff language reads (sum for the annual usage / 11 and then apply current rate factors)</t>
  </si>
  <si>
    <t xml:space="preserve">Home Energy Assistance Program 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</si>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</sst>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000_);[Red]\(&quot;$&quot;#,##0.00000000\)"/>
    <numFmt numFmtId="165" formatCode="_(* #,##0_);_(* \(#,##0\);_(* &quot;-&quot;??_);_(@_)"/>
    <numFmt numFmtId="166" formatCode="&quot;$&quot;#,##0.0000000_);[Red]\(&quot;$&quot;#,##0.00000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164" fontId="0" fillId="0" borderId="0" xfId="0" applyNumberFormat="1"/>
    <xf numFmtId="44" fontId="0" fillId="0" borderId="0" xfId="1" applyFont="1"/>
    <xf numFmtId="14" fontId="0" fillId="0" borderId="0" xfId="0" applyNumberFormat="1"/>
    <xf numFmtId="44" fontId="0" fillId="0" borderId="0" xfId="0" applyNumberFormat="1"/>
    <xf numFmtId="0" fontId="2" fillId="0" borderId="0" xfId="0" applyFont="1"/>
    <xf numFmtId="8" fontId="0" fillId="2" borderId="0" xfId="0" applyNumberFormat="1" applyFill="1"/>
    <xf numFmtId="8" fontId="0" fillId="0" borderId="0" xfId="0" applyNumberFormat="1" applyAlignment="1">
      <alignment horizontal="right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0" fillId="0" borderId="0" xfId="0" applyNumberFormat="1"/>
    <xf numFmtId="165" fontId="0" fillId="0" borderId="0" xfId="2" applyNumberFormat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8" fontId="0" fillId="3" borderId="0" xfId="0" applyNumberFormat="1" applyFill="1"/>
    <xf numFmtId="10" fontId="0" fillId="0" borderId="0" xfId="0" applyNumberFormat="1"/>
    <xf numFmtId="8" fontId="0" fillId="4" borderId="0" xfId="0" applyNumberForma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35FD-4C5D-439B-B6B7-B42FA07935A7}">
  <dimension ref="A1:U29"/>
  <sheetViews>
    <sheetView tabSelected="1" view="pageLayout" topLeftCell="J1" zoomScaleNormal="100" workbookViewId="0">
      <selection activeCell="F5" sqref="F5"/>
    </sheetView>
  </sheetViews>
  <sheetFormatPr defaultRowHeight="14.5" x14ac:dyDescent="0.35"/>
  <cols>
    <col min="1" max="1" width="13.08984375" bestFit="1" customWidth="1"/>
    <col min="2" max="2" width="19.81640625" bestFit="1" customWidth="1"/>
    <col min="3" max="3" width="11.453125" customWidth="1"/>
    <col min="4" max="4" width="16.36328125" bestFit="1" customWidth="1"/>
    <col min="5" max="5" width="16.36328125" customWidth="1"/>
    <col min="6" max="6" width="13.6328125" bestFit="1" customWidth="1"/>
    <col min="7" max="10" width="16.453125" customWidth="1"/>
    <col min="12" max="12" width="15" bestFit="1" customWidth="1"/>
    <col min="14" max="15" width="12.08984375" customWidth="1"/>
    <col min="16" max="17" width="13.08984375" bestFit="1" customWidth="1"/>
    <col min="18" max="20" width="12.08984375" customWidth="1"/>
  </cols>
  <sheetData>
    <row r="1" spans="1:20" x14ac:dyDescent="0.35">
      <c r="A1" s="1"/>
      <c r="B1" t="s">
        <v>0</v>
      </c>
    </row>
    <row r="3" spans="1:20" x14ac:dyDescent="0.35">
      <c r="A3" s="8"/>
    </row>
    <row r="4" spans="1:20" s="2" customFormat="1" ht="72.5" x14ac:dyDescent="0.35">
      <c r="C4" s="2" t="s">
        <v>1</v>
      </c>
      <c r="D4" s="2" t="s">
        <v>2</v>
      </c>
      <c r="E4" s="2" t="s">
        <v>19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N4" s="2" t="s">
        <v>1</v>
      </c>
      <c r="O4" s="2" t="s">
        <v>8</v>
      </c>
      <c r="P4" s="2" t="s">
        <v>9</v>
      </c>
      <c r="Q4" s="2" t="s">
        <v>10</v>
      </c>
      <c r="R4" s="2" t="s">
        <v>11</v>
      </c>
      <c r="S4" s="2" t="s">
        <v>12</v>
      </c>
      <c r="T4" s="2" t="s">
        <v>7</v>
      </c>
    </row>
    <row r="5" spans="1:20" x14ac:dyDescent="0.35">
      <c r="B5" t="s">
        <v>13</v>
      </c>
      <c r="C5" s="5">
        <v>12.9</v>
      </c>
      <c r="D5" s="4">
        <v>8.0994999999999998E-2</v>
      </c>
      <c r="E5" s="10"/>
      <c r="F5" s="24">
        <v>0.10340000000000001</v>
      </c>
      <c r="G5" s="4">
        <v>6.9750000000000003E-3</v>
      </c>
      <c r="H5">
        <v>3.5277999999999997E-2</v>
      </c>
      <c r="I5" s="4">
        <v>-4.4869999999999997E-3</v>
      </c>
      <c r="M5" t="s">
        <v>14</v>
      </c>
      <c r="N5" s="3">
        <v>17.8</v>
      </c>
      <c r="O5" s="22">
        <v>0.52473999999999998</v>
      </c>
      <c r="P5" s="4">
        <v>1.4803E-2</v>
      </c>
      <c r="Q5" s="22">
        <v>6.9069000000000005E-2</v>
      </c>
      <c r="R5" s="4"/>
      <c r="S5" s="4">
        <v>0.7006</v>
      </c>
    </row>
    <row r="6" spans="1:20" x14ac:dyDescent="0.35">
      <c r="A6" s="19" t="s">
        <v>20</v>
      </c>
      <c r="B6" s="21">
        <v>2897</v>
      </c>
      <c r="C6" s="3">
        <f>$C$5</f>
        <v>12.9</v>
      </c>
      <c r="D6" s="3">
        <f>ROUND((D$5*$B6),2)</f>
        <v>234.64</v>
      </c>
      <c r="E6" s="3">
        <f>$E$5</f>
        <v>0</v>
      </c>
      <c r="F6" s="3">
        <f>$F$5*(C6+D6+G6+H6+I6)</f>
        <v>36.908630000000002</v>
      </c>
      <c r="G6" s="3">
        <f>ROUND((G$5*$B6),2)</f>
        <v>20.21</v>
      </c>
      <c r="H6" s="3">
        <f>ROUND((H$5*$B6),2)</f>
        <v>102.2</v>
      </c>
      <c r="I6" s="3">
        <f>ROUND((I$5*$B6),2)</f>
        <v>-13</v>
      </c>
      <c r="J6" s="3">
        <f>SUM(C6:I6)</f>
        <v>393.85862999999995</v>
      </c>
      <c r="L6" s="19" t="s">
        <v>20</v>
      </c>
      <c r="M6">
        <v>44</v>
      </c>
      <c r="N6" s="3">
        <f t="shared" ref="N6:N17" si="0">$N$5</f>
        <v>17.8</v>
      </c>
      <c r="O6" s="3">
        <f t="shared" ref="O6:S17" si="1">O$5*$M6</f>
        <v>23.088560000000001</v>
      </c>
      <c r="P6" s="3">
        <f t="shared" si="1"/>
        <v>0.65133200000000002</v>
      </c>
      <c r="Q6" s="3">
        <f t="shared" si="1"/>
        <v>3.0390360000000003</v>
      </c>
      <c r="R6" s="3">
        <f t="shared" si="1"/>
        <v>0</v>
      </c>
      <c r="S6" s="3">
        <f t="shared" si="1"/>
        <v>30.8264</v>
      </c>
      <c r="T6" s="3">
        <f>SUM(N6:S6)</f>
        <v>75.405327999999997</v>
      </c>
    </row>
    <row r="7" spans="1:20" x14ac:dyDescent="0.35">
      <c r="A7" s="19" t="s">
        <v>21</v>
      </c>
      <c r="B7" s="21">
        <v>2590</v>
      </c>
      <c r="C7" s="3">
        <f t="shared" ref="C7:C17" si="2">$C$5</f>
        <v>12.9</v>
      </c>
      <c r="D7" s="3">
        <f t="shared" ref="D7:D17" si="3">ROUND((D$5*$B7),2)</f>
        <v>209.78</v>
      </c>
      <c r="E7" s="3">
        <f t="shared" ref="E7:E17" si="4">$E$5</f>
        <v>0</v>
      </c>
      <c r="F7" s="3">
        <f t="shared" ref="F7:F17" si="5">$F$5*(C7+D7+G7+H7+I7)</f>
        <v>33.139700000000005</v>
      </c>
      <c r="G7" s="3">
        <f t="shared" ref="G7:I17" si="6">ROUND((G$5*$B7),2)</f>
        <v>18.07</v>
      </c>
      <c r="H7" s="3">
        <f t="shared" si="6"/>
        <v>91.37</v>
      </c>
      <c r="I7" s="3">
        <f t="shared" si="6"/>
        <v>-11.62</v>
      </c>
      <c r="J7" s="3">
        <f>SUM(C7:I7)</f>
        <v>353.6397</v>
      </c>
      <c r="L7" s="19" t="s">
        <v>21</v>
      </c>
      <c r="M7">
        <v>79</v>
      </c>
      <c r="N7" s="3">
        <f t="shared" si="0"/>
        <v>17.8</v>
      </c>
      <c r="O7" s="3">
        <f t="shared" si="1"/>
        <v>41.454459999999997</v>
      </c>
      <c r="P7" s="3">
        <f t="shared" si="1"/>
        <v>1.1694370000000001</v>
      </c>
      <c r="Q7" s="3">
        <f t="shared" si="1"/>
        <v>5.4564510000000004</v>
      </c>
      <c r="R7" s="3">
        <f t="shared" si="1"/>
        <v>0</v>
      </c>
      <c r="S7" s="3">
        <f t="shared" si="1"/>
        <v>55.3474</v>
      </c>
      <c r="T7" s="3">
        <f>SUM(N7:S7)</f>
        <v>121.22774799999999</v>
      </c>
    </row>
    <row r="8" spans="1:20" x14ac:dyDescent="0.35">
      <c r="A8" s="19" t="s">
        <v>22</v>
      </c>
      <c r="B8" s="21">
        <v>2108</v>
      </c>
      <c r="C8" s="3">
        <f t="shared" si="2"/>
        <v>12.9</v>
      </c>
      <c r="D8" s="3">
        <f t="shared" si="3"/>
        <v>170.74</v>
      </c>
      <c r="E8" s="3">
        <f t="shared" si="4"/>
        <v>0</v>
      </c>
      <c r="F8" s="3">
        <f t="shared" si="5"/>
        <v>27.220050000000008</v>
      </c>
      <c r="G8" s="3">
        <f t="shared" si="6"/>
        <v>14.7</v>
      </c>
      <c r="H8" s="3">
        <f t="shared" si="6"/>
        <v>74.37</v>
      </c>
      <c r="I8" s="3">
        <f t="shared" si="6"/>
        <v>-9.4600000000000009</v>
      </c>
      <c r="J8" s="3">
        <f>SUM(C8:I8)</f>
        <v>290.47005000000007</v>
      </c>
      <c r="L8" s="19" t="s">
        <v>22</v>
      </c>
      <c r="M8">
        <v>14</v>
      </c>
      <c r="N8" s="3">
        <f t="shared" si="0"/>
        <v>17.8</v>
      </c>
      <c r="O8" s="3">
        <f t="shared" si="1"/>
        <v>7.3463599999999998</v>
      </c>
      <c r="P8" s="3">
        <f t="shared" si="1"/>
        <v>0.20724200000000001</v>
      </c>
      <c r="Q8" s="3">
        <f t="shared" si="1"/>
        <v>0.9669660000000001</v>
      </c>
      <c r="R8" s="3">
        <f t="shared" si="1"/>
        <v>0</v>
      </c>
      <c r="S8" s="3">
        <f t="shared" si="1"/>
        <v>9.8084000000000007</v>
      </c>
      <c r="T8" s="3">
        <f t="shared" ref="T8:T17" si="7">SUM(N8:S8)</f>
        <v>36.128968</v>
      </c>
    </row>
    <row r="9" spans="1:20" x14ac:dyDescent="0.35">
      <c r="A9" s="19" t="s">
        <v>23</v>
      </c>
      <c r="B9" s="20">
        <v>2110</v>
      </c>
      <c r="C9" s="3">
        <f t="shared" si="2"/>
        <v>12.9</v>
      </c>
      <c r="D9" s="3">
        <f t="shared" si="3"/>
        <v>170.9</v>
      </c>
      <c r="E9" s="3">
        <f t="shared" si="4"/>
        <v>0</v>
      </c>
      <c r="F9" s="3">
        <f t="shared" si="5"/>
        <v>27.244866000000002</v>
      </c>
      <c r="G9" s="3">
        <f t="shared" si="6"/>
        <v>14.72</v>
      </c>
      <c r="H9" s="3">
        <f t="shared" si="6"/>
        <v>74.44</v>
      </c>
      <c r="I9" s="3">
        <f t="shared" si="6"/>
        <v>-9.4700000000000006</v>
      </c>
      <c r="J9" s="3">
        <f t="shared" ref="J9:J17" si="8">SUM(C9:I9)</f>
        <v>290.73486600000001</v>
      </c>
      <c r="L9" s="19" t="s">
        <v>23</v>
      </c>
      <c r="M9">
        <v>3</v>
      </c>
      <c r="N9" s="3">
        <f t="shared" si="0"/>
        <v>17.8</v>
      </c>
      <c r="O9" s="3">
        <f t="shared" si="1"/>
        <v>1.57422</v>
      </c>
      <c r="P9" s="3">
        <f t="shared" si="1"/>
        <v>4.4409000000000004E-2</v>
      </c>
      <c r="Q9" s="3">
        <f t="shared" si="1"/>
        <v>0.20720700000000003</v>
      </c>
      <c r="R9" s="3">
        <f t="shared" si="1"/>
        <v>0</v>
      </c>
      <c r="S9" s="3">
        <f t="shared" si="1"/>
        <v>2.1017999999999999</v>
      </c>
      <c r="T9" s="3">
        <f t="shared" si="7"/>
        <v>21.727636000000004</v>
      </c>
    </row>
    <row r="10" spans="1:20" x14ac:dyDescent="0.35">
      <c r="A10" s="19" t="s">
        <v>24</v>
      </c>
      <c r="B10" s="20">
        <v>980</v>
      </c>
      <c r="C10" s="3">
        <f t="shared" si="2"/>
        <v>12.9</v>
      </c>
      <c r="D10" s="3">
        <f t="shared" si="3"/>
        <v>79.38</v>
      </c>
      <c r="E10" s="3">
        <f t="shared" si="4"/>
        <v>0</v>
      </c>
      <c r="F10" s="3">
        <f t="shared" si="5"/>
        <v>13.368586000000001</v>
      </c>
      <c r="G10" s="3">
        <f t="shared" si="6"/>
        <v>6.84</v>
      </c>
      <c r="H10" s="3">
        <f t="shared" si="6"/>
        <v>34.57</v>
      </c>
      <c r="I10" s="3">
        <f t="shared" si="6"/>
        <v>-4.4000000000000004</v>
      </c>
      <c r="J10" s="3">
        <f t="shared" si="8"/>
        <v>142.65858599999999</v>
      </c>
      <c r="L10" s="19" t="s">
        <v>24</v>
      </c>
      <c r="M10">
        <v>0</v>
      </c>
      <c r="N10" s="3">
        <f t="shared" si="0"/>
        <v>17.8</v>
      </c>
      <c r="O10" s="3">
        <f t="shared" si="1"/>
        <v>0</v>
      </c>
      <c r="P10" s="3">
        <f t="shared" si="1"/>
        <v>0</v>
      </c>
      <c r="Q10" s="25"/>
      <c r="R10" s="3">
        <f t="shared" si="1"/>
        <v>0</v>
      </c>
      <c r="S10" s="3">
        <f t="shared" si="1"/>
        <v>0</v>
      </c>
      <c r="T10" s="3">
        <f t="shared" si="7"/>
        <v>17.8</v>
      </c>
    </row>
    <row r="11" spans="1:20" x14ac:dyDescent="0.35">
      <c r="A11" s="19" t="s">
        <v>25</v>
      </c>
      <c r="B11" s="20">
        <v>1075</v>
      </c>
      <c r="C11" s="3">
        <f t="shared" si="2"/>
        <v>12.9</v>
      </c>
      <c r="D11" s="3">
        <f t="shared" si="3"/>
        <v>87.07</v>
      </c>
      <c r="E11" s="3">
        <f t="shared" si="4"/>
        <v>0</v>
      </c>
      <c r="F11" s="3">
        <f t="shared" si="5"/>
        <v>14.534938</v>
      </c>
      <c r="G11" s="3">
        <f t="shared" si="6"/>
        <v>7.5</v>
      </c>
      <c r="H11" s="3">
        <f t="shared" si="6"/>
        <v>37.92</v>
      </c>
      <c r="I11" s="3">
        <f t="shared" si="6"/>
        <v>-4.82</v>
      </c>
      <c r="J11" s="3">
        <f t="shared" si="8"/>
        <v>155.104938</v>
      </c>
      <c r="L11" s="19" t="s">
        <v>25</v>
      </c>
      <c r="M11">
        <v>0</v>
      </c>
      <c r="N11" s="3">
        <f t="shared" si="0"/>
        <v>17.8</v>
      </c>
      <c r="O11" s="3">
        <f t="shared" si="1"/>
        <v>0</v>
      </c>
      <c r="P11" s="3">
        <f t="shared" si="1"/>
        <v>0</v>
      </c>
      <c r="Q11" s="25"/>
      <c r="R11" s="3">
        <f t="shared" si="1"/>
        <v>0</v>
      </c>
      <c r="S11" s="3">
        <f t="shared" si="1"/>
        <v>0</v>
      </c>
      <c r="T11" s="3">
        <f t="shared" si="7"/>
        <v>17.8</v>
      </c>
    </row>
    <row r="12" spans="1:20" x14ac:dyDescent="0.35">
      <c r="A12" s="19" t="s">
        <v>26</v>
      </c>
      <c r="B12" s="20">
        <v>1314</v>
      </c>
      <c r="C12" s="3">
        <f t="shared" si="2"/>
        <v>12.9</v>
      </c>
      <c r="D12" s="3">
        <f t="shared" si="3"/>
        <v>106.43</v>
      </c>
      <c r="E12" s="3">
        <f t="shared" si="4"/>
        <v>0</v>
      </c>
      <c r="F12" s="3">
        <f t="shared" si="5"/>
        <v>17.470464000000003</v>
      </c>
      <c r="G12" s="3">
        <f t="shared" si="6"/>
        <v>9.17</v>
      </c>
      <c r="H12" s="3">
        <f t="shared" si="6"/>
        <v>46.36</v>
      </c>
      <c r="I12" s="3">
        <f t="shared" si="6"/>
        <v>-5.9</v>
      </c>
      <c r="J12" s="3">
        <f t="shared" si="8"/>
        <v>186.430464</v>
      </c>
      <c r="L12" s="19" t="s">
        <v>26</v>
      </c>
      <c r="M12">
        <v>0</v>
      </c>
      <c r="N12" s="3">
        <f t="shared" si="0"/>
        <v>17.8</v>
      </c>
      <c r="O12" s="3">
        <f t="shared" si="1"/>
        <v>0</v>
      </c>
      <c r="P12" s="3">
        <f t="shared" si="1"/>
        <v>0</v>
      </c>
      <c r="Q12" s="25"/>
      <c r="R12" s="3">
        <f t="shared" si="1"/>
        <v>0</v>
      </c>
      <c r="S12" s="3">
        <f t="shared" si="1"/>
        <v>0</v>
      </c>
      <c r="T12" s="3">
        <f t="shared" si="7"/>
        <v>17.8</v>
      </c>
    </row>
    <row r="13" spans="1:20" x14ac:dyDescent="0.35">
      <c r="A13" s="19" t="s">
        <v>27</v>
      </c>
      <c r="B13" s="20">
        <v>1223</v>
      </c>
      <c r="C13" s="3">
        <f t="shared" si="2"/>
        <v>12.9</v>
      </c>
      <c r="D13" s="3">
        <f t="shared" si="3"/>
        <v>99.06</v>
      </c>
      <c r="E13" s="3">
        <f t="shared" si="4"/>
        <v>0</v>
      </c>
      <c r="F13" s="3">
        <f t="shared" si="5"/>
        <v>16.351676000000001</v>
      </c>
      <c r="G13" s="3">
        <f t="shared" si="6"/>
        <v>8.5299999999999994</v>
      </c>
      <c r="H13" s="3">
        <f t="shared" si="6"/>
        <v>43.14</v>
      </c>
      <c r="I13" s="3">
        <f t="shared" si="6"/>
        <v>-5.49</v>
      </c>
      <c r="J13" s="3">
        <f t="shared" si="8"/>
        <v>174.49167599999998</v>
      </c>
      <c r="L13" s="19" t="s">
        <v>27</v>
      </c>
      <c r="M13">
        <v>0</v>
      </c>
      <c r="N13" s="3">
        <f t="shared" si="0"/>
        <v>17.8</v>
      </c>
      <c r="O13" s="3">
        <f t="shared" si="1"/>
        <v>0</v>
      </c>
      <c r="P13" s="3">
        <f t="shared" si="1"/>
        <v>0</v>
      </c>
      <c r="Q13" s="25"/>
      <c r="R13" s="3">
        <f t="shared" si="1"/>
        <v>0</v>
      </c>
      <c r="S13" s="3">
        <f t="shared" si="1"/>
        <v>0</v>
      </c>
      <c r="T13" s="3">
        <f t="shared" si="7"/>
        <v>17.8</v>
      </c>
    </row>
    <row r="14" spans="1:20" x14ac:dyDescent="0.35">
      <c r="A14" s="19" t="s">
        <v>28</v>
      </c>
      <c r="B14" s="20">
        <v>926</v>
      </c>
      <c r="C14" s="3">
        <f t="shared" si="2"/>
        <v>12.9</v>
      </c>
      <c r="D14" s="3">
        <f t="shared" si="3"/>
        <v>75</v>
      </c>
      <c r="E14" s="3">
        <f t="shared" si="4"/>
        <v>0</v>
      </c>
      <c r="F14" s="3">
        <f t="shared" si="5"/>
        <v>12.705792000000001</v>
      </c>
      <c r="G14" s="3">
        <f t="shared" si="6"/>
        <v>6.46</v>
      </c>
      <c r="H14" s="3">
        <f t="shared" si="6"/>
        <v>32.67</v>
      </c>
      <c r="I14" s="3">
        <f t="shared" si="6"/>
        <v>-4.1500000000000004</v>
      </c>
      <c r="J14" s="3">
        <f t="shared" si="8"/>
        <v>135.585792</v>
      </c>
      <c r="L14" s="19" t="s">
        <v>28</v>
      </c>
      <c r="M14">
        <v>0</v>
      </c>
      <c r="N14" s="3">
        <f t="shared" si="0"/>
        <v>17.8</v>
      </c>
      <c r="O14" s="3">
        <f t="shared" si="1"/>
        <v>0</v>
      </c>
      <c r="P14" s="3">
        <f t="shared" si="1"/>
        <v>0</v>
      </c>
      <c r="Q14" s="25"/>
      <c r="R14" s="3">
        <f t="shared" si="1"/>
        <v>0</v>
      </c>
      <c r="S14" s="3">
        <f t="shared" si="1"/>
        <v>0</v>
      </c>
      <c r="T14" s="3">
        <f t="shared" si="7"/>
        <v>17.8</v>
      </c>
    </row>
    <row r="15" spans="1:20" x14ac:dyDescent="0.35">
      <c r="A15" s="19" t="s">
        <v>29</v>
      </c>
      <c r="B15" s="20">
        <v>911</v>
      </c>
      <c r="C15" s="3">
        <f t="shared" si="2"/>
        <v>12.9</v>
      </c>
      <c r="D15" s="3">
        <f t="shared" si="3"/>
        <v>73.790000000000006</v>
      </c>
      <c r="E15" s="3">
        <f t="shared" si="4"/>
        <v>0</v>
      </c>
      <c r="F15" s="3">
        <f t="shared" si="5"/>
        <v>12.520706000000001</v>
      </c>
      <c r="G15" s="3">
        <f t="shared" si="6"/>
        <v>6.35</v>
      </c>
      <c r="H15" s="3">
        <f t="shared" si="6"/>
        <v>32.14</v>
      </c>
      <c r="I15" s="3">
        <f t="shared" si="6"/>
        <v>-4.09</v>
      </c>
      <c r="J15" s="3">
        <f t="shared" si="8"/>
        <v>133.61070600000002</v>
      </c>
      <c r="L15" s="19" t="s">
        <v>29</v>
      </c>
      <c r="M15">
        <v>0</v>
      </c>
      <c r="N15" s="3">
        <f t="shared" si="0"/>
        <v>17.8</v>
      </c>
      <c r="O15" s="3">
        <f t="shared" si="1"/>
        <v>0</v>
      </c>
      <c r="P15" s="3">
        <f t="shared" si="1"/>
        <v>0</v>
      </c>
      <c r="Q15" s="25"/>
      <c r="R15" s="3">
        <f t="shared" si="1"/>
        <v>0</v>
      </c>
      <c r="S15" s="3">
        <f t="shared" si="1"/>
        <v>0</v>
      </c>
      <c r="T15" s="3">
        <f t="shared" si="7"/>
        <v>17.8</v>
      </c>
    </row>
    <row r="16" spans="1:20" x14ac:dyDescent="0.35">
      <c r="A16" s="19" t="s">
        <v>30</v>
      </c>
      <c r="B16" s="20">
        <v>1498</v>
      </c>
      <c r="C16" s="3">
        <f t="shared" si="2"/>
        <v>12.9</v>
      </c>
      <c r="D16" s="3">
        <f t="shared" si="3"/>
        <v>121.33</v>
      </c>
      <c r="E16" s="3">
        <f t="shared" si="4"/>
        <v>0</v>
      </c>
      <c r="F16" s="3">
        <f t="shared" si="5"/>
        <v>19.729754</v>
      </c>
      <c r="G16" s="3">
        <f t="shared" si="6"/>
        <v>10.45</v>
      </c>
      <c r="H16" s="3">
        <f t="shared" si="6"/>
        <v>52.85</v>
      </c>
      <c r="I16" s="3">
        <f t="shared" si="6"/>
        <v>-6.72</v>
      </c>
      <c r="J16" s="3">
        <f t="shared" si="8"/>
        <v>210.53975399999996</v>
      </c>
      <c r="L16" s="19" t="s">
        <v>30</v>
      </c>
      <c r="M16">
        <v>1</v>
      </c>
      <c r="N16" s="3">
        <f t="shared" si="0"/>
        <v>17.8</v>
      </c>
      <c r="O16" s="3">
        <f t="shared" si="1"/>
        <v>0.52473999999999998</v>
      </c>
      <c r="P16" s="3">
        <f t="shared" si="1"/>
        <v>1.4803E-2</v>
      </c>
      <c r="Q16" s="3">
        <f t="shared" si="1"/>
        <v>6.9069000000000005E-2</v>
      </c>
      <c r="R16" s="3">
        <f t="shared" si="1"/>
        <v>0</v>
      </c>
      <c r="S16" s="3">
        <f t="shared" si="1"/>
        <v>0.7006</v>
      </c>
      <c r="T16" s="3">
        <f t="shared" si="7"/>
        <v>19.109212000000003</v>
      </c>
    </row>
    <row r="17" spans="1:21" x14ac:dyDescent="0.35">
      <c r="A17" s="19" t="s">
        <v>31</v>
      </c>
      <c r="B17" s="20">
        <v>2376</v>
      </c>
      <c r="C17" s="3">
        <f t="shared" si="2"/>
        <v>12.9</v>
      </c>
      <c r="D17" s="3">
        <f t="shared" si="3"/>
        <v>192.44</v>
      </c>
      <c r="E17" s="3">
        <f t="shared" si="4"/>
        <v>0</v>
      </c>
      <c r="F17" s="3">
        <f t="shared" si="5"/>
        <v>30.510238000000001</v>
      </c>
      <c r="G17" s="3">
        <f t="shared" si="6"/>
        <v>16.57</v>
      </c>
      <c r="H17" s="3">
        <f t="shared" si="6"/>
        <v>83.82</v>
      </c>
      <c r="I17" s="3">
        <f t="shared" si="6"/>
        <v>-10.66</v>
      </c>
      <c r="J17" s="3">
        <f t="shared" si="8"/>
        <v>325.58023799999995</v>
      </c>
      <c r="L17" s="19" t="s">
        <v>31</v>
      </c>
      <c r="M17">
        <v>12</v>
      </c>
      <c r="N17" s="3">
        <f t="shared" si="0"/>
        <v>17.8</v>
      </c>
      <c r="O17" s="3">
        <f t="shared" si="1"/>
        <v>6.2968799999999998</v>
      </c>
      <c r="P17" s="3">
        <f t="shared" si="1"/>
        <v>0.17763600000000002</v>
      </c>
      <c r="Q17" s="3">
        <f t="shared" si="1"/>
        <v>0.82882800000000012</v>
      </c>
      <c r="R17" s="3">
        <f t="shared" si="1"/>
        <v>0</v>
      </c>
      <c r="S17" s="3">
        <f t="shared" si="1"/>
        <v>8.4071999999999996</v>
      </c>
      <c r="T17" s="3">
        <f t="shared" si="7"/>
        <v>33.510543999999996</v>
      </c>
    </row>
    <row r="18" spans="1:21" x14ac:dyDescent="0.35">
      <c r="A18" s="6"/>
      <c r="F18" s="3"/>
    </row>
    <row r="19" spans="1:21" x14ac:dyDescent="0.35">
      <c r="A19" s="6"/>
      <c r="J19" s="3">
        <f>ROUND(SUM(J6:J17),0)</f>
        <v>2793</v>
      </c>
      <c r="K19" t="s">
        <v>15</v>
      </c>
      <c r="T19" s="3">
        <f>SUM(T6:T17)</f>
        <v>413.90943600000008</v>
      </c>
      <c r="U19" t="s">
        <v>15</v>
      </c>
    </row>
    <row r="20" spans="1:21" x14ac:dyDescent="0.35">
      <c r="A20" s="6"/>
      <c r="J20" s="9">
        <f>ROUNDUP((J19/12),0)</f>
        <v>233</v>
      </c>
      <c r="K20" t="s">
        <v>16</v>
      </c>
      <c r="T20" s="9">
        <f>ROUNDUP((T19/12),0)</f>
        <v>35</v>
      </c>
      <c r="U20" t="s">
        <v>17</v>
      </c>
    </row>
    <row r="21" spans="1:21" ht="15" hidden="1" thickBot="1" x14ac:dyDescent="0.4"/>
    <row r="22" spans="1:21" hidden="1" x14ac:dyDescent="0.3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/>
    </row>
    <row r="23" spans="1:21" hidden="1" x14ac:dyDescent="0.35">
      <c r="A23" s="14"/>
      <c r="B23">
        <f>SUM(B6:B17)</f>
        <v>20008</v>
      </c>
      <c r="M23">
        <f>SUM(M6:M17)</f>
        <v>153</v>
      </c>
      <c r="U23" s="15"/>
    </row>
    <row r="24" spans="1:21" hidden="1" x14ac:dyDescent="0.35">
      <c r="A24" s="14"/>
      <c r="B24">
        <f>B23/11</f>
        <v>1818.909090909091</v>
      </c>
      <c r="C24" s="3">
        <f t="shared" ref="C24" si="9">$C$5</f>
        <v>12.9</v>
      </c>
      <c r="D24" s="3">
        <f t="shared" ref="D24" si="10">ROUND((D$5*$B24),2)</f>
        <v>147.32</v>
      </c>
      <c r="E24" s="3">
        <f t="shared" ref="E24" si="11">$E$5</f>
        <v>0</v>
      </c>
      <c r="F24" s="7">
        <f t="shared" ref="F24" si="12">$F$5</f>
        <v>0.10340000000000001</v>
      </c>
      <c r="G24" s="3">
        <f t="shared" ref="G24:I24" si="13">ROUND((G$5*$B24),2)</f>
        <v>12.69</v>
      </c>
      <c r="H24" s="3">
        <f t="shared" si="13"/>
        <v>64.17</v>
      </c>
      <c r="I24" s="3">
        <f t="shared" si="13"/>
        <v>-8.16</v>
      </c>
      <c r="J24" s="3">
        <f>SUM(C24:I24)</f>
        <v>229.02340000000001</v>
      </c>
      <c r="M24">
        <f>M23/12</f>
        <v>12.75</v>
      </c>
      <c r="N24" s="3">
        <f>$N$5</f>
        <v>17.8</v>
      </c>
      <c r="O24" s="3">
        <f>O$5*$M24</f>
        <v>6.6904349999999999</v>
      </c>
      <c r="P24" s="3">
        <f>P$5*$M24</f>
        <v>0.18873825</v>
      </c>
      <c r="Q24" s="3">
        <f>Q$5*$M24</f>
        <v>0.8806297500000001</v>
      </c>
      <c r="R24" s="3">
        <f>R$5*$M24</f>
        <v>0</v>
      </c>
      <c r="S24" s="3">
        <f>S$5*$M24</f>
        <v>8.9326500000000006</v>
      </c>
      <c r="T24" s="3">
        <f>SUM(N24:S24)</f>
        <v>34.492453000000005</v>
      </c>
      <c r="U24" s="15"/>
    </row>
    <row r="25" spans="1:21" hidden="1" x14ac:dyDescent="0.35">
      <c r="A25" s="14"/>
      <c r="J25" s="9">
        <f>ROUND(J24,0)</f>
        <v>229</v>
      </c>
      <c r="K25" t="s">
        <v>17</v>
      </c>
      <c r="T25" s="9">
        <f>ROUND(T24,0)</f>
        <v>34</v>
      </c>
      <c r="U25" s="15" t="s">
        <v>17</v>
      </c>
    </row>
    <row r="26" spans="1:21" ht="15" hidden="1" thickBot="1" x14ac:dyDescent="0.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</row>
    <row r="27" spans="1:21" hidden="1" x14ac:dyDescent="0.35"/>
    <row r="29" spans="1:21" x14ac:dyDescent="0.35">
      <c r="J29" s="23">
        <f>J20+T20</f>
        <v>268</v>
      </c>
    </row>
  </sheetData>
  <phoneticPr fontId="3" type="noConversion"/>
  <pageMargins left="0.7" right="0.7" top="0.75" bottom="0.75" header="0.3" footer="0.3"/>
  <pageSetup paperSize="5" orientation="landscape" r:id="rId1"/>
  <headerFooter>
    <oddHeader>&amp;R&amp;"Times New Roman,Bold"&amp;10KyPSC Case No. 2024-00114
STAFF-DR-01-001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CE6742C2CAF48AB663A6603685E6F" ma:contentTypeVersion="4" ma:contentTypeDescription="Create a new document." ma:contentTypeScope="" ma:versionID="9975b26411b48ab2cc627055c6d8d7f4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7EB72-55BC-4985-A16B-880B1D16EF44}">
  <ds:schemaRefs>
    <ds:schemaRef ds:uri="http://www.w3.org/XML/1998/namespace"/>
    <ds:schemaRef ds:uri="2612a682-5ffb-4b9c-9555-01761893517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c9d8c27-8a6d-4d9e-a15e-ef5d28c114a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EC3C9F-34E8-4F50-9942-ACD836FBD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EC77C-DCC9-4C79-8174-ECBC77C89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DR-01-001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Eichelberger_2023 Calculation</dc:subject>
  <dc:creator>Bolen, Tara</dc:creator>
  <cp:lastModifiedBy>Vaysman, Larisa</cp:lastModifiedBy>
  <cp:lastPrinted>2024-08-23T13:01:53Z</cp:lastPrinted>
  <dcterms:created xsi:type="dcterms:W3CDTF">2024-04-25T15:18:43Z</dcterms:created>
  <dcterms:modified xsi:type="dcterms:W3CDTF">2024-08-23T17:17:59Z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0x010100F3DCE6742C2CAF48AB663A6603685E6F</vt:lpwstr>
  </property>
</Properties>
</file>