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ekpccoop.sharepoint.com/sites/RegulatoryServicesPricing/Shared Documents/Jacob/ESC Compliance Plan and CPCN for Area D Phase 3/Testimony and Exhibits for Area D Phase 3/Direct Testimony of Jacob Watson/"/>
    </mc:Choice>
  </mc:AlternateContent>
  <xr:revisionPtr revIDLastSave="373" documentId="11_733BFC6133AA3BCF78D9F71AD4A09B329AE899BC" xr6:coauthVersionLast="47" xr6:coauthVersionMax="47" xr10:uidLastSave="{868D0406-7B4C-469C-9E8A-C30B0687D6A1}"/>
  <bookViews>
    <workbookView xWindow="4935" yWindow="15" windowWidth="38700" windowHeight="15225" xr2:uid="{00000000-000D-0000-FFFF-FFFF00000000}"/>
  </bookViews>
  <sheets>
    <sheet name="Impacts" sheetId="9" r:id="rId1"/>
    <sheet name="Proposed - YE 2025" sheetId="12" r:id="rId2"/>
    <sheet name="Proposed - YE 2026" sheetId="13" r:id="rId3"/>
    <sheet name="Proposed - YE 2027" sheetId="14" r:id="rId4"/>
    <sheet name="Proposed - YE 2028" sheetId="1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12" l="1"/>
  <c r="D63" i="12"/>
  <c r="D71" i="12"/>
  <c r="D65" i="12" s="1"/>
  <c r="D74" i="12"/>
  <c r="D23" i="12"/>
  <c r="D25" i="12" s="1"/>
  <c r="D30" i="12" s="1"/>
  <c r="D40" i="12" s="1"/>
  <c r="D42" i="12" s="1"/>
  <c r="D44" i="12" s="1"/>
  <c r="D46" i="12" s="1"/>
  <c r="D49" i="12" s="1"/>
  <c r="D24" i="12"/>
  <c r="D27" i="12"/>
  <c r="D29" i="12"/>
  <c r="D33" i="12"/>
  <c r="D34" i="12"/>
  <c r="D35" i="12"/>
  <c r="D36" i="12"/>
  <c r="D37" i="12"/>
  <c r="D43" i="12"/>
  <c r="D79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M42" i="12"/>
  <c r="D72" i="12"/>
  <c r="F83" i="9"/>
  <c r="D65" i="13"/>
  <c r="J58" i="12"/>
  <c r="K58" i="12" s="1"/>
  <c r="E15" i="9"/>
  <c r="E12" i="9"/>
  <c r="C12" i="9"/>
  <c r="G69" i="9"/>
  <c r="C15" i="9"/>
  <c r="D14" i="9"/>
  <c r="M58" i="12" l="1"/>
  <c r="D67" i="12" s="1"/>
  <c r="D68" i="12" s="1"/>
  <c r="D78" i="12" s="1"/>
  <c r="D80" i="12" s="1"/>
  <c r="A2" i="12"/>
  <c r="A3" i="12" s="1"/>
  <c r="A4" i="12" s="1"/>
  <c r="A5" i="12" s="1"/>
  <c r="A6" i="12" s="1"/>
  <c r="N58" i="12" l="1"/>
  <c r="D41" i="15"/>
  <c r="D79" i="15" s="1"/>
  <c r="D41" i="14"/>
  <c r="D79" i="14" s="1"/>
  <c r="D41" i="13"/>
  <c r="D79" i="13" s="1"/>
  <c r="M42" i="15" l="1"/>
  <c r="O16" i="15"/>
  <c r="M42" i="14"/>
  <c r="O16" i="14"/>
  <c r="M42" i="13"/>
  <c r="O16" i="13"/>
  <c r="G14" i="15" l="1"/>
  <c r="G14" i="14"/>
  <c r="D14" i="14" l="1"/>
  <c r="L14" i="14" s="1"/>
  <c r="D14" i="15" s="1"/>
  <c r="L14" i="15" s="1"/>
  <c r="J14" i="14"/>
  <c r="K14" i="14" s="1"/>
  <c r="J14" i="15"/>
  <c r="K14" i="15" s="1"/>
  <c r="E14" i="14" l="1"/>
  <c r="M14" i="14" s="1"/>
  <c r="F14" i="14"/>
  <c r="H14" i="14" s="1"/>
  <c r="D33" i="14"/>
  <c r="D33" i="13"/>
  <c r="E14" i="15" l="1"/>
  <c r="M14" i="15" s="1"/>
  <c r="N14" i="15" s="1"/>
  <c r="N14" i="14"/>
  <c r="F14" i="15" s="1"/>
  <c r="H14" i="15" s="1"/>
  <c r="J58" i="15" l="1"/>
  <c r="J58" i="14"/>
  <c r="J58" i="13"/>
  <c r="K58" i="13" s="1"/>
  <c r="D72" i="13" s="1"/>
  <c r="G58" i="15" l="1"/>
  <c r="D74" i="15"/>
  <c r="D65" i="15"/>
  <c r="D62" i="15"/>
  <c r="K58" i="15"/>
  <c r="D72" i="15" s="1"/>
  <c r="D33" i="15"/>
  <c r="D27" i="15" s="1"/>
  <c r="A2" i="15"/>
  <c r="A3" i="15" s="1"/>
  <c r="A4" i="15" s="1"/>
  <c r="G58" i="14"/>
  <c r="D74" i="14"/>
  <c r="D65" i="14"/>
  <c r="D62" i="14"/>
  <c r="K58" i="14"/>
  <c r="D72" i="14" s="1"/>
  <c r="O20" i="14"/>
  <c r="D24" i="14" s="1"/>
  <c r="A2" i="14"/>
  <c r="A3" i="14" s="1"/>
  <c r="A4" i="14" s="1"/>
  <c r="A5" i="14" l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G16" i="15"/>
  <c r="G20" i="15" s="1"/>
  <c r="G16" i="14"/>
  <c r="G20" i="14" s="1"/>
  <c r="A63" i="14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O20" i="15"/>
  <c r="D24" i="15" s="1"/>
  <c r="D27" i="14"/>
  <c r="G58" i="13"/>
  <c r="D58" i="13"/>
  <c r="L58" i="13" s="1"/>
  <c r="D58" i="14" s="1"/>
  <c r="L58" i="14" s="1"/>
  <c r="D74" i="13"/>
  <c r="D62" i="13"/>
  <c r="O20" i="13"/>
  <c r="D24" i="13" s="1"/>
  <c r="A2" i="13"/>
  <c r="A3" i="13" s="1"/>
  <c r="A4" i="13" s="1"/>
  <c r="A5" i="13" l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2" i="15"/>
  <c r="A133" i="15" s="1"/>
  <c r="A134" i="15" s="1"/>
  <c r="A135" i="15" s="1"/>
  <c r="A136" i="15" s="1"/>
  <c r="G16" i="13"/>
  <c r="G20" i="13" s="1"/>
  <c r="D61" i="14"/>
  <c r="D63" i="14" s="1"/>
  <c r="D58" i="15"/>
  <c r="L58" i="15" s="1"/>
  <c r="D61" i="13"/>
  <c r="D63" i="13" s="1"/>
  <c r="D27" i="13"/>
  <c r="D61" i="15" l="1"/>
  <c r="D63" i="15" s="1"/>
  <c r="A7" i="12"/>
  <c r="A8" i="12" s="1"/>
  <c r="A9" i="12" s="1"/>
  <c r="A10" i="12" s="1"/>
  <c r="A11" i="12" s="1"/>
  <c r="A12" i="12" s="1"/>
  <c r="A13" i="12" s="1"/>
  <c r="A14" i="12" l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G76" i="9"/>
  <c r="H76" i="9" s="1"/>
  <c r="I76" i="9" s="1"/>
  <c r="H69" i="9"/>
  <c r="I69" i="9" s="1"/>
  <c r="G44" i="9" l="1"/>
  <c r="H44" i="9" l="1"/>
  <c r="G83" i="9"/>
  <c r="I44" i="9" l="1"/>
  <c r="H83" i="9"/>
  <c r="I83" i="9" l="1"/>
  <c r="H58" i="12" l="1"/>
  <c r="D73" i="12" s="1"/>
  <c r="D75" i="12" s="1"/>
  <c r="D81" i="12" s="1"/>
  <c r="D82" i="12" s="1"/>
  <c r="D84" i="12" s="1"/>
  <c r="E58" i="13" l="1"/>
  <c r="M58" i="13" s="1"/>
  <c r="F58" i="13"/>
  <c r="H58" i="13" s="1"/>
  <c r="D73" i="13" s="1"/>
  <c r="D67" i="13" l="1"/>
  <c r="D68" i="13" s="1"/>
  <c r="D75" i="13"/>
  <c r="D81" i="13" s="1"/>
  <c r="F32" i="9"/>
  <c r="E58" i="14"/>
  <c r="M58" i="14" s="1"/>
  <c r="D67" i="14" s="1"/>
  <c r="N58" i="13"/>
  <c r="F58" i="14" s="1"/>
  <c r="F55" i="9" l="1"/>
  <c r="D78" i="13"/>
  <c r="D80" i="13" s="1"/>
  <c r="D82" i="13" s="1"/>
  <c r="D84" i="13" s="1"/>
  <c r="G32" i="9" s="1"/>
  <c r="G55" i="9" s="1"/>
  <c r="H58" i="14"/>
  <c r="D73" i="14" s="1"/>
  <c r="D75" i="14" s="1"/>
  <c r="D81" i="14" s="1"/>
  <c r="E58" i="15"/>
  <c r="M58" i="15" s="1"/>
  <c r="D68" i="14"/>
  <c r="D78" i="14" s="1"/>
  <c r="D80" i="14" s="1"/>
  <c r="N58" i="14"/>
  <c r="F58" i="15" s="1"/>
  <c r="D18" i="9"/>
  <c r="D17" i="9"/>
  <c r="D16" i="9"/>
  <c r="D13" i="9"/>
  <c r="D16" i="13" l="1"/>
  <c r="D20" i="13" s="1"/>
  <c r="H58" i="15"/>
  <c r="D73" i="15" s="1"/>
  <c r="D75" i="15" s="1"/>
  <c r="D81" i="15" s="1"/>
  <c r="D82" i="14"/>
  <c r="D84" i="14" s="1"/>
  <c r="H32" i="9" s="1"/>
  <c r="C20" i="9"/>
  <c r="F37" i="9" s="1"/>
  <c r="F40" i="9" s="1"/>
  <c r="E20" i="9"/>
  <c r="D67" i="15"/>
  <c r="N58" i="15"/>
  <c r="L16" i="13"/>
  <c r="D15" i="9"/>
  <c r="D12" i="9"/>
  <c r="A2" i="9"/>
  <c r="D68" i="15" l="1"/>
  <c r="D78" i="15" s="1"/>
  <c r="D80" i="15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F47" i="9"/>
  <c r="H55" i="9"/>
  <c r="J16" i="14"/>
  <c r="J20" i="14" s="1"/>
  <c r="J16" i="15"/>
  <c r="J20" i="15" s="1"/>
  <c r="J16" i="13"/>
  <c r="J20" i="13" s="1"/>
  <c r="K16" i="13"/>
  <c r="D82" i="15"/>
  <c r="D84" i="15" s="1"/>
  <c r="I32" i="9" s="1"/>
  <c r="K16" i="14"/>
  <c r="K16" i="15"/>
  <c r="D20" i="9"/>
  <c r="D16" i="14"/>
  <c r="F15" i="9" l="1"/>
  <c r="F12" i="9"/>
  <c r="A29" i="9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F13" i="9"/>
  <c r="K20" i="15"/>
  <c r="D34" i="15" s="1"/>
  <c r="K20" i="14"/>
  <c r="D34" i="14" s="1"/>
  <c r="K20" i="13"/>
  <c r="D34" i="13" s="1"/>
  <c r="L20" i="13"/>
  <c r="D23" i="13" s="1"/>
  <c r="D25" i="13" s="1"/>
  <c r="I55" i="9"/>
  <c r="F17" i="9"/>
  <c r="F18" i="9"/>
  <c r="F14" i="9"/>
  <c r="F60" i="9"/>
  <c r="F64" i="9" s="1"/>
  <c r="F72" i="9" s="1"/>
  <c r="F79" i="9" s="1"/>
  <c r="F86" i="9" s="1"/>
  <c r="F16" i="9"/>
  <c r="L16" i="14"/>
  <c r="D20" i="14"/>
  <c r="G37" i="9"/>
  <c r="G40" i="9" s="1"/>
  <c r="A55" i="9" l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G47" i="9"/>
  <c r="M16" i="13"/>
  <c r="E16" i="13"/>
  <c r="F16" i="13" s="1"/>
  <c r="H60" i="9"/>
  <c r="H64" i="9" s="1"/>
  <c r="H72" i="9" s="1"/>
  <c r="H79" i="9" s="1"/>
  <c r="H86" i="9" s="1"/>
  <c r="G60" i="9"/>
  <c r="I60" i="9"/>
  <c r="I64" i="9" s="1"/>
  <c r="I72" i="9" s="1"/>
  <c r="I79" i="9" s="1"/>
  <c r="I86" i="9" s="1"/>
  <c r="F20" i="9"/>
  <c r="D16" i="15"/>
  <c r="H37" i="9"/>
  <c r="H40" i="9" s="1"/>
  <c r="H47" i="9" l="1"/>
  <c r="G64" i="9"/>
  <c r="G72" i="9" s="1"/>
  <c r="G79" i="9" s="1"/>
  <c r="G86" i="9" s="1"/>
  <c r="I16" i="13"/>
  <c r="H16" i="13"/>
  <c r="N16" i="13"/>
  <c r="N20" i="13" s="1"/>
  <c r="E16" i="14"/>
  <c r="F35" i="9"/>
  <c r="F42" i="9" s="1"/>
  <c r="L20" i="14"/>
  <c r="D23" i="14" s="1"/>
  <c r="D25" i="14" s="1"/>
  <c r="M20" i="13"/>
  <c r="D29" i="13" s="1"/>
  <c r="D30" i="13" s="1"/>
  <c r="F20" i="13"/>
  <c r="E20" i="13"/>
  <c r="M16" i="14"/>
  <c r="D20" i="15"/>
  <c r="L16" i="15"/>
  <c r="I37" i="9"/>
  <c r="I40" i="9" s="1"/>
  <c r="F49" i="9" l="1"/>
  <c r="I47" i="9"/>
  <c r="F58" i="9"/>
  <c r="F67" i="9" s="1"/>
  <c r="F74" i="9" s="1"/>
  <c r="D40" i="13"/>
  <c r="D42" i="13" s="1"/>
  <c r="F16" i="14"/>
  <c r="F20" i="14" s="1"/>
  <c r="E20" i="14"/>
  <c r="I20" i="13"/>
  <c r="D36" i="13" s="1"/>
  <c r="H20" i="13"/>
  <c r="D35" i="13" s="1"/>
  <c r="I16" i="14"/>
  <c r="H16" i="14"/>
  <c r="E16" i="15"/>
  <c r="N16" i="14"/>
  <c r="F81" i="9" l="1"/>
  <c r="F88" i="9" s="1"/>
  <c r="D37" i="13"/>
  <c r="D43" i="13" s="1"/>
  <c r="D44" i="13" s="1"/>
  <c r="L20" i="15"/>
  <c r="D23" i="15" s="1"/>
  <c r="D25" i="15" s="1"/>
  <c r="I20" i="14"/>
  <c r="D36" i="14" s="1"/>
  <c r="M20" i="14"/>
  <c r="D29" i="14" s="1"/>
  <c r="D30" i="14" s="1"/>
  <c r="D40" i="14" s="1"/>
  <c r="D42" i="14" s="1"/>
  <c r="H20" i="14"/>
  <c r="D35" i="14" s="1"/>
  <c r="N20" i="14"/>
  <c r="M16" i="15"/>
  <c r="D37" i="14" l="1"/>
  <c r="D43" i="14" s="1"/>
  <c r="D44" i="14" s="1"/>
  <c r="D46" i="14" s="1"/>
  <c r="D49" i="14" s="1"/>
  <c r="F16" i="15"/>
  <c r="F20" i="15" s="1"/>
  <c r="E20" i="15"/>
  <c r="D46" i="13"/>
  <c r="D49" i="13" s="1"/>
  <c r="I16" i="15"/>
  <c r="H16" i="15"/>
  <c r="N16" i="15"/>
  <c r="H20" i="15" l="1"/>
  <c r="D35" i="15" s="1"/>
  <c r="I20" i="15"/>
  <c r="D36" i="15" s="1"/>
  <c r="M20" i="15"/>
  <c r="D29" i="15" s="1"/>
  <c r="D30" i="15" s="1"/>
  <c r="D40" i="15" s="1"/>
  <c r="D42" i="15" s="1"/>
  <c r="H35" i="9"/>
  <c r="H42" i="9" s="1"/>
  <c r="H49" i="9" s="1"/>
  <c r="G35" i="9"/>
  <c r="G42" i="9" s="1"/>
  <c r="G49" i="9" s="1"/>
  <c r="N20" i="15"/>
  <c r="D37" i="15" l="1"/>
  <c r="D43" i="15" s="1"/>
  <c r="D44" i="15" s="1"/>
  <c r="D46" i="15" s="1"/>
  <c r="D49" i="15" s="1"/>
  <c r="H58" i="9"/>
  <c r="H67" i="9" s="1"/>
  <c r="H74" i="9" s="1"/>
  <c r="H81" i="9" s="1"/>
  <c r="H88" i="9" s="1"/>
  <c r="G58" i="9"/>
  <c r="G67" i="9" s="1"/>
  <c r="G74" i="9" s="1"/>
  <c r="G81" i="9" s="1"/>
  <c r="G88" i="9" s="1"/>
  <c r="I35" i="9" l="1"/>
  <c r="I42" i="9" s="1"/>
  <c r="I49" i="9" s="1"/>
  <c r="I58" i="9" l="1"/>
  <c r="I67" i="9" s="1"/>
  <c r="I74" i="9" s="1"/>
  <c r="I81" i="9" s="1"/>
  <c r="I88" i="9" s="1"/>
</calcChain>
</file>

<file path=xl/sharedStrings.xml><?xml version="1.0" encoding="utf-8"?>
<sst xmlns="http://schemas.openxmlformats.org/spreadsheetml/2006/main" count="557" uniqueCount="151">
  <si>
    <t>Exhibit JRW-3</t>
  </si>
  <si>
    <t>Page 1 of 6</t>
  </si>
  <si>
    <t>East Kentucky Power Cooperative, Inc.</t>
  </si>
  <si>
    <t>Estimated Increase in Revenues and Estimated Bill Impact on Residential Customers</t>
  </si>
  <si>
    <t>Revenue Information as of December 31, 2023 Billings</t>
  </si>
  <si>
    <t>Rate</t>
  </si>
  <si>
    <t>Total</t>
  </si>
  <si>
    <t>Base Rate &amp;</t>
  </si>
  <si>
    <t>Environmental</t>
  </si>
  <si>
    <t>Allocation</t>
  </si>
  <si>
    <t>Schedule</t>
  </si>
  <si>
    <t>Revenues</t>
  </si>
  <si>
    <t>FAC Revenues</t>
  </si>
  <si>
    <t>Surcharge</t>
  </si>
  <si>
    <t>Percentage</t>
  </si>
  <si>
    <t>Rate E</t>
  </si>
  <si>
    <t>Rate B</t>
  </si>
  <si>
    <t>Rate C</t>
  </si>
  <si>
    <t>Rate G</t>
  </si>
  <si>
    <t>Int. Paper Steam</t>
  </si>
  <si>
    <t>Nucor Gallatin</t>
  </si>
  <si>
    <t>Tenn Gas Pipeline</t>
  </si>
  <si>
    <t>Totals</t>
  </si>
  <si>
    <t>Note:  Allocation Percentage is calculated off of Base Rate and FAC Revenues.</t>
  </si>
  <si>
    <t>Estimated Rate Impacts</t>
  </si>
  <si>
    <t>Calendar Year Ending</t>
  </si>
  <si>
    <t>2025</t>
  </si>
  <si>
    <t>2026</t>
  </si>
  <si>
    <t>2027</t>
  </si>
  <si>
    <t>2028</t>
  </si>
  <si>
    <t>Percentage Increase</t>
  </si>
  <si>
    <t>Estimated Annual Revenue Requirement applicable to Member Systems -</t>
  </si>
  <si>
    <t xml:space="preserve">   CPCN - Spurlock Landfill, Area D, Phase 3</t>
  </si>
  <si>
    <t xml:space="preserve">    Total Estimated Annual Revenue Requirement applicable to</t>
  </si>
  <si>
    <t xml:space="preserve">      Member Systems</t>
  </si>
  <si>
    <t xml:space="preserve">  Total Revenues as of December 31, 2023</t>
  </si>
  <si>
    <t>Percentage Increase at Wholesale -</t>
  </si>
  <si>
    <t xml:space="preserve">    CPCN - Spurlock Landfill, Area D, Phase 3</t>
  </si>
  <si>
    <t xml:space="preserve">    Total Percentage Increase at Wholesale</t>
  </si>
  <si>
    <t>Historic relationship between Retail and Wholesale Surcharge Factors</t>
  </si>
  <si>
    <t>Percentage Increase at Retail -</t>
  </si>
  <si>
    <t xml:space="preserve">    Total Percentage Increase at Retail</t>
  </si>
  <si>
    <t xml:space="preserve">Impact on Average Residential Bill at Retail  </t>
  </si>
  <si>
    <t>Estimated Annual Revenue Requirement applicable to</t>
  </si>
  <si>
    <t xml:space="preserve">  Member Systems -</t>
  </si>
  <si>
    <t xml:space="preserve">    Total Estimated Annual Revenue Requirement</t>
  </si>
  <si>
    <t xml:space="preserve">      applicable to Member Systems</t>
  </si>
  <si>
    <t>Allocation Percentage - Rate E</t>
  </si>
  <si>
    <t>Allocated Estimated Annual Revenue Requirement</t>
  </si>
  <si>
    <t xml:space="preserve">  applicable to Member Systems - Rate E -</t>
  </si>
  <si>
    <t xml:space="preserve">    Total Allocated Estimated Annual Revenue Requirement</t>
  </si>
  <si>
    <t xml:space="preserve">      applicable to Member Systems - Rate E</t>
  </si>
  <si>
    <t xml:space="preserve">2023 Billed kWh Sales - Rate E </t>
  </si>
  <si>
    <t>Wholesale Rate E Revenue Requirement per kWh -</t>
  </si>
  <si>
    <t xml:space="preserve">    Total Wholesale Rate E Revenue Requirement per kWh</t>
  </si>
  <si>
    <t>Average Residential Bill in kWh</t>
  </si>
  <si>
    <t>Impact on Average Residential Bill at Wholesale -</t>
  </si>
  <si>
    <t xml:space="preserve">    Total Impact on Average Residential Bill at Wholesale</t>
  </si>
  <si>
    <t>Historic relationship between Retail and Wholesale</t>
  </si>
  <si>
    <t>Impact on Average Residential Bill at Retail -</t>
  </si>
  <si>
    <t xml:space="preserve">    Total Impact on Average Residential Bill at Retail</t>
  </si>
  <si>
    <t xml:space="preserve">Note: </t>
  </si>
  <si>
    <t xml:space="preserve">  This calculation reflects EKPC's best estimate of the impact on residential bills and is not based on an analysis of residential billing information.</t>
  </si>
  <si>
    <t>Page 2 of 6</t>
  </si>
  <si>
    <t>Detailed Revenue Requirement Calculations for the Expense Month Ending December 2025</t>
  </si>
  <si>
    <t>Proposed Projects Not Requiring a CPCN:</t>
  </si>
  <si>
    <t>Plant, Depreciation, Property Insurance, and Property Taxes:</t>
  </si>
  <si>
    <t>Balances as of December 31, 2023</t>
  </si>
  <si>
    <t>2024 Amounts</t>
  </si>
  <si>
    <t>Balances as of December 31, 2024</t>
  </si>
  <si>
    <t>Compliance Plan</t>
  </si>
  <si>
    <t>Eligible Gross</t>
  </si>
  <si>
    <t>Eligible Accum.</t>
  </si>
  <si>
    <t>Eligible Net</t>
  </si>
  <si>
    <t>Property</t>
  </si>
  <si>
    <t>Depreciation Expense</t>
  </si>
  <si>
    <t>Project Reference</t>
  </si>
  <si>
    <t>Description</t>
  </si>
  <si>
    <t>Plant in Service</t>
  </si>
  <si>
    <t>Depreciation</t>
  </si>
  <si>
    <t>CWIP</t>
  </si>
  <si>
    <t>Taxes</t>
  </si>
  <si>
    <t>Insurance</t>
  </si>
  <si>
    <t>Monthly</t>
  </si>
  <si>
    <t>Annual</t>
  </si>
  <si>
    <t>Subtotal Proposed Projects Not Requiring a CPCN</t>
  </si>
  <si>
    <t>Total Proposed Projects Not Requiring a CPCN</t>
  </si>
  <si>
    <t>Determination of Environmental Compliance Rate Base as of December 31, 2024:</t>
  </si>
  <si>
    <t>Annual O&amp;M Expenses for Proposed Projects:</t>
  </si>
  <si>
    <t>Eligible Gross Plant in Service</t>
  </si>
  <si>
    <t xml:space="preserve">  Subtotal</t>
  </si>
  <si>
    <t>Additions -</t>
  </si>
  <si>
    <t xml:space="preserve">  Cash Working Capital Allowance</t>
  </si>
  <si>
    <t>1/8 of O&amp;M Expenses</t>
  </si>
  <si>
    <t>Deductions -</t>
  </si>
  <si>
    <t xml:space="preserve">  Eligible Accumulated Depreciation </t>
  </si>
  <si>
    <t>Environmental Compliance Rate Base</t>
  </si>
  <si>
    <t>Determination of Pollution Control Operating Expenses, 12 months ending December 31, 2024:</t>
  </si>
  <si>
    <t>Annual O&amp;M Expenses</t>
  </si>
  <si>
    <t>Annual Depreciation and Amortization Expense</t>
  </si>
  <si>
    <t>Annual Property Taxes</t>
  </si>
  <si>
    <t>Annual Property Insurance Expense</t>
  </si>
  <si>
    <t>Total Pollution Control Operating Expenses</t>
  </si>
  <si>
    <t>Revenue Requirement for 12 Months ending December 31, 2024:</t>
  </si>
  <si>
    <t>Authorized Rate of Return  (Proposed)</t>
  </si>
  <si>
    <t>Return on Rate Base</t>
  </si>
  <si>
    <t>Total Annual O&amp;M Expenses</t>
  </si>
  <si>
    <t>Operating Expenses</t>
  </si>
  <si>
    <t xml:space="preserve">  Total Revenue Requirement</t>
  </si>
  <si>
    <t xml:space="preserve">Property Tax Rates:  </t>
  </si>
  <si>
    <t>Manufacturing Machinery</t>
  </si>
  <si>
    <t>Revenue Requirment applicable to Member Systems</t>
  </si>
  <si>
    <t>Real Estate - Mason Co.</t>
  </si>
  <si>
    <t>Less:  BESF Revenue Requirement for Items Already Recovered</t>
  </si>
  <si>
    <t>Real Estate - Clark Co.</t>
  </si>
  <si>
    <t xml:space="preserve">  through Base Rates</t>
  </si>
  <si>
    <t>Real Estate - Pulaski Co.</t>
  </si>
  <si>
    <t>Net Revenue Requirement applicable to Member Systems</t>
  </si>
  <si>
    <t xml:space="preserve">Property Insurance Rate:  </t>
  </si>
  <si>
    <t>Proposed Projects Requiring a CPCN:</t>
  </si>
  <si>
    <t>2025 Amounts</t>
  </si>
  <si>
    <t>Balances as of December 31, 2025</t>
  </si>
  <si>
    <t>Spurlock Landfill - Area D Phase 3</t>
  </si>
  <si>
    <t>Determination of Environmental Compliance Rate Base as of December 31, 2025:</t>
  </si>
  <si>
    <t>Determination of Pollution Control Operating Expenses, 12 months ending December 31, 2025:</t>
  </si>
  <si>
    <t xml:space="preserve">  Average of total estimated O&amp;M Expenses for one month</t>
  </si>
  <si>
    <t xml:space="preserve">  One month of depreciation expense in 2025</t>
  </si>
  <si>
    <t>Revenue Requirement for 12 Months ending December 31, 2025:</t>
  </si>
  <si>
    <t>Revenue Requirement applicable to Member Systems</t>
  </si>
  <si>
    <t>Page 3 of 6</t>
  </si>
  <si>
    <t>Detailed Revenue Requirement Calculations for the Expense Month Ending December 2026</t>
  </si>
  <si>
    <t>2026 Amounts</t>
  </si>
  <si>
    <t>Balances as of December 31, 2026</t>
  </si>
  <si>
    <t>Determination of Environmental Compliance Rate Base as of December 31, 2026:</t>
  </si>
  <si>
    <t>Determination of Pollution Control Operating Expenses, 12 months ending December 31, 2026:</t>
  </si>
  <si>
    <t>Revenue Requirement for 12 Months ending December 31, 2026:</t>
  </si>
  <si>
    <t>Page 4 of 6</t>
  </si>
  <si>
    <t>Detailed Revenue Requirement Calculations for the Expense Month Ending December 2027</t>
  </si>
  <si>
    <t>2027 Amounts</t>
  </si>
  <si>
    <t>Balances as of December 31, 2027</t>
  </si>
  <si>
    <t>Determination of Environmental Compliance Rate Base as of December 31, 2027:</t>
  </si>
  <si>
    <t>Determination of Pollution Control Operating Expenses, 12 months ending December 31, 2027:</t>
  </si>
  <si>
    <t>Revenue Requirement for 12 Months ending December 31, 2027:</t>
  </si>
  <si>
    <t>Detailed Revenue Requirement Calculations for the Expense Month Ending December 2028</t>
  </si>
  <si>
    <t>2028 Amounts</t>
  </si>
  <si>
    <t>Balances as of December 31, 2028</t>
  </si>
  <si>
    <t>Determination of Environmental Compliance Rate Base as of December 31, 2028:</t>
  </si>
  <si>
    <t>Determination of Pollution Control Operating Expenses, 12 months ending December 31, 2028:</t>
  </si>
  <si>
    <t>Revenue Requirement for 12 Months ending December 31, 2028:</t>
  </si>
  <si>
    <t>Member System Allocation Ratio (December 31, 2023)</t>
  </si>
  <si>
    <t>Page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</si>
</sst>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164" formatCode="&quot;$&quot;#,##0.0000_);[Red]\(&quot;$&quot;#,##0.0000\)"/>
    <numFmt numFmtId="165" formatCode="&quot;$&quot;#,##0.000000_);[Red]\(&quot;$&quot;#,##0.000000\)"/>
    <numFmt numFmtId="166" formatCode="&quot;$&quot;#,##0.00000_);[Red]\(&quot;$&quot;#,##0.00000\)"/>
    <numFmt numFmtId="167" formatCode="0.000%"/>
    <numFmt numFmtId="168" formatCode="&quot;$&quot;#,##0.000_);[Red]\(&quot;$&quot;#,##0.000\)"/>
    <numFmt numFmtId="169" formatCode="_(* #,##0.0000000_);_(* \(#,##0.0000000\);_(* &quot;-&quot;??_);_(@_)"/>
    <numFmt numFmtId="170" formatCode="&quot;$&quot;#,##0.000000000_);[Red]\(&quot;$&quot;#,##0.000000000\)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8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6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6" fontId="0" fillId="0" borderId="11" xfId="0" applyNumberFormat="1" applyBorder="1"/>
    <xf numFmtId="6" fontId="0" fillId="0" borderId="12" xfId="0" applyNumberFormat="1" applyBorder="1"/>
    <xf numFmtId="0" fontId="2" fillId="0" borderId="0" xfId="0" applyFont="1" applyAlignment="1">
      <alignment horizontal="left"/>
    </xf>
    <xf numFmtId="6" fontId="0" fillId="0" borderId="13" xfId="0" applyNumberFormat="1" applyBorder="1"/>
    <xf numFmtId="167" fontId="0" fillId="0" borderId="11" xfId="0" applyNumberFormat="1" applyBorder="1"/>
    <xf numFmtId="10" fontId="0" fillId="0" borderId="11" xfId="0" applyNumberFormat="1" applyBorder="1"/>
    <xf numFmtId="167" fontId="0" fillId="0" borderId="0" xfId="0" applyNumberFormat="1"/>
    <xf numFmtId="167" fontId="0" fillId="0" borderId="12" xfId="0" applyNumberFormat="1" applyBorder="1"/>
    <xf numFmtId="0" fontId="3" fillId="0" borderId="0" xfId="0" applyFont="1"/>
    <xf numFmtId="10" fontId="0" fillId="0" borderId="0" xfId="0" applyNumberFormat="1"/>
    <xf numFmtId="168" fontId="0" fillId="0" borderId="0" xfId="0" applyNumberFormat="1"/>
    <xf numFmtId="8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6" fontId="2" fillId="0" borderId="0" xfId="0" applyNumberFormat="1" applyFont="1"/>
    <xf numFmtId="0" fontId="0" fillId="2" borderId="0" xfId="0" applyFill="1"/>
    <xf numFmtId="0" fontId="1" fillId="0" borderId="0" xfId="0" applyFont="1" applyAlignment="1">
      <alignment horizontal="right"/>
    </xf>
    <xf numFmtId="0" fontId="0" fillId="0" borderId="6" xfId="0" quotePrefix="1" applyBorder="1" applyAlignment="1">
      <alignment horizontal="center"/>
    </xf>
    <xf numFmtId="8" fontId="0" fillId="0" borderId="11" xfId="0" applyNumberFormat="1" applyBorder="1"/>
    <xf numFmtId="168" fontId="0" fillId="0" borderId="11" xfId="0" applyNumberFormat="1" applyBorder="1"/>
    <xf numFmtId="166" fontId="0" fillId="0" borderId="11" xfId="0" applyNumberFormat="1" applyBorder="1"/>
    <xf numFmtId="169" fontId="0" fillId="0" borderId="0" xfId="0" applyNumberFormat="1"/>
    <xf numFmtId="170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6" fontId="0" fillId="0" borderId="0" xfId="0" applyNumberFormat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4"/>
  <sheetViews>
    <sheetView tabSelected="1" zoomScale="80" zoomScaleNormal="80" workbookViewId="0">
      <selection activeCell="C1" sqref="C1"/>
    </sheetView>
  </sheetViews>
  <sheetFormatPr defaultColWidth="15.625" defaultRowHeight="14.25" x14ac:dyDescent="0.2"/>
  <cols>
    <col min="1" max="1" width="4.625" customWidth="1"/>
    <col min="2" max="2" width="17.625" customWidth="1"/>
    <col min="10" max="10" width="27.75" customWidth="1"/>
    <col min="16" max="16" width="17.5" bestFit="1" customWidth="1"/>
  </cols>
  <sheetData>
    <row r="1" spans="1:9" ht="15" x14ac:dyDescent="0.25">
      <c r="A1" s="1">
        <v>1</v>
      </c>
      <c r="I1" s="31" t="s">
        <v>0</v>
      </c>
    </row>
    <row r="2" spans="1:9" ht="15" x14ac:dyDescent="0.25">
      <c r="A2" s="1">
        <f>A1+1</f>
        <v>2</v>
      </c>
      <c r="I2" s="31" t="s">
        <v>1</v>
      </c>
    </row>
    <row r="3" spans="1:9" ht="15" x14ac:dyDescent="0.25">
      <c r="A3" s="1">
        <f t="shared" ref="A3:A32" si="0">A2+1</f>
        <v>3</v>
      </c>
      <c r="C3" s="41" t="s">
        <v>2</v>
      </c>
      <c r="D3" s="41"/>
      <c r="E3" s="41"/>
      <c r="F3" s="41"/>
      <c r="G3" s="41"/>
      <c r="H3" s="41"/>
      <c r="I3" s="31"/>
    </row>
    <row r="4" spans="1:9" ht="15" x14ac:dyDescent="0.25">
      <c r="A4" s="1">
        <f t="shared" si="0"/>
        <v>4</v>
      </c>
      <c r="C4" s="41" t="s">
        <v>3</v>
      </c>
      <c r="D4" s="41"/>
      <c r="E4" s="41"/>
      <c r="F4" s="41"/>
      <c r="G4" s="41"/>
      <c r="H4" s="41"/>
      <c r="I4" s="31"/>
    </row>
    <row r="5" spans="1:9" ht="15" x14ac:dyDescent="0.25">
      <c r="A5" s="1">
        <f t="shared" si="0"/>
        <v>5</v>
      </c>
      <c r="I5" s="31"/>
    </row>
    <row r="6" spans="1:9" x14ac:dyDescent="0.2">
      <c r="A6" s="1">
        <f t="shared" si="0"/>
        <v>6</v>
      </c>
    </row>
    <row r="7" spans="1:9" ht="15" x14ac:dyDescent="0.25">
      <c r="A7" s="1">
        <f t="shared" si="0"/>
        <v>7</v>
      </c>
      <c r="B7" s="2" t="s">
        <v>4</v>
      </c>
    </row>
    <row r="8" spans="1:9" x14ac:dyDescent="0.2">
      <c r="A8" s="1">
        <f t="shared" si="0"/>
        <v>8</v>
      </c>
    </row>
    <row r="9" spans="1:9" x14ac:dyDescent="0.2">
      <c r="A9" s="1">
        <f t="shared" si="0"/>
        <v>9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</row>
    <row r="10" spans="1:9" ht="15" thickBot="1" x14ac:dyDescent="0.25">
      <c r="A10" s="1">
        <f t="shared" si="0"/>
        <v>10</v>
      </c>
      <c r="B10" s="5" t="s">
        <v>10</v>
      </c>
      <c r="C10" s="5" t="s">
        <v>11</v>
      </c>
      <c r="D10" s="5" t="s">
        <v>12</v>
      </c>
      <c r="E10" s="5" t="s">
        <v>13</v>
      </c>
      <c r="F10" s="5" t="s">
        <v>14</v>
      </c>
    </row>
    <row r="11" spans="1:9" x14ac:dyDescent="0.2">
      <c r="A11" s="1">
        <f t="shared" si="0"/>
        <v>11</v>
      </c>
    </row>
    <row r="12" spans="1:9" x14ac:dyDescent="0.2">
      <c r="A12" s="1">
        <f t="shared" si="0"/>
        <v>12</v>
      </c>
      <c r="B12" t="s">
        <v>15</v>
      </c>
      <c r="C12" s="10">
        <f>802186820-35925-582113-486835</f>
        <v>801081947</v>
      </c>
      <c r="D12" s="10">
        <f>C12-E12</f>
        <v>691599773</v>
      </c>
      <c r="E12" s="10">
        <f>109547998-65824</f>
        <v>109482174</v>
      </c>
      <c r="F12" s="21">
        <f>ROUND(D12/D$20,5)</f>
        <v>0.75290999999999997</v>
      </c>
    </row>
    <row r="13" spans="1:9" x14ac:dyDescent="0.2">
      <c r="A13" s="1">
        <f t="shared" si="0"/>
        <v>13</v>
      </c>
      <c r="B13" t="s">
        <v>16</v>
      </c>
      <c r="C13" s="10">
        <v>76651717</v>
      </c>
      <c r="D13" s="10">
        <f t="shared" ref="D13:D18" si="1">C13-E13</f>
        <v>66225878</v>
      </c>
      <c r="E13" s="10">
        <v>10425839</v>
      </c>
      <c r="F13" s="21">
        <f t="shared" ref="F13:F18" si="2">ROUND(D13/D$20,5)</f>
        <v>7.2099999999999997E-2</v>
      </c>
    </row>
    <row r="14" spans="1:9" x14ac:dyDescent="0.2">
      <c r="A14" s="1">
        <f t="shared" si="0"/>
        <v>14</v>
      </c>
      <c r="B14" t="s">
        <v>17</v>
      </c>
      <c r="C14" s="10">
        <v>30261663</v>
      </c>
      <c r="D14" s="10">
        <f>C14-E14</f>
        <v>26125935</v>
      </c>
      <c r="E14" s="10">
        <v>4135728</v>
      </c>
      <c r="F14" s="21">
        <f t="shared" si="2"/>
        <v>2.844E-2</v>
      </c>
    </row>
    <row r="15" spans="1:9" x14ac:dyDescent="0.2">
      <c r="A15" s="1">
        <f t="shared" si="0"/>
        <v>15</v>
      </c>
      <c r="B15" t="s">
        <v>18</v>
      </c>
      <c r="C15" s="10">
        <f>128099622-82398977</f>
        <v>45700645</v>
      </c>
      <c r="D15" s="10">
        <f t="shared" si="1"/>
        <v>39450400</v>
      </c>
      <c r="E15" s="10">
        <f>17479904-11229659</f>
        <v>6250245</v>
      </c>
      <c r="F15" s="21">
        <f t="shared" si="2"/>
        <v>4.2950000000000002E-2</v>
      </c>
    </row>
    <row r="16" spans="1:9" x14ac:dyDescent="0.2">
      <c r="A16" s="1">
        <f t="shared" si="0"/>
        <v>16</v>
      </c>
      <c r="B16" t="s">
        <v>19</v>
      </c>
      <c r="C16" s="10">
        <v>13946504</v>
      </c>
      <c r="D16" s="10">
        <f t="shared" si="1"/>
        <v>12059035</v>
      </c>
      <c r="E16" s="10">
        <v>1887469</v>
      </c>
      <c r="F16" s="21">
        <f t="shared" si="2"/>
        <v>1.3129999999999999E-2</v>
      </c>
    </row>
    <row r="17" spans="1:9" x14ac:dyDescent="0.2">
      <c r="A17" s="1">
        <f t="shared" si="0"/>
        <v>17</v>
      </c>
      <c r="B17" t="s">
        <v>20</v>
      </c>
      <c r="C17" s="10">
        <v>82398977</v>
      </c>
      <c r="D17" s="10">
        <f t="shared" si="1"/>
        <v>71169318</v>
      </c>
      <c r="E17" s="10">
        <v>11229659</v>
      </c>
      <c r="F17" s="21">
        <f t="shared" si="2"/>
        <v>7.7479999999999993E-2</v>
      </c>
    </row>
    <row r="18" spans="1:9" x14ac:dyDescent="0.2">
      <c r="A18" s="1">
        <f t="shared" si="0"/>
        <v>18</v>
      </c>
      <c r="B18" t="s">
        <v>21</v>
      </c>
      <c r="C18" s="15">
        <v>13169153</v>
      </c>
      <c r="D18" s="15">
        <f t="shared" si="1"/>
        <v>11933081</v>
      </c>
      <c r="E18" s="15">
        <v>1236072</v>
      </c>
      <c r="F18" s="19">
        <f t="shared" si="2"/>
        <v>1.299E-2</v>
      </c>
    </row>
    <row r="19" spans="1:9" x14ac:dyDescent="0.2">
      <c r="A19" s="1">
        <f t="shared" si="0"/>
        <v>19</v>
      </c>
      <c r="C19" s="10"/>
      <c r="D19" s="10"/>
      <c r="E19" s="10"/>
      <c r="F19" s="21"/>
    </row>
    <row r="20" spans="1:9" ht="15" thickBot="1" x14ac:dyDescent="0.25">
      <c r="A20" s="1">
        <f t="shared" si="0"/>
        <v>20</v>
      </c>
      <c r="B20" t="s">
        <v>22</v>
      </c>
      <c r="C20" s="16">
        <f>SUM(C12:C18)</f>
        <v>1063210606</v>
      </c>
      <c r="D20" s="16">
        <f t="shared" ref="D20:E20" si="3">SUM(D12:D18)</f>
        <v>918563420</v>
      </c>
      <c r="E20" s="16">
        <f t="shared" si="3"/>
        <v>144647186</v>
      </c>
      <c r="F20" s="22">
        <f>SUM(F12:F18)</f>
        <v>1</v>
      </c>
    </row>
    <row r="21" spans="1:9" ht="15" thickTop="1" x14ac:dyDescent="0.2">
      <c r="A21" s="1">
        <f t="shared" si="0"/>
        <v>21</v>
      </c>
    </row>
    <row r="22" spans="1:9" x14ac:dyDescent="0.2">
      <c r="A22" s="1">
        <f t="shared" si="0"/>
        <v>22</v>
      </c>
      <c r="B22" t="s">
        <v>23</v>
      </c>
    </row>
    <row r="23" spans="1:9" x14ac:dyDescent="0.2">
      <c r="A23" s="1">
        <f t="shared" si="0"/>
        <v>23</v>
      </c>
    </row>
    <row r="24" spans="1:9" x14ac:dyDescent="0.2">
      <c r="A24" s="1">
        <f t="shared" si="0"/>
        <v>24</v>
      </c>
    </row>
    <row r="25" spans="1:9" ht="15" x14ac:dyDescent="0.25">
      <c r="A25" s="1">
        <f t="shared" si="0"/>
        <v>25</v>
      </c>
      <c r="B25" s="2" t="s">
        <v>24</v>
      </c>
    </row>
    <row r="26" spans="1:9" ht="15" x14ac:dyDescent="0.25">
      <c r="A26" s="1">
        <f t="shared" si="0"/>
        <v>26</v>
      </c>
      <c r="B26" s="23"/>
      <c r="F26" s="38" t="s">
        <v>25</v>
      </c>
      <c r="G26" s="39"/>
      <c r="H26" s="39"/>
      <c r="I26" s="40"/>
    </row>
    <row r="27" spans="1:9" ht="15" thickBot="1" x14ac:dyDescent="0.25">
      <c r="A27" s="1">
        <f t="shared" si="0"/>
        <v>27</v>
      </c>
      <c r="E27" s="3"/>
      <c r="F27" s="32" t="s">
        <v>26</v>
      </c>
      <c r="G27" s="32" t="s">
        <v>27</v>
      </c>
      <c r="H27" s="32" t="s">
        <v>28</v>
      </c>
      <c r="I27" s="32" t="s">
        <v>29</v>
      </c>
    </row>
    <row r="28" spans="1:9" x14ac:dyDescent="0.2">
      <c r="A28" s="1">
        <f t="shared" si="0"/>
        <v>28</v>
      </c>
    </row>
    <row r="29" spans="1:9" x14ac:dyDescent="0.2">
      <c r="A29" s="1">
        <f t="shared" si="0"/>
        <v>29</v>
      </c>
      <c r="B29" s="27" t="s">
        <v>30</v>
      </c>
    </row>
    <row r="30" spans="1:9" x14ac:dyDescent="0.2">
      <c r="A30" s="1">
        <f t="shared" si="0"/>
        <v>30</v>
      </c>
    </row>
    <row r="31" spans="1:9" x14ac:dyDescent="0.2">
      <c r="A31" s="1">
        <f t="shared" si="0"/>
        <v>31</v>
      </c>
      <c r="B31" t="s">
        <v>31</v>
      </c>
    </row>
    <row r="32" spans="1:9" x14ac:dyDescent="0.2">
      <c r="A32" s="1">
        <f t="shared" si="0"/>
        <v>32</v>
      </c>
      <c r="B32" t="s">
        <v>32</v>
      </c>
      <c r="E32" s="10"/>
      <c r="F32" s="15">
        <f>'Proposed - YE 2025'!D84</f>
        <v>1609857</v>
      </c>
      <c r="G32" s="15">
        <f>'Proposed - YE 2026'!D84</f>
        <v>2767829</v>
      </c>
      <c r="H32" s="15">
        <f>'Proposed - YE 2027'!D84</f>
        <v>2707059</v>
      </c>
      <c r="I32" s="15">
        <f>'Proposed - YE 2028'!D84</f>
        <v>2646290</v>
      </c>
    </row>
    <row r="33" spans="1:9" x14ac:dyDescent="0.2">
      <c r="A33" s="1">
        <f t="shared" ref="A33:A35" si="4">A32+1</f>
        <v>33</v>
      </c>
      <c r="E33" s="10"/>
      <c r="F33" s="44"/>
      <c r="G33" s="44"/>
      <c r="H33" s="44"/>
      <c r="I33" s="44"/>
    </row>
    <row r="34" spans="1:9" x14ac:dyDescent="0.2">
      <c r="A34" s="1">
        <f t="shared" si="4"/>
        <v>34</v>
      </c>
      <c r="B34" t="s">
        <v>33</v>
      </c>
    </row>
    <row r="35" spans="1:9" x14ac:dyDescent="0.2">
      <c r="A35" s="1">
        <f t="shared" si="4"/>
        <v>35</v>
      </c>
      <c r="B35" t="s">
        <v>34</v>
      </c>
      <c r="E35" s="10"/>
      <c r="F35" s="10">
        <f>SUM(F32:F33)</f>
        <v>1609857</v>
      </c>
      <c r="G35" s="10">
        <f>SUM(G32:G33)</f>
        <v>2767829</v>
      </c>
      <c r="H35" s="10">
        <f>SUM(H32:H33)</f>
        <v>2707059</v>
      </c>
      <c r="I35" s="10">
        <f>SUM(I32:I33)</f>
        <v>2646290</v>
      </c>
    </row>
    <row r="36" spans="1:9" x14ac:dyDescent="0.2">
      <c r="A36" s="1">
        <f t="shared" ref="A36:A94" si="5">A35+1</f>
        <v>36</v>
      </c>
    </row>
    <row r="37" spans="1:9" x14ac:dyDescent="0.2">
      <c r="A37" s="1">
        <f t="shared" si="5"/>
        <v>37</v>
      </c>
      <c r="B37" t="s">
        <v>35</v>
      </c>
      <c r="E37" s="10"/>
      <c r="F37" s="10">
        <f>C20</f>
        <v>1063210606</v>
      </c>
      <c r="G37" s="10">
        <f t="shared" ref="G37:I37" si="6">F37</f>
        <v>1063210606</v>
      </c>
      <c r="H37" s="10">
        <f t="shared" si="6"/>
        <v>1063210606</v>
      </c>
      <c r="I37" s="10">
        <f t="shared" si="6"/>
        <v>1063210606</v>
      </c>
    </row>
    <row r="38" spans="1:9" x14ac:dyDescent="0.2">
      <c r="A38" s="1">
        <f t="shared" si="5"/>
        <v>38</v>
      </c>
    </row>
    <row r="39" spans="1:9" x14ac:dyDescent="0.2">
      <c r="A39" s="1">
        <f t="shared" si="5"/>
        <v>39</v>
      </c>
      <c r="B39" t="s">
        <v>36</v>
      </c>
      <c r="E39" s="24"/>
    </row>
    <row r="40" spans="1:9" x14ac:dyDescent="0.2">
      <c r="A40" s="1">
        <f t="shared" si="5"/>
        <v>40</v>
      </c>
      <c r="B40" t="s">
        <v>37</v>
      </c>
      <c r="E40" s="24"/>
      <c r="F40" s="20">
        <f>ROUND(F32/F$37,4)</f>
        <v>1.5E-3</v>
      </c>
      <c r="G40" s="20">
        <f>ROUND(G32/G$37,4)</f>
        <v>2.5999999999999999E-3</v>
      </c>
      <c r="H40" s="20">
        <f>ROUND(H32/H$37,4)</f>
        <v>2.5000000000000001E-3</v>
      </c>
      <c r="I40" s="20">
        <f>ROUND(I32/I$37,4)</f>
        <v>2.5000000000000001E-3</v>
      </c>
    </row>
    <row r="41" spans="1:9" x14ac:dyDescent="0.2">
      <c r="A41" s="1">
        <f t="shared" si="5"/>
        <v>41</v>
      </c>
      <c r="E41" s="24"/>
      <c r="F41" s="24"/>
      <c r="G41" s="24"/>
      <c r="H41" s="24"/>
      <c r="I41" s="24"/>
    </row>
    <row r="42" spans="1:9" x14ac:dyDescent="0.2">
      <c r="A42" s="1">
        <f t="shared" si="5"/>
        <v>42</v>
      </c>
      <c r="B42" t="s">
        <v>38</v>
      </c>
      <c r="E42" s="24"/>
      <c r="F42" s="24">
        <f>ROUND(F35/F$37,4)</f>
        <v>1.5E-3</v>
      </c>
      <c r="G42" s="24">
        <f>ROUND(G35/G$37,4)</f>
        <v>2.5999999999999999E-3</v>
      </c>
      <c r="H42" s="24">
        <f>ROUND(H35/H$37,4)</f>
        <v>2.5000000000000001E-3</v>
      </c>
      <c r="I42" s="24">
        <f>ROUND(I35/I$37,4)</f>
        <v>2.5000000000000001E-3</v>
      </c>
    </row>
    <row r="43" spans="1:9" x14ac:dyDescent="0.2">
      <c r="A43" s="1">
        <f t="shared" si="5"/>
        <v>43</v>
      </c>
    </row>
    <row r="44" spans="1:9" x14ac:dyDescent="0.2">
      <c r="A44" s="1">
        <f t="shared" si="5"/>
        <v>44</v>
      </c>
      <c r="B44" t="s">
        <v>39</v>
      </c>
      <c r="E44" s="24"/>
      <c r="F44" s="24">
        <v>0.72</v>
      </c>
      <c r="G44" s="24">
        <f t="shared" ref="G44:I44" si="7">F44</f>
        <v>0.72</v>
      </c>
      <c r="H44" s="24">
        <f t="shared" si="7"/>
        <v>0.72</v>
      </c>
      <c r="I44" s="24">
        <f t="shared" si="7"/>
        <v>0.72</v>
      </c>
    </row>
    <row r="45" spans="1:9" x14ac:dyDescent="0.2">
      <c r="A45" s="1">
        <f t="shared" si="5"/>
        <v>45</v>
      </c>
    </row>
    <row r="46" spans="1:9" x14ac:dyDescent="0.2">
      <c r="A46" s="1">
        <f t="shared" si="5"/>
        <v>46</v>
      </c>
      <c r="B46" t="s">
        <v>40</v>
      </c>
    </row>
    <row r="47" spans="1:9" x14ac:dyDescent="0.2">
      <c r="A47" s="1">
        <f>A46+1</f>
        <v>47</v>
      </c>
      <c r="B47" t="s">
        <v>37</v>
      </c>
      <c r="E47" s="24"/>
      <c r="F47" s="20">
        <f>ROUND(F40*F$44,4)</f>
        <v>1.1000000000000001E-3</v>
      </c>
      <c r="G47" s="20">
        <f>ROUND(G40*G$44,4)</f>
        <v>1.9E-3</v>
      </c>
      <c r="H47" s="20">
        <f>ROUND(H40*H$44,4)</f>
        <v>1.8E-3</v>
      </c>
      <c r="I47" s="20">
        <f>ROUND(I40*I$44,4)</f>
        <v>1.8E-3</v>
      </c>
    </row>
    <row r="48" spans="1:9" x14ac:dyDescent="0.2">
      <c r="A48" s="1">
        <f t="shared" si="5"/>
        <v>48</v>
      </c>
      <c r="E48" s="24"/>
      <c r="F48" s="24"/>
      <c r="G48" s="24"/>
      <c r="H48" s="24"/>
      <c r="I48" s="24"/>
    </row>
    <row r="49" spans="1:16" x14ac:dyDescent="0.2">
      <c r="A49" s="1">
        <f t="shared" si="5"/>
        <v>49</v>
      </c>
      <c r="B49" t="s">
        <v>41</v>
      </c>
      <c r="E49" s="24"/>
      <c r="F49" s="24">
        <f>ROUND(F42*F$44,4)</f>
        <v>1.1000000000000001E-3</v>
      </c>
      <c r="G49" s="24">
        <f>ROUND(G42*G$44,4)</f>
        <v>1.9E-3</v>
      </c>
      <c r="H49" s="24">
        <f>ROUND(H42*H$44,4)</f>
        <v>1.8E-3</v>
      </c>
      <c r="I49" s="24">
        <f>ROUND(I42*I$44,4)</f>
        <v>1.8E-3</v>
      </c>
    </row>
    <row r="50" spans="1:16" x14ac:dyDescent="0.2">
      <c r="A50" s="1">
        <f t="shared" si="5"/>
        <v>50</v>
      </c>
      <c r="E50" s="24"/>
      <c r="F50" s="24"/>
      <c r="G50" s="24"/>
      <c r="H50" s="24"/>
      <c r="I50" s="24"/>
    </row>
    <row r="51" spans="1:16" x14ac:dyDescent="0.2">
      <c r="A51" s="1">
        <f t="shared" si="5"/>
        <v>51</v>
      </c>
      <c r="B51" s="27" t="s">
        <v>42</v>
      </c>
      <c r="E51" s="24"/>
      <c r="F51" s="24"/>
      <c r="G51" s="24"/>
      <c r="H51" s="24"/>
      <c r="I51" s="24"/>
    </row>
    <row r="52" spans="1:16" x14ac:dyDescent="0.2">
      <c r="A52" s="1">
        <f t="shared" si="5"/>
        <v>52</v>
      </c>
    </row>
    <row r="53" spans="1:16" x14ac:dyDescent="0.2">
      <c r="A53" s="1">
        <f t="shared" si="5"/>
        <v>53</v>
      </c>
      <c r="B53" t="s">
        <v>43</v>
      </c>
    </row>
    <row r="54" spans="1:16" x14ac:dyDescent="0.2">
      <c r="A54" s="1">
        <f t="shared" si="5"/>
        <v>54</v>
      </c>
      <c r="B54" t="s">
        <v>44</v>
      </c>
    </row>
    <row r="55" spans="1:16" x14ac:dyDescent="0.2">
      <c r="A55" s="1">
        <f t="shared" si="5"/>
        <v>55</v>
      </c>
      <c r="B55" t="s">
        <v>37</v>
      </c>
      <c r="E55" s="10"/>
      <c r="F55" s="15">
        <f>F32</f>
        <v>1609857</v>
      </c>
      <c r="G55" s="15">
        <f>G32</f>
        <v>2767829</v>
      </c>
      <c r="H55" s="15">
        <f>H32</f>
        <v>2707059</v>
      </c>
      <c r="I55" s="15">
        <f>I32</f>
        <v>2646290</v>
      </c>
    </row>
    <row r="56" spans="1:16" x14ac:dyDescent="0.2">
      <c r="A56" s="1">
        <f t="shared" si="5"/>
        <v>56</v>
      </c>
      <c r="E56" s="10"/>
      <c r="F56" s="44"/>
      <c r="G56" s="44"/>
      <c r="H56" s="44"/>
      <c r="I56" s="44"/>
    </row>
    <row r="57" spans="1:16" x14ac:dyDescent="0.2">
      <c r="A57" s="1">
        <f t="shared" si="5"/>
        <v>57</v>
      </c>
      <c r="B57" t="s">
        <v>45</v>
      </c>
    </row>
    <row r="58" spans="1:16" x14ac:dyDescent="0.2">
      <c r="A58" s="1">
        <f t="shared" si="5"/>
        <v>58</v>
      </c>
      <c r="B58" t="s">
        <v>46</v>
      </c>
      <c r="E58" s="10"/>
      <c r="F58" s="10">
        <f>SUM(F55:F56)</f>
        <v>1609857</v>
      </c>
      <c r="G58" s="10">
        <f>SUM(G55:G56)</f>
        <v>2767829</v>
      </c>
      <c r="H58" s="10">
        <f>SUM(H55:H56)</f>
        <v>2707059</v>
      </c>
      <c r="I58" s="10">
        <f>SUM(I55:I56)</f>
        <v>2646290</v>
      </c>
    </row>
    <row r="59" spans="1:16" x14ac:dyDescent="0.2">
      <c r="A59" s="1">
        <f t="shared" si="5"/>
        <v>59</v>
      </c>
    </row>
    <row r="60" spans="1:16" x14ac:dyDescent="0.2">
      <c r="A60" s="1">
        <f t="shared" si="5"/>
        <v>60</v>
      </c>
      <c r="B60" t="s">
        <v>47</v>
      </c>
      <c r="E60" s="21"/>
      <c r="F60" s="21">
        <f>$F$12</f>
        <v>0.75290999999999997</v>
      </c>
      <c r="G60" s="21">
        <f>$F$12</f>
        <v>0.75290999999999997</v>
      </c>
      <c r="H60" s="21">
        <f>$F$12</f>
        <v>0.75290999999999997</v>
      </c>
      <c r="I60" s="21">
        <f>$F$12</f>
        <v>0.75290999999999997</v>
      </c>
      <c r="P60" s="10"/>
    </row>
    <row r="61" spans="1:16" x14ac:dyDescent="0.2">
      <c r="A61" s="1">
        <f t="shared" si="5"/>
        <v>61</v>
      </c>
    </row>
    <row r="62" spans="1:16" x14ac:dyDescent="0.2">
      <c r="A62" s="1">
        <f t="shared" si="5"/>
        <v>62</v>
      </c>
      <c r="B62" t="s">
        <v>48</v>
      </c>
    </row>
    <row r="63" spans="1:16" x14ac:dyDescent="0.2">
      <c r="A63" s="1">
        <f t="shared" si="5"/>
        <v>63</v>
      </c>
      <c r="B63" t="s">
        <v>49</v>
      </c>
    </row>
    <row r="64" spans="1:16" x14ac:dyDescent="0.2">
      <c r="A64" s="1">
        <f t="shared" si="5"/>
        <v>64</v>
      </c>
      <c r="B64" t="s">
        <v>37</v>
      </c>
      <c r="E64" s="10"/>
      <c r="F64" s="15">
        <f>ROUND(F55*F$60,0)</f>
        <v>1212077</v>
      </c>
      <c r="G64" s="15">
        <f>ROUND(G55*G$60,0)</f>
        <v>2083926</v>
      </c>
      <c r="H64" s="15">
        <f>ROUND(H55*H$60,0)</f>
        <v>2038172</v>
      </c>
      <c r="I64" s="15">
        <f>ROUND(I55*I$60,0)</f>
        <v>1992418</v>
      </c>
      <c r="P64" s="10"/>
    </row>
    <row r="65" spans="1:16" x14ac:dyDescent="0.2">
      <c r="A65" s="1">
        <f t="shared" si="5"/>
        <v>65</v>
      </c>
      <c r="E65" s="10"/>
      <c r="F65" s="44"/>
      <c r="G65" s="44"/>
      <c r="H65" s="44"/>
      <c r="I65" s="44"/>
    </row>
    <row r="66" spans="1:16" x14ac:dyDescent="0.2">
      <c r="A66" s="1">
        <f t="shared" si="5"/>
        <v>66</v>
      </c>
      <c r="B66" t="s">
        <v>50</v>
      </c>
      <c r="E66" s="10"/>
      <c r="F66" s="44"/>
      <c r="G66" s="44"/>
      <c r="H66" s="44"/>
      <c r="I66" s="44"/>
    </row>
    <row r="67" spans="1:16" x14ac:dyDescent="0.2">
      <c r="A67" s="1">
        <f t="shared" si="5"/>
        <v>67</v>
      </c>
      <c r="B67" t="s">
        <v>51</v>
      </c>
      <c r="E67" s="10"/>
      <c r="F67" s="44">
        <f>ROUND(F58*F$60,0)</f>
        <v>1212077</v>
      </c>
      <c r="G67" s="44">
        <f>ROUND(G58*G$60,0)</f>
        <v>2083926</v>
      </c>
      <c r="H67" s="44">
        <f>ROUND(H58*H$60,0)</f>
        <v>2038172</v>
      </c>
      <c r="I67" s="44">
        <f>ROUND(I58*I$60,0)</f>
        <v>1992418</v>
      </c>
    </row>
    <row r="68" spans="1:16" x14ac:dyDescent="0.2">
      <c r="A68" s="1">
        <f t="shared" si="5"/>
        <v>68</v>
      </c>
    </row>
    <row r="69" spans="1:16" x14ac:dyDescent="0.2">
      <c r="A69" s="1">
        <f t="shared" si="5"/>
        <v>69</v>
      </c>
      <c r="B69" t="s">
        <v>52</v>
      </c>
      <c r="E69" s="1"/>
      <c r="F69" s="1">
        <v>9283544065</v>
      </c>
      <c r="G69" s="1">
        <f>F69</f>
        <v>9283544065</v>
      </c>
      <c r="H69" s="1">
        <f t="shared" ref="H69:I69" si="8">G69</f>
        <v>9283544065</v>
      </c>
      <c r="I69" s="1">
        <f t="shared" si="8"/>
        <v>9283544065</v>
      </c>
    </row>
    <row r="70" spans="1:16" x14ac:dyDescent="0.2">
      <c r="A70" s="1">
        <f t="shared" si="5"/>
        <v>70</v>
      </c>
    </row>
    <row r="71" spans="1:16" x14ac:dyDescent="0.2">
      <c r="A71" s="1">
        <f t="shared" si="5"/>
        <v>71</v>
      </c>
      <c r="B71" t="s">
        <v>53</v>
      </c>
    </row>
    <row r="72" spans="1:16" x14ac:dyDescent="0.2">
      <c r="A72" s="1">
        <f t="shared" si="5"/>
        <v>72</v>
      </c>
      <c r="B72" t="s">
        <v>37</v>
      </c>
      <c r="E72" s="14"/>
      <c r="F72" s="35">
        <f>ROUND(F64/F$69,5)</f>
        <v>1.2999999999999999E-4</v>
      </c>
      <c r="G72" s="35">
        <f>ROUND(G64/G$69,5)</f>
        <v>2.2000000000000001E-4</v>
      </c>
      <c r="H72" s="35">
        <f>ROUND(H64/H$69,5)</f>
        <v>2.2000000000000001E-4</v>
      </c>
      <c r="I72" s="35">
        <f>ROUND(I64/I$69,5)</f>
        <v>2.1000000000000001E-4</v>
      </c>
      <c r="P72" s="10"/>
    </row>
    <row r="73" spans="1:16" x14ac:dyDescent="0.2">
      <c r="A73" s="1">
        <f t="shared" si="5"/>
        <v>73</v>
      </c>
      <c r="E73" s="14"/>
      <c r="F73" s="14"/>
      <c r="G73" s="14"/>
      <c r="H73" s="14"/>
      <c r="I73" s="14"/>
    </row>
    <row r="74" spans="1:16" x14ac:dyDescent="0.2">
      <c r="A74" s="1">
        <f t="shared" si="5"/>
        <v>74</v>
      </c>
      <c r="B74" t="s">
        <v>54</v>
      </c>
      <c r="E74" s="14"/>
      <c r="F74" s="14">
        <f>ROUND(F67/F$69,5)</f>
        <v>1.2999999999999999E-4</v>
      </c>
      <c r="G74" s="14">
        <f>ROUND(G67/G$69,5)</f>
        <v>2.2000000000000001E-4</v>
      </c>
      <c r="H74" s="14">
        <f>ROUND(H67/H$69,5)</f>
        <v>2.2000000000000001E-4</v>
      </c>
      <c r="I74" s="14">
        <f>ROUND(I67/I$69,5)</f>
        <v>2.1000000000000001E-4</v>
      </c>
    </row>
    <row r="75" spans="1:16" x14ac:dyDescent="0.2">
      <c r="A75" s="1">
        <f t="shared" si="5"/>
        <v>75</v>
      </c>
    </row>
    <row r="76" spans="1:16" x14ac:dyDescent="0.2">
      <c r="A76" s="1">
        <f t="shared" si="5"/>
        <v>76</v>
      </c>
      <c r="B76" t="s">
        <v>55</v>
      </c>
      <c r="E76" s="1"/>
      <c r="F76" s="1">
        <v>1125</v>
      </c>
      <c r="G76" s="1">
        <f t="shared" ref="G76:I76" si="9">F76</f>
        <v>1125</v>
      </c>
      <c r="H76" s="1">
        <f t="shared" si="9"/>
        <v>1125</v>
      </c>
      <c r="I76" s="1">
        <f t="shared" si="9"/>
        <v>1125</v>
      </c>
    </row>
    <row r="77" spans="1:16" x14ac:dyDescent="0.2">
      <c r="A77" s="1">
        <f t="shared" si="5"/>
        <v>77</v>
      </c>
      <c r="P77" s="10"/>
    </row>
    <row r="78" spans="1:16" x14ac:dyDescent="0.2">
      <c r="A78" s="1">
        <f t="shared" si="5"/>
        <v>78</v>
      </c>
      <c r="B78" t="s">
        <v>56</v>
      </c>
    </row>
    <row r="79" spans="1:16" x14ac:dyDescent="0.2">
      <c r="A79" s="1">
        <f t="shared" si="5"/>
        <v>79</v>
      </c>
      <c r="B79" t="s">
        <v>37</v>
      </c>
      <c r="E79" s="25"/>
      <c r="F79" s="34">
        <f>ROUND(F72*F$76,3)</f>
        <v>0.14599999999999999</v>
      </c>
      <c r="G79" s="34">
        <f>ROUND(G72*G$76,3)</f>
        <v>0.248</v>
      </c>
      <c r="H79" s="34">
        <f>ROUND(H72*H$76,3)</f>
        <v>0.248</v>
      </c>
      <c r="I79" s="34">
        <f>ROUND(I72*I$76,3)</f>
        <v>0.23599999999999999</v>
      </c>
    </row>
    <row r="80" spans="1:16" x14ac:dyDescent="0.2">
      <c r="A80" s="1">
        <f t="shared" si="5"/>
        <v>80</v>
      </c>
      <c r="E80" s="25"/>
      <c r="F80" s="25"/>
      <c r="G80" s="25"/>
      <c r="H80" s="25"/>
      <c r="I80" s="25"/>
    </row>
    <row r="81" spans="1:16" x14ac:dyDescent="0.2">
      <c r="A81" s="1">
        <f t="shared" si="5"/>
        <v>81</v>
      </c>
      <c r="B81" t="s">
        <v>57</v>
      </c>
      <c r="E81" s="25"/>
      <c r="F81" s="25">
        <f>ROUND(F74*F$76,3)</f>
        <v>0.14599999999999999</v>
      </c>
      <c r="G81" s="25">
        <f>ROUND(G74*G$76,3)</f>
        <v>0.248</v>
      </c>
      <c r="H81" s="25">
        <f>ROUND(H74*H$76,3)</f>
        <v>0.248</v>
      </c>
      <c r="I81" s="25">
        <f>ROUND(I74*I$76,3)</f>
        <v>0.23599999999999999</v>
      </c>
    </row>
    <row r="82" spans="1:16" x14ac:dyDescent="0.2">
      <c r="A82" s="1">
        <f t="shared" si="5"/>
        <v>82</v>
      </c>
    </row>
    <row r="83" spans="1:16" x14ac:dyDescent="0.2">
      <c r="A83" s="1">
        <f t="shared" si="5"/>
        <v>83</v>
      </c>
      <c r="B83" t="s">
        <v>58</v>
      </c>
      <c r="E83" s="24"/>
      <c r="F83" s="24">
        <f>F44</f>
        <v>0.72</v>
      </c>
      <c r="G83" s="24">
        <f>G44</f>
        <v>0.72</v>
      </c>
      <c r="H83" s="24">
        <f>H44</f>
        <v>0.72</v>
      </c>
      <c r="I83" s="24">
        <f>I44</f>
        <v>0.72</v>
      </c>
    </row>
    <row r="84" spans="1:16" x14ac:dyDescent="0.2">
      <c r="A84" s="1">
        <f t="shared" si="5"/>
        <v>84</v>
      </c>
    </row>
    <row r="85" spans="1:16" x14ac:dyDescent="0.2">
      <c r="A85" s="1">
        <f t="shared" si="5"/>
        <v>85</v>
      </c>
      <c r="B85" t="s">
        <v>59</v>
      </c>
      <c r="P85" s="10"/>
    </row>
    <row r="86" spans="1:16" x14ac:dyDescent="0.2">
      <c r="A86" s="1">
        <f t="shared" si="5"/>
        <v>86</v>
      </c>
      <c r="B86" t="s">
        <v>37</v>
      </c>
      <c r="E86" s="26"/>
      <c r="F86" s="33">
        <f>ROUND(F79*F$83,2)</f>
        <v>0.11</v>
      </c>
      <c r="G86" s="33">
        <f>ROUND(G79*G$83,2)</f>
        <v>0.18</v>
      </c>
      <c r="H86" s="33">
        <f>ROUND(H79*H$83,2)</f>
        <v>0.18</v>
      </c>
      <c r="I86" s="33">
        <f>ROUND(I79*I$83,2)</f>
        <v>0.17</v>
      </c>
    </row>
    <row r="87" spans="1:16" x14ac:dyDescent="0.2">
      <c r="A87" s="1">
        <f t="shared" si="5"/>
        <v>87</v>
      </c>
      <c r="E87" s="26"/>
      <c r="F87" s="26"/>
      <c r="G87" s="26"/>
      <c r="H87" s="26"/>
      <c r="I87" s="26"/>
    </row>
    <row r="88" spans="1:16" x14ac:dyDescent="0.2">
      <c r="A88" s="1">
        <f t="shared" si="5"/>
        <v>88</v>
      </c>
      <c r="B88" t="s">
        <v>60</v>
      </c>
      <c r="E88" s="26"/>
      <c r="F88" s="26">
        <f>ROUND(F81*F$83,2)</f>
        <v>0.11</v>
      </c>
      <c r="G88" s="26">
        <f>ROUND(G81*G$83,2)</f>
        <v>0.18</v>
      </c>
      <c r="H88" s="26">
        <f>ROUND(H81*H$83,2)</f>
        <v>0.18</v>
      </c>
      <c r="I88" s="26">
        <f>ROUND(I81*I$83,2)</f>
        <v>0.17</v>
      </c>
    </row>
    <row r="89" spans="1:16" x14ac:dyDescent="0.2">
      <c r="A89" s="1">
        <f t="shared" si="5"/>
        <v>89</v>
      </c>
    </row>
    <row r="90" spans="1:16" x14ac:dyDescent="0.2">
      <c r="A90" s="1">
        <f t="shared" si="5"/>
        <v>90</v>
      </c>
      <c r="B90" s="27" t="s">
        <v>61</v>
      </c>
      <c r="P90" s="10"/>
    </row>
    <row r="91" spans="1:16" x14ac:dyDescent="0.2">
      <c r="A91" s="1">
        <f t="shared" si="5"/>
        <v>91</v>
      </c>
      <c r="B91" t="s">
        <v>62</v>
      </c>
    </row>
    <row r="92" spans="1:16" x14ac:dyDescent="0.2">
      <c r="A92" s="1">
        <f t="shared" si="5"/>
        <v>92</v>
      </c>
    </row>
    <row r="93" spans="1:16" x14ac:dyDescent="0.2">
      <c r="A93" s="1">
        <f t="shared" si="5"/>
        <v>93</v>
      </c>
    </row>
    <row r="94" spans="1:16" x14ac:dyDescent="0.2">
      <c r="A94" s="1">
        <f t="shared" si="5"/>
        <v>94</v>
      </c>
    </row>
    <row r="95" spans="1:16" x14ac:dyDescent="0.2">
      <c r="A95" s="1"/>
    </row>
    <row r="96" spans="1:16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</sheetData>
  <mergeCells count="3">
    <mergeCell ref="F26:I26"/>
    <mergeCell ref="C3:H3"/>
    <mergeCell ref="C4:H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5"/>
  <sheetViews>
    <sheetView zoomScale="80" zoomScaleNormal="80" workbookViewId="0">
      <selection activeCell="C1" sqref="C1"/>
    </sheetView>
  </sheetViews>
  <sheetFormatPr defaultColWidth="15.625" defaultRowHeight="14.25" x14ac:dyDescent="0.2"/>
  <cols>
    <col min="1" max="1" width="4.625" customWidth="1"/>
    <col min="3" max="3" width="56.625" customWidth="1"/>
  </cols>
  <sheetData>
    <row r="1" spans="1:15" ht="15" x14ac:dyDescent="0.25">
      <c r="A1" s="1">
        <v>1</v>
      </c>
      <c r="O1" s="31" t="s">
        <v>0</v>
      </c>
    </row>
    <row r="2" spans="1:15" ht="15" x14ac:dyDescent="0.25">
      <c r="A2" s="1">
        <f>A1+1</f>
        <v>2</v>
      </c>
      <c r="O2" s="31" t="s">
        <v>63</v>
      </c>
    </row>
    <row r="3" spans="1:15" ht="15" x14ac:dyDescent="0.25">
      <c r="A3" s="1">
        <f t="shared" ref="A3:A6" si="0">A2+1</f>
        <v>3</v>
      </c>
      <c r="C3" s="41" t="s">
        <v>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ht="15" x14ac:dyDescent="0.25">
      <c r="A4" s="1">
        <f t="shared" si="0"/>
        <v>4</v>
      </c>
      <c r="C4" s="41" t="s">
        <v>64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x14ac:dyDescent="0.2">
      <c r="A5" s="1">
        <f t="shared" si="0"/>
        <v>5</v>
      </c>
    </row>
    <row r="6" spans="1:15" x14ac:dyDescent="0.2">
      <c r="A6" s="1">
        <f t="shared" si="0"/>
        <v>6</v>
      </c>
    </row>
    <row r="7" spans="1:15" x14ac:dyDescent="0.2">
      <c r="A7" s="1">
        <f t="shared" ref="A7:A73" si="1">A6+1</f>
        <v>7</v>
      </c>
      <c r="B7" s="27" t="s">
        <v>65</v>
      </c>
    </row>
    <row r="8" spans="1:15" x14ac:dyDescent="0.2">
      <c r="A8" s="1">
        <f t="shared" si="1"/>
        <v>8</v>
      </c>
      <c r="I8" s="14"/>
    </row>
    <row r="9" spans="1:15" x14ac:dyDescent="0.2">
      <c r="A9" s="1">
        <f t="shared" si="1"/>
        <v>9</v>
      </c>
      <c r="B9" s="4" t="s">
        <v>66</v>
      </c>
    </row>
    <row r="10" spans="1:15" x14ac:dyDescent="0.2">
      <c r="A10" s="1">
        <f t="shared" si="1"/>
        <v>10</v>
      </c>
      <c r="D10" s="38" t="s">
        <v>67</v>
      </c>
      <c r="E10" s="39"/>
      <c r="F10" s="39"/>
      <c r="G10" s="40"/>
      <c r="H10" s="38" t="s">
        <v>68</v>
      </c>
      <c r="I10" s="39"/>
      <c r="J10" s="39"/>
      <c r="K10" s="40"/>
      <c r="L10" s="38" t="s">
        <v>69</v>
      </c>
      <c r="M10" s="39"/>
      <c r="N10" s="39"/>
      <c r="O10" s="40"/>
    </row>
    <row r="11" spans="1:15" x14ac:dyDescent="0.2">
      <c r="A11" s="1">
        <f t="shared" si="1"/>
        <v>11</v>
      </c>
      <c r="B11" s="3" t="s">
        <v>70</v>
      </c>
      <c r="C11" s="3"/>
      <c r="D11" s="3" t="s">
        <v>71</v>
      </c>
      <c r="E11" s="3" t="s">
        <v>72</v>
      </c>
      <c r="F11" s="3" t="s">
        <v>73</v>
      </c>
      <c r="G11" s="3"/>
      <c r="H11" s="6" t="s">
        <v>74</v>
      </c>
      <c r="I11" s="3" t="s">
        <v>74</v>
      </c>
      <c r="J11" s="42" t="s">
        <v>75</v>
      </c>
      <c r="K11" s="43"/>
      <c r="L11" s="3" t="s">
        <v>71</v>
      </c>
      <c r="M11" s="3" t="s">
        <v>72</v>
      </c>
      <c r="N11" s="3" t="s">
        <v>73</v>
      </c>
      <c r="O11" s="3"/>
    </row>
    <row r="12" spans="1:15" ht="15" thickBot="1" x14ac:dyDescent="0.25">
      <c r="A12" s="1">
        <f t="shared" si="1"/>
        <v>12</v>
      </c>
      <c r="B12" s="5" t="s">
        <v>76</v>
      </c>
      <c r="C12" s="5" t="s">
        <v>77</v>
      </c>
      <c r="D12" s="5" t="s">
        <v>78</v>
      </c>
      <c r="E12" s="5" t="s">
        <v>79</v>
      </c>
      <c r="F12" s="5" t="s">
        <v>78</v>
      </c>
      <c r="G12" s="5" t="s">
        <v>80</v>
      </c>
      <c r="H12" s="7" t="s">
        <v>81</v>
      </c>
      <c r="I12" s="5" t="s">
        <v>82</v>
      </c>
      <c r="J12" s="9" t="s">
        <v>83</v>
      </c>
      <c r="K12" s="8" t="s">
        <v>84</v>
      </c>
      <c r="L12" s="5" t="s">
        <v>78</v>
      </c>
      <c r="M12" s="5" t="s">
        <v>79</v>
      </c>
      <c r="N12" s="5" t="s">
        <v>78</v>
      </c>
      <c r="O12" s="5" t="s">
        <v>80</v>
      </c>
    </row>
    <row r="13" spans="1:15" x14ac:dyDescent="0.2">
      <c r="A13" s="1">
        <f t="shared" si="1"/>
        <v>13</v>
      </c>
      <c r="B13" s="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x14ac:dyDescent="0.2">
      <c r="A14" s="1">
        <f t="shared" si="1"/>
        <v>14</v>
      </c>
      <c r="B14" s="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x14ac:dyDescent="0.2">
      <c r="A15" s="1">
        <f t="shared" si="1"/>
        <v>15</v>
      </c>
      <c r="B15" s="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2">
      <c r="A16" s="1">
        <f t="shared" si="1"/>
        <v>16</v>
      </c>
      <c r="B16" s="3"/>
      <c r="C16" t="s">
        <v>85</v>
      </c>
      <c r="D16" s="10">
        <f>SUM(D13:D14)</f>
        <v>0</v>
      </c>
      <c r="E16" s="10">
        <f>SUM(E13:E14)</f>
        <v>0</v>
      </c>
      <c r="F16" s="10">
        <f>D16-E16</f>
        <v>0</v>
      </c>
      <c r="G16" s="10">
        <f>SUM(G13:G14)</f>
        <v>0</v>
      </c>
      <c r="H16" s="10">
        <f>SUM(H13:H14)</f>
        <v>0</v>
      </c>
      <c r="I16" s="10">
        <f>SUM(I13:I14)</f>
        <v>0</v>
      </c>
      <c r="J16" s="10">
        <f>SUM(J13:J14)</f>
        <v>0</v>
      </c>
      <c r="K16" s="10">
        <f>SUM(K13:K14)</f>
        <v>0</v>
      </c>
      <c r="L16" s="10">
        <f>SUM(L13:L14)</f>
        <v>0</v>
      </c>
      <c r="M16" s="10">
        <f>SUM(M13:M14)</f>
        <v>0</v>
      </c>
      <c r="N16" s="10">
        <f>SUM(N13:N14)</f>
        <v>0</v>
      </c>
      <c r="O16" s="10">
        <f>SUM(O13:O14)</f>
        <v>0</v>
      </c>
    </row>
    <row r="17" spans="1:15" x14ac:dyDescent="0.2">
      <c r="A17" s="1">
        <f t="shared" si="1"/>
        <v>17</v>
      </c>
      <c r="B17" s="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">
      <c r="A18" s="1">
        <f t="shared" si="1"/>
        <v>18</v>
      </c>
      <c r="B18" s="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x14ac:dyDescent="0.2">
      <c r="A19" s="1">
        <f t="shared" si="1"/>
        <v>19</v>
      </c>
      <c r="B19" s="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 thickBot="1" x14ac:dyDescent="0.25">
      <c r="A20" s="1">
        <f t="shared" si="1"/>
        <v>20</v>
      </c>
      <c r="B20" s="3"/>
      <c r="C20" t="s">
        <v>86</v>
      </c>
      <c r="D20" s="16">
        <f>D16+D18</f>
        <v>0</v>
      </c>
      <c r="E20" s="16">
        <f t="shared" ref="E20:O20" si="2">E16+E18</f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O20" s="16">
        <f t="shared" si="2"/>
        <v>0</v>
      </c>
    </row>
    <row r="21" spans="1:15" ht="15" thickTop="1" x14ac:dyDescent="0.2">
      <c r="A21" s="1">
        <f t="shared" si="1"/>
        <v>21</v>
      </c>
      <c r="B21" s="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">
      <c r="A22" s="1">
        <f t="shared" si="1"/>
        <v>22</v>
      </c>
      <c r="B22" s="17" t="s">
        <v>87</v>
      </c>
      <c r="D22" s="10"/>
      <c r="E22" s="10"/>
      <c r="F22" s="10"/>
      <c r="G22" s="10"/>
      <c r="H22" s="29" t="s">
        <v>88</v>
      </c>
      <c r="I22" s="10"/>
      <c r="J22" s="10"/>
      <c r="K22" s="10"/>
      <c r="L22" s="10"/>
      <c r="M22" s="10"/>
      <c r="N22" s="10"/>
      <c r="O22" s="10"/>
    </row>
    <row r="23" spans="1:15" x14ac:dyDescent="0.2">
      <c r="A23" s="1">
        <f t="shared" si="1"/>
        <v>23</v>
      </c>
      <c r="B23" s="3"/>
      <c r="C23" t="s">
        <v>89</v>
      </c>
      <c r="D23" s="10">
        <f>L20</f>
        <v>0</v>
      </c>
      <c r="E23" s="10"/>
      <c r="F23" s="10"/>
      <c r="G23" s="10"/>
      <c r="H23" s="3"/>
      <c r="J23" s="10"/>
      <c r="K23" s="10"/>
      <c r="L23" s="10"/>
      <c r="M23" s="10"/>
      <c r="N23" s="10"/>
      <c r="O23" s="10"/>
    </row>
    <row r="24" spans="1:15" x14ac:dyDescent="0.2">
      <c r="A24" s="1">
        <f t="shared" si="1"/>
        <v>24</v>
      </c>
      <c r="B24" s="3"/>
      <c r="C24" t="s">
        <v>80</v>
      </c>
      <c r="D24" s="15">
        <f>O20</f>
        <v>0</v>
      </c>
      <c r="E24" s="10"/>
      <c r="F24" s="10"/>
      <c r="G24" s="10"/>
      <c r="H24" s="3"/>
      <c r="J24" s="10"/>
      <c r="K24" s="10"/>
      <c r="L24" s="10"/>
      <c r="M24" s="10"/>
      <c r="N24" s="10"/>
      <c r="O24" s="10"/>
    </row>
    <row r="25" spans="1:15" x14ac:dyDescent="0.2">
      <c r="A25" s="1">
        <f t="shared" si="1"/>
        <v>25</v>
      </c>
      <c r="B25" s="3"/>
      <c r="C25" t="s">
        <v>90</v>
      </c>
      <c r="D25" s="10">
        <f>D23+D24</f>
        <v>0</v>
      </c>
      <c r="E25" s="10"/>
      <c r="F25" s="10"/>
      <c r="G25" s="10"/>
      <c r="H25" s="3"/>
      <c r="J25" s="10"/>
      <c r="K25" s="10"/>
      <c r="L25" s="10"/>
      <c r="M25" s="10"/>
      <c r="N25" s="10"/>
      <c r="O25" s="10"/>
    </row>
    <row r="26" spans="1:15" x14ac:dyDescent="0.2">
      <c r="A26" s="1">
        <f t="shared" si="1"/>
        <v>26</v>
      </c>
      <c r="B26" s="3"/>
      <c r="C26" t="s">
        <v>91</v>
      </c>
      <c r="D26" s="10"/>
      <c r="E26" s="10"/>
      <c r="F26" s="10"/>
      <c r="G26" s="10"/>
      <c r="H26" s="3"/>
      <c r="J26" s="10"/>
      <c r="K26" s="10"/>
      <c r="L26" s="10"/>
      <c r="M26" s="10"/>
      <c r="N26" s="10"/>
      <c r="O26" s="10"/>
    </row>
    <row r="27" spans="1:15" x14ac:dyDescent="0.2">
      <c r="A27" s="1">
        <f t="shared" si="1"/>
        <v>27</v>
      </c>
      <c r="C27" t="s">
        <v>92</v>
      </c>
      <c r="D27" s="10">
        <f>ROUND(D33*0.125,0)</f>
        <v>0</v>
      </c>
      <c r="E27" s="10" t="s">
        <v>93</v>
      </c>
      <c r="F27" s="10"/>
      <c r="G27" s="10"/>
      <c r="H27" s="3"/>
      <c r="J27" s="10"/>
      <c r="K27" s="10"/>
      <c r="L27" s="10"/>
      <c r="M27" s="10"/>
      <c r="N27" s="10"/>
      <c r="O27" s="10"/>
    </row>
    <row r="28" spans="1:15" x14ac:dyDescent="0.2">
      <c r="A28" s="1">
        <f t="shared" si="1"/>
        <v>28</v>
      </c>
      <c r="C28" t="s">
        <v>94</v>
      </c>
      <c r="D28" s="10"/>
      <c r="E28" s="10"/>
      <c r="F28" s="10"/>
      <c r="G28" s="10"/>
      <c r="H28" s="3"/>
      <c r="J28" s="10"/>
      <c r="K28" s="10"/>
      <c r="L28" s="10"/>
      <c r="M28" s="10"/>
      <c r="N28" s="10"/>
      <c r="O28" s="10"/>
    </row>
    <row r="29" spans="1:15" x14ac:dyDescent="0.2">
      <c r="A29" s="1">
        <f t="shared" si="1"/>
        <v>29</v>
      </c>
      <c r="C29" t="s">
        <v>95</v>
      </c>
      <c r="D29" s="15">
        <f>M20</f>
        <v>0</v>
      </c>
      <c r="E29" s="10"/>
      <c r="F29" s="10"/>
      <c r="G29" s="10"/>
      <c r="H29" s="3"/>
      <c r="J29" s="10"/>
      <c r="K29" s="10"/>
      <c r="L29" s="10"/>
      <c r="M29" s="10"/>
      <c r="N29" s="10"/>
      <c r="O29" s="10"/>
    </row>
    <row r="30" spans="1:15" ht="15" thickBot="1" x14ac:dyDescent="0.25">
      <c r="A30" s="1">
        <f t="shared" si="1"/>
        <v>30</v>
      </c>
      <c r="C30" t="s">
        <v>96</v>
      </c>
      <c r="D30" s="18">
        <f>D25+D27-D29</f>
        <v>0</v>
      </c>
      <c r="E30" s="10"/>
      <c r="F30" s="10"/>
      <c r="G30" s="10"/>
      <c r="H30" s="3"/>
      <c r="J30" s="10"/>
      <c r="K30" s="10"/>
      <c r="L30" s="10"/>
      <c r="M30" s="10"/>
      <c r="N30" s="10"/>
      <c r="O30" s="10"/>
    </row>
    <row r="31" spans="1:15" ht="15" thickTop="1" x14ac:dyDescent="0.2">
      <c r="A31" s="1">
        <f t="shared" si="1"/>
        <v>31</v>
      </c>
      <c r="D31" s="10"/>
      <c r="E31" s="10"/>
      <c r="F31" s="10"/>
      <c r="G31" s="10"/>
      <c r="H31" s="3"/>
      <c r="J31" s="10"/>
      <c r="K31" s="10"/>
      <c r="L31" s="10"/>
      <c r="M31" s="10"/>
      <c r="N31" s="10"/>
      <c r="O31" s="10"/>
    </row>
    <row r="32" spans="1:15" x14ac:dyDescent="0.2">
      <c r="A32" s="1">
        <f t="shared" si="1"/>
        <v>32</v>
      </c>
      <c r="B32" s="4" t="s">
        <v>97</v>
      </c>
      <c r="D32" s="10"/>
      <c r="E32" s="10"/>
      <c r="F32" s="10"/>
      <c r="G32" s="10"/>
      <c r="H32" s="3"/>
      <c r="J32" s="10"/>
      <c r="K32" s="10"/>
      <c r="L32" s="10"/>
      <c r="M32" s="10"/>
      <c r="N32" s="10"/>
      <c r="O32" s="10"/>
    </row>
    <row r="33" spans="1:15" x14ac:dyDescent="0.2">
      <c r="A33" s="1">
        <f t="shared" si="1"/>
        <v>33</v>
      </c>
      <c r="C33" t="s">
        <v>98</v>
      </c>
      <c r="D33" s="10">
        <f>M42</f>
        <v>0</v>
      </c>
      <c r="E33" s="10"/>
      <c r="F33" s="10"/>
      <c r="G33" s="10"/>
      <c r="H33" s="3"/>
      <c r="J33" s="10"/>
      <c r="K33" s="10"/>
      <c r="L33" s="10"/>
      <c r="M33" s="10"/>
      <c r="N33" s="10"/>
      <c r="O33" s="10"/>
    </row>
    <row r="34" spans="1:15" x14ac:dyDescent="0.2">
      <c r="A34" s="1">
        <f t="shared" si="1"/>
        <v>34</v>
      </c>
      <c r="C34" t="s">
        <v>99</v>
      </c>
      <c r="D34" s="10">
        <f>K20</f>
        <v>0</v>
      </c>
      <c r="E34" s="10"/>
      <c r="F34" s="10"/>
      <c r="G34" s="10"/>
      <c r="H34" s="3"/>
      <c r="J34" s="10"/>
      <c r="K34" s="10"/>
      <c r="L34" s="10"/>
      <c r="M34" s="10"/>
      <c r="N34" s="10"/>
      <c r="O34" s="10"/>
    </row>
    <row r="35" spans="1:15" x14ac:dyDescent="0.2">
      <c r="A35" s="1">
        <f t="shared" si="1"/>
        <v>35</v>
      </c>
      <c r="C35" t="s">
        <v>100</v>
      </c>
      <c r="D35" s="10">
        <f>H20</f>
        <v>0</v>
      </c>
      <c r="E35" s="10"/>
      <c r="F35" s="10"/>
      <c r="G35" s="10"/>
      <c r="H35" s="3"/>
      <c r="J35" s="10"/>
      <c r="K35" s="10"/>
      <c r="L35" s="10"/>
      <c r="M35" s="10"/>
      <c r="N35" s="10"/>
      <c r="O35" s="10"/>
    </row>
    <row r="36" spans="1:15" x14ac:dyDescent="0.2">
      <c r="A36" s="1">
        <f t="shared" si="1"/>
        <v>36</v>
      </c>
      <c r="C36" t="s">
        <v>101</v>
      </c>
      <c r="D36" s="15">
        <f>I20</f>
        <v>0</v>
      </c>
      <c r="E36" s="10"/>
      <c r="F36" s="10"/>
      <c r="G36" s="10"/>
      <c r="H36" s="3"/>
      <c r="J36" s="10"/>
      <c r="K36" s="10"/>
      <c r="L36" s="10"/>
      <c r="M36" s="10"/>
      <c r="N36" s="10"/>
      <c r="O36" s="10"/>
    </row>
    <row r="37" spans="1:15" ht="15" thickBot="1" x14ac:dyDescent="0.25">
      <c r="A37" s="1">
        <f t="shared" si="1"/>
        <v>37</v>
      </c>
      <c r="C37" t="s">
        <v>102</v>
      </c>
      <c r="D37" s="18">
        <f>SUM(D33:D36)</f>
        <v>0</v>
      </c>
      <c r="E37" s="10"/>
      <c r="F37" s="10"/>
      <c r="G37" s="10"/>
      <c r="H37" s="3"/>
      <c r="J37" s="10"/>
      <c r="K37" s="10"/>
      <c r="L37" s="10"/>
      <c r="M37" s="10"/>
      <c r="N37" s="10"/>
      <c r="O37" s="10"/>
    </row>
    <row r="38" spans="1:15" ht="15" thickTop="1" x14ac:dyDescent="0.2">
      <c r="A38" s="1">
        <f t="shared" si="1"/>
        <v>38</v>
      </c>
      <c r="D38" s="10"/>
      <c r="E38" s="10"/>
      <c r="F38" s="10"/>
      <c r="G38" s="10"/>
      <c r="H38" s="3"/>
      <c r="I38" s="10"/>
      <c r="J38" s="10"/>
      <c r="K38" s="10"/>
      <c r="L38" s="10"/>
      <c r="M38" s="10"/>
      <c r="N38" s="10"/>
      <c r="O38" s="10"/>
    </row>
    <row r="39" spans="1:15" x14ac:dyDescent="0.2">
      <c r="A39" s="1">
        <f t="shared" si="1"/>
        <v>39</v>
      </c>
      <c r="B39" s="4" t="s">
        <v>103</v>
      </c>
      <c r="D39" s="10"/>
      <c r="E39" s="10"/>
      <c r="F39" s="10"/>
      <c r="G39" s="10"/>
      <c r="H39" s="3"/>
      <c r="M39" s="10"/>
      <c r="N39" s="10"/>
      <c r="O39" s="10"/>
    </row>
    <row r="40" spans="1:15" x14ac:dyDescent="0.2">
      <c r="A40" s="1">
        <f t="shared" si="1"/>
        <v>40</v>
      </c>
      <c r="C40" t="s">
        <v>96</v>
      </c>
      <c r="D40" s="10">
        <f>D30</f>
        <v>0</v>
      </c>
      <c r="F40" s="10"/>
      <c r="G40" s="10"/>
      <c r="H40" s="3"/>
      <c r="I40" s="10"/>
      <c r="J40" s="10"/>
      <c r="K40" s="10"/>
      <c r="L40" s="10"/>
      <c r="M40" s="15"/>
      <c r="N40" s="10"/>
      <c r="O40" s="10"/>
    </row>
    <row r="41" spans="1:15" x14ac:dyDescent="0.2">
      <c r="A41" s="1">
        <f t="shared" si="1"/>
        <v>41</v>
      </c>
      <c r="C41" t="s">
        <v>104</v>
      </c>
      <c r="D41" s="19">
        <v>6.4839999999999995E-2</v>
      </c>
      <c r="F41" s="10"/>
      <c r="G41" s="10"/>
      <c r="N41" s="10"/>
      <c r="O41" s="10"/>
    </row>
    <row r="42" spans="1:15" ht="15" thickBot="1" x14ac:dyDescent="0.25">
      <c r="A42" s="1">
        <f t="shared" si="1"/>
        <v>42</v>
      </c>
      <c r="C42" t="s">
        <v>105</v>
      </c>
      <c r="D42" s="10">
        <f>ROUND(D40*D41,0)</f>
        <v>0</v>
      </c>
      <c r="F42" s="10"/>
      <c r="G42" s="10"/>
      <c r="H42" s="10" t="s">
        <v>106</v>
      </c>
      <c r="I42" s="10"/>
      <c r="J42" s="10"/>
      <c r="K42" s="10"/>
      <c r="L42" s="10"/>
      <c r="M42" s="16">
        <f>SUM(M23:M40)</f>
        <v>0</v>
      </c>
      <c r="N42" s="10"/>
      <c r="O42" s="10"/>
    </row>
    <row r="43" spans="1:15" ht="15" thickTop="1" x14ac:dyDescent="0.2">
      <c r="A43" s="1">
        <f t="shared" si="1"/>
        <v>43</v>
      </c>
      <c r="C43" t="s">
        <v>107</v>
      </c>
      <c r="D43" s="15">
        <f>D37</f>
        <v>0</v>
      </c>
      <c r="E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2">
      <c r="A44" s="1">
        <f t="shared" si="1"/>
        <v>44</v>
      </c>
      <c r="C44" t="s">
        <v>108</v>
      </c>
      <c r="D44" s="10">
        <f>D42+D43</f>
        <v>0</v>
      </c>
      <c r="E44" s="10"/>
      <c r="G44" s="10"/>
      <c r="N44" s="10"/>
      <c r="O44" s="10"/>
    </row>
    <row r="45" spans="1:15" x14ac:dyDescent="0.2">
      <c r="A45" s="1">
        <f t="shared" si="1"/>
        <v>45</v>
      </c>
      <c r="C45" s="45" t="s">
        <v>149</v>
      </c>
      <c r="D45" s="20">
        <v>0.9556</v>
      </c>
      <c r="E45" s="10"/>
      <c r="G45" s="10"/>
      <c r="I45" s="11" t="s">
        <v>109</v>
      </c>
      <c r="J45" s="12">
        <v>1.5E-3</v>
      </c>
      <c r="K45" t="s">
        <v>110</v>
      </c>
      <c r="N45" s="10"/>
      <c r="O45" s="10"/>
    </row>
    <row r="46" spans="1:15" x14ac:dyDescent="0.2">
      <c r="A46" s="1">
        <f t="shared" si="1"/>
        <v>46</v>
      </c>
      <c r="C46" t="s">
        <v>111</v>
      </c>
      <c r="D46" s="10">
        <f>ROUND(D44*D45,0)</f>
        <v>0</v>
      </c>
      <c r="E46" s="10"/>
      <c r="G46" s="10"/>
      <c r="J46" s="12">
        <v>1.1220000000000001E-2</v>
      </c>
      <c r="K46" t="s">
        <v>112</v>
      </c>
      <c r="N46" s="10"/>
      <c r="O46" s="10"/>
    </row>
    <row r="47" spans="1:15" x14ac:dyDescent="0.2">
      <c r="A47" s="1">
        <f t="shared" si="1"/>
        <v>47</v>
      </c>
      <c r="B47" s="3"/>
      <c r="C47" t="s">
        <v>113</v>
      </c>
      <c r="D47" s="10"/>
      <c r="E47" s="10"/>
      <c r="F47" s="10"/>
      <c r="G47" s="10"/>
      <c r="J47" s="13">
        <v>8.633E-3</v>
      </c>
      <c r="K47" t="s">
        <v>114</v>
      </c>
      <c r="N47" s="10"/>
      <c r="O47" s="10"/>
    </row>
    <row r="48" spans="1:15" x14ac:dyDescent="0.2">
      <c r="A48" s="1">
        <f t="shared" si="1"/>
        <v>48</v>
      </c>
      <c r="B48" s="3"/>
      <c r="C48" t="s">
        <v>115</v>
      </c>
      <c r="D48" s="15">
        <v>0</v>
      </c>
      <c r="E48" s="10"/>
      <c r="F48" s="10"/>
      <c r="G48" s="10"/>
      <c r="J48" s="14">
        <v>7.0299999999999998E-3</v>
      </c>
      <c r="K48" t="s">
        <v>116</v>
      </c>
      <c r="N48" s="10"/>
      <c r="O48" s="10"/>
    </row>
    <row r="49" spans="1:15" ht="15" thickBot="1" x14ac:dyDescent="0.25">
      <c r="A49" s="1">
        <f t="shared" si="1"/>
        <v>49</v>
      </c>
      <c r="B49" s="3"/>
      <c r="C49" s="30" t="s">
        <v>117</v>
      </c>
      <c r="D49" s="18">
        <f>D46-D48</f>
        <v>0</v>
      </c>
      <c r="E49" s="10"/>
      <c r="F49" s="10"/>
      <c r="G49" s="10"/>
      <c r="I49" s="11" t="s">
        <v>118</v>
      </c>
      <c r="J49" s="12">
        <v>1.6999999999999999E-3</v>
      </c>
      <c r="N49" s="10"/>
      <c r="O49" s="10"/>
    </row>
    <row r="50" spans="1:15" ht="15" thickTop="1" x14ac:dyDescent="0.2">
      <c r="A50" s="1">
        <f t="shared" si="1"/>
        <v>50</v>
      </c>
      <c r="B50" s="3"/>
      <c r="D50" s="10"/>
      <c r="E50" s="10"/>
      <c r="F50" s="10"/>
      <c r="G50" s="10"/>
      <c r="N50" s="10"/>
      <c r="O50" s="10"/>
    </row>
    <row r="51" spans="1:15" x14ac:dyDescent="0.2">
      <c r="A51" s="1">
        <f t="shared" si="1"/>
        <v>51</v>
      </c>
      <c r="B51" s="28" t="s">
        <v>119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">
      <c r="A52" s="1">
        <f t="shared" si="1"/>
        <v>52</v>
      </c>
      <c r="B52" s="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">
      <c r="A53" s="1">
        <f t="shared" si="1"/>
        <v>53</v>
      </c>
      <c r="B53" s="4" t="s">
        <v>66</v>
      </c>
    </row>
    <row r="54" spans="1:15" x14ac:dyDescent="0.2">
      <c r="A54" s="1">
        <f t="shared" si="1"/>
        <v>54</v>
      </c>
      <c r="D54" s="38" t="s">
        <v>69</v>
      </c>
      <c r="E54" s="39"/>
      <c r="F54" s="39"/>
      <c r="G54" s="40"/>
      <c r="H54" s="38" t="s">
        <v>120</v>
      </c>
      <c r="I54" s="39"/>
      <c r="J54" s="39"/>
      <c r="K54" s="40"/>
      <c r="L54" s="38" t="s">
        <v>121</v>
      </c>
      <c r="M54" s="39"/>
      <c r="N54" s="39"/>
      <c r="O54" s="40"/>
    </row>
    <row r="55" spans="1:15" x14ac:dyDescent="0.2">
      <c r="A55" s="1">
        <f t="shared" si="1"/>
        <v>55</v>
      </c>
      <c r="B55" s="3"/>
      <c r="C55" s="3"/>
      <c r="D55" s="3" t="s">
        <v>71</v>
      </c>
      <c r="E55" s="3" t="s">
        <v>72</v>
      </c>
      <c r="F55" s="3" t="s">
        <v>73</v>
      </c>
      <c r="G55" s="3"/>
      <c r="H55" s="6" t="s">
        <v>74</v>
      </c>
      <c r="I55" s="3" t="s">
        <v>74</v>
      </c>
      <c r="J55" s="42" t="s">
        <v>75</v>
      </c>
      <c r="K55" s="43"/>
      <c r="L55" s="3" t="s">
        <v>71</v>
      </c>
      <c r="M55" s="3" t="s">
        <v>72</v>
      </c>
      <c r="N55" s="3" t="s">
        <v>73</v>
      </c>
      <c r="O55" s="3"/>
    </row>
    <row r="56" spans="1:15" ht="15" thickBot="1" x14ac:dyDescent="0.25">
      <c r="A56" s="1">
        <f t="shared" si="1"/>
        <v>56</v>
      </c>
      <c r="B56" s="5"/>
      <c r="C56" s="5" t="s">
        <v>77</v>
      </c>
      <c r="D56" s="5" t="s">
        <v>78</v>
      </c>
      <c r="E56" s="5" t="s">
        <v>79</v>
      </c>
      <c r="F56" s="5" t="s">
        <v>78</v>
      </c>
      <c r="G56" s="5" t="s">
        <v>80</v>
      </c>
      <c r="H56" s="7" t="s">
        <v>81</v>
      </c>
      <c r="I56" s="5" t="s">
        <v>82</v>
      </c>
      <c r="J56" s="9" t="s">
        <v>83</v>
      </c>
      <c r="K56" s="8" t="s">
        <v>84</v>
      </c>
      <c r="L56" s="5" t="s">
        <v>78</v>
      </c>
      <c r="M56" s="5" t="s">
        <v>79</v>
      </c>
      <c r="N56" s="5" t="s">
        <v>78</v>
      </c>
      <c r="O56" s="5" t="s">
        <v>80</v>
      </c>
    </row>
    <row r="57" spans="1:15" x14ac:dyDescent="0.2">
      <c r="A57" s="1">
        <f t="shared" si="1"/>
        <v>57</v>
      </c>
      <c r="B57" s="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" thickBot="1" x14ac:dyDescent="0.25">
      <c r="A58" s="1">
        <f t="shared" si="1"/>
        <v>58</v>
      </c>
      <c r="B58" s="3">
        <v>40</v>
      </c>
      <c r="C58" t="s">
        <v>122</v>
      </c>
      <c r="D58" s="16">
        <v>0</v>
      </c>
      <c r="E58" s="16">
        <v>0</v>
      </c>
      <c r="F58" s="16">
        <v>0</v>
      </c>
      <c r="G58" s="16">
        <v>0</v>
      </c>
      <c r="H58" s="16">
        <f>ROUND(F58*$J$46,0)</f>
        <v>0</v>
      </c>
      <c r="I58" s="16">
        <v>0</v>
      </c>
      <c r="J58" s="16">
        <f>ROUND((L58*0.0339)/12,0)</f>
        <v>69674</v>
      </c>
      <c r="K58" s="16">
        <f>J58</f>
        <v>69674</v>
      </c>
      <c r="L58" s="16">
        <v>24663317</v>
      </c>
      <c r="M58" s="16">
        <f>E58+K58</f>
        <v>69674</v>
      </c>
      <c r="N58" s="16">
        <f>L58-M58</f>
        <v>24593643</v>
      </c>
      <c r="O58" s="16">
        <v>0</v>
      </c>
    </row>
    <row r="59" spans="1:15" ht="15" thickTop="1" x14ac:dyDescent="0.2">
      <c r="A59" s="1">
        <f t="shared" si="1"/>
        <v>59</v>
      </c>
      <c r="B59" s="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">
      <c r="A60" s="1">
        <f t="shared" si="1"/>
        <v>60</v>
      </c>
      <c r="B60" s="17" t="s">
        <v>123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2">
      <c r="A61" s="1">
        <f t="shared" si="1"/>
        <v>61</v>
      </c>
      <c r="B61" s="3"/>
      <c r="C61" t="s">
        <v>89</v>
      </c>
      <c r="D61" s="10">
        <v>24663317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2">
      <c r="A62" s="1">
        <f t="shared" si="1"/>
        <v>62</v>
      </c>
      <c r="B62" s="3"/>
      <c r="C62" t="s">
        <v>80</v>
      </c>
      <c r="D62" s="15">
        <f>O58</f>
        <v>0</v>
      </c>
      <c r="E62" s="10"/>
      <c r="F62" s="10"/>
      <c r="G62" s="10"/>
      <c r="H62" s="10"/>
      <c r="I62" s="10"/>
      <c r="J62" s="10"/>
      <c r="K62" s="10"/>
      <c r="L62" s="36"/>
      <c r="M62" s="10"/>
      <c r="N62" s="10"/>
      <c r="O62" s="10"/>
    </row>
    <row r="63" spans="1:15" x14ac:dyDescent="0.2">
      <c r="A63" s="1">
        <f t="shared" si="1"/>
        <v>63</v>
      </c>
      <c r="B63" s="3"/>
      <c r="C63" t="s">
        <v>90</v>
      </c>
      <c r="D63" s="10">
        <f>D61+D62</f>
        <v>24663317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">
      <c r="A64" s="1">
        <f t="shared" si="1"/>
        <v>64</v>
      </c>
      <c r="B64" s="3"/>
      <c r="C64" t="s">
        <v>91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2">
      <c r="A65" s="1">
        <f t="shared" si="1"/>
        <v>65</v>
      </c>
      <c r="C65" t="s">
        <v>92</v>
      </c>
      <c r="D65" s="10">
        <f>ROUND(D71*0.125,0)</f>
        <v>2521</v>
      </c>
      <c r="E65" s="10" t="s">
        <v>93</v>
      </c>
      <c r="F65" s="10"/>
      <c r="G65" s="14"/>
      <c r="H65" s="10"/>
      <c r="I65" s="10"/>
      <c r="J65" s="10"/>
      <c r="K65" s="10"/>
      <c r="L65" s="10"/>
      <c r="M65" s="10"/>
      <c r="N65" s="10"/>
      <c r="O65" s="10"/>
    </row>
    <row r="66" spans="1:15" x14ac:dyDescent="0.2">
      <c r="A66" s="1">
        <f t="shared" si="1"/>
        <v>66</v>
      </c>
      <c r="C66" t="s">
        <v>94</v>
      </c>
      <c r="D66" s="10"/>
      <c r="E66" s="10"/>
      <c r="F66" s="10"/>
      <c r="G66" s="10"/>
      <c r="H66" s="10"/>
      <c r="I66" s="10"/>
      <c r="J66" s="37"/>
      <c r="K66" s="10"/>
      <c r="L66" s="10"/>
      <c r="M66" s="10"/>
      <c r="N66" s="10"/>
      <c r="O66" s="10"/>
    </row>
    <row r="67" spans="1:15" x14ac:dyDescent="0.2">
      <c r="A67" s="1">
        <f t="shared" si="1"/>
        <v>67</v>
      </c>
      <c r="C67" t="s">
        <v>95</v>
      </c>
      <c r="D67" s="15">
        <f>M58</f>
        <v>69674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" thickBot="1" x14ac:dyDescent="0.25">
      <c r="A68" s="1">
        <f t="shared" si="1"/>
        <v>68</v>
      </c>
      <c r="C68" t="s">
        <v>96</v>
      </c>
      <c r="D68" s="18">
        <f>D63+D65-D67</f>
        <v>24596164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" thickTop="1" x14ac:dyDescent="0.2">
      <c r="A69" s="1">
        <f t="shared" si="1"/>
        <v>69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2">
      <c r="A70" s="1">
        <f t="shared" si="1"/>
        <v>70</v>
      </c>
      <c r="B70" s="4" t="s">
        <v>124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2">
      <c r="A71" s="1">
        <f t="shared" si="1"/>
        <v>71</v>
      </c>
      <c r="C71" t="s">
        <v>98</v>
      </c>
      <c r="D71" s="10">
        <f>ROUND(242000/12,0)</f>
        <v>20167</v>
      </c>
      <c r="E71" s="10" t="s">
        <v>125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">
      <c r="A72" s="1">
        <f t="shared" si="1"/>
        <v>72</v>
      </c>
      <c r="C72" t="s">
        <v>99</v>
      </c>
      <c r="D72" s="10">
        <f>K58</f>
        <v>69674</v>
      </c>
      <c r="E72" s="10" t="s">
        <v>126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2">
      <c r="A73" s="1">
        <f t="shared" si="1"/>
        <v>73</v>
      </c>
      <c r="C73" t="s">
        <v>100</v>
      </c>
      <c r="D73" s="10">
        <f>H58</f>
        <v>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2">
      <c r="A74" s="1">
        <f t="shared" ref="A74:A135" si="3">A73+1</f>
        <v>74</v>
      </c>
      <c r="C74" t="s">
        <v>101</v>
      </c>
      <c r="D74" s="15">
        <f>I58</f>
        <v>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" thickBot="1" x14ac:dyDescent="0.25">
      <c r="A75" s="1">
        <f t="shared" si="3"/>
        <v>75</v>
      </c>
      <c r="C75" t="s">
        <v>102</v>
      </c>
      <c r="D75" s="18">
        <f>SUM(D71:D74)</f>
        <v>89841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" thickTop="1" x14ac:dyDescent="0.2">
      <c r="A76" s="1">
        <f t="shared" si="3"/>
        <v>76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2">
      <c r="A77" s="1">
        <f t="shared" si="3"/>
        <v>77</v>
      </c>
      <c r="B77" s="4" t="s">
        <v>127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2">
      <c r="A78" s="1">
        <f t="shared" si="3"/>
        <v>78</v>
      </c>
      <c r="C78" t="s">
        <v>96</v>
      </c>
      <c r="D78" s="10">
        <f>D68</f>
        <v>24596164</v>
      </c>
      <c r="H78" s="10"/>
      <c r="L78" s="10"/>
    </row>
    <row r="79" spans="1:15" x14ac:dyDescent="0.2">
      <c r="A79" s="1">
        <f t="shared" si="3"/>
        <v>79</v>
      </c>
      <c r="C79" t="s">
        <v>104</v>
      </c>
      <c r="D79" s="19">
        <f>D41</f>
        <v>6.4839999999999995E-2</v>
      </c>
    </row>
    <row r="80" spans="1:15" x14ac:dyDescent="0.2">
      <c r="A80" s="1">
        <f t="shared" si="3"/>
        <v>80</v>
      </c>
      <c r="C80" t="s">
        <v>105</v>
      </c>
      <c r="D80" s="10">
        <f>ROUND(D78*D79,0)</f>
        <v>1594815</v>
      </c>
    </row>
    <row r="81" spans="1:4" x14ac:dyDescent="0.2">
      <c r="A81" s="1">
        <f t="shared" si="3"/>
        <v>81</v>
      </c>
      <c r="C81" t="s">
        <v>107</v>
      </c>
      <c r="D81" s="15">
        <f>D75</f>
        <v>89841</v>
      </c>
    </row>
    <row r="82" spans="1:4" x14ac:dyDescent="0.2">
      <c r="A82" s="1">
        <f t="shared" si="3"/>
        <v>82</v>
      </c>
      <c r="C82" t="s">
        <v>108</v>
      </c>
      <c r="D82" s="10">
        <f>D80+D81</f>
        <v>1684656</v>
      </c>
    </row>
    <row r="83" spans="1:4" x14ac:dyDescent="0.2">
      <c r="A83" s="1">
        <f t="shared" si="3"/>
        <v>83</v>
      </c>
      <c r="C83" s="45" t="s">
        <v>149</v>
      </c>
      <c r="D83" s="20">
        <v>0.9556</v>
      </c>
    </row>
    <row r="84" spans="1:4" ht="15" thickBot="1" x14ac:dyDescent="0.25">
      <c r="A84" s="1">
        <f t="shared" si="3"/>
        <v>84</v>
      </c>
      <c r="C84" s="30" t="s">
        <v>128</v>
      </c>
      <c r="D84" s="18">
        <f>ROUND(D82*D83,0)</f>
        <v>1609857</v>
      </c>
    </row>
    <row r="85" spans="1:4" ht="15" thickTop="1" x14ac:dyDescent="0.2">
      <c r="A85" s="1">
        <f t="shared" si="3"/>
        <v>85</v>
      </c>
    </row>
    <row r="86" spans="1:4" x14ac:dyDescent="0.2">
      <c r="A86" s="1">
        <f t="shared" si="3"/>
        <v>86</v>
      </c>
      <c r="B86" s="3"/>
    </row>
    <row r="87" spans="1:4" x14ac:dyDescent="0.2">
      <c r="A87" s="1">
        <f t="shared" si="3"/>
        <v>87</v>
      </c>
      <c r="D87" s="10"/>
    </row>
    <row r="88" spans="1:4" x14ac:dyDescent="0.2">
      <c r="A88" s="1">
        <f t="shared" si="3"/>
        <v>88</v>
      </c>
      <c r="B88" s="4"/>
      <c r="D88" s="10"/>
    </row>
    <row r="89" spans="1:4" x14ac:dyDescent="0.2">
      <c r="A89" s="1">
        <f t="shared" si="3"/>
        <v>89</v>
      </c>
      <c r="D89" s="10"/>
    </row>
    <row r="90" spans="1:4" x14ac:dyDescent="0.2">
      <c r="A90" s="1">
        <f t="shared" si="3"/>
        <v>90</v>
      </c>
      <c r="D90" s="10"/>
    </row>
    <row r="91" spans="1:4" x14ac:dyDescent="0.2">
      <c r="A91" s="1">
        <f t="shared" si="3"/>
        <v>91</v>
      </c>
      <c r="D91" s="24"/>
    </row>
    <row r="92" spans="1:4" x14ac:dyDescent="0.2">
      <c r="A92" s="1">
        <f t="shared" si="3"/>
        <v>92</v>
      </c>
      <c r="D92" s="10"/>
    </row>
    <row r="93" spans="1:4" x14ac:dyDescent="0.2">
      <c r="A93" s="1">
        <f t="shared" si="3"/>
        <v>93</v>
      </c>
      <c r="D93" s="10"/>
    </row>
    <row r="94" spans="1:4" x14ac:dyDescent="0.2">
      <c r="A94" s="1">
        <f t="shared" si="3"/>
        <v>94</v>
      </c>
    </row>
    <row r="95" spans="1:4" x14ac:dyDescent="0.2">
      <c r="A95" s="1">
        <f t="shared" si="3"/>
        <v>95</v>
      </c>
    </row>
    <row r="96" spans="1:4" x14ac:dyDescent="0.2">
      <c r="A96" s="1">
        <f t="shared" si="3"/>
        <v>96</v>
      </c>
    </row>
    <row r="97" spans="1:1" x14ac:dyDescent="0.2">
      <c r="A97" s="1">
        <f t="shared" si="3"/>
        <v>97</v>
      </c>
    </row>
    <row r="98" spans="1:1" x14ac:dyDescent="0.2">
      <c r="A98" s="1">
        <f t="shared" si="3"/>
        <v>98</v>
      </c>
    </row>
    <row r="99" spans="1:1" x14ac:dyDescent="0.2">
      <c r="A99" s="1">
        <f t="shared" si="3"/>
        <v>99</v>
      </c>
    </row>
    <row r="100" spans="1:1" x14ac:dyDescent="0.2">
      <c r="A100" s="1">
        <f t="shared" si="3"/>
        <v>100</v>
      </c>
    </row>
    <row r="101" spans="1:1" x14ac:dyDescent="0.2">
      <c r="A101" s="1">
        <f t="shared" si="3"/>
        <v>101</v>
      </c>
    </row>
    <row r="102" spans="1:1" x14ac:dyDescent="0.2">
      <c r="A102" s="1">
        <f t="shared" si="3"/>
        <v>102</v>
      </c>
    </row>
    <row r="103" spans="1:1" x14ac:dyDescent="0.2">
      <c r="A103" s="1">
        <f t="shared" si="3"/>
        <v>103</v>
      </c>
    </row>
    <row r="104" spans="1:1" x14ac:dyDescent="0.2">
      <c r="A104" s="1">
        <f t="shared" si="3"/>
        <v>104</v>
      </c>
    </row>
    <row r="105" spans="1:1" x14ac:dyDescent="0.2">
      <c r="A105" s="1">
        <f t="shared" si="3"/>
        <v>105</v>
      </c>
    </row>
    <row r="106" spans="1:1" x14ac:dyDescent="0.2">
      <c r="A106" s="1">
        <f t="shared" si="3"/>
        <v>106</v>
      </c>
    </row>
    <row r="107" spans="1:1" x14ac:dyDescent="0.2">
      <c r="A107" s="1">
        <f t="shared" si="3"/>
        <v>107</v>
      </c>
    </row>
    <row r="108" spans="1:1" x14ac:dyDescent="0.2">
      <c r="A108" s="1">
        <f t="shared" si="3"/>
        <v>108</v>
      </c>
    </row>
    <row r="109" spans="1:1" x14ac:dyDescent="0.2">
      <c r="A109" s="1">
        <f t="shared" si="3"/>
        <v>109</v>
      </c>
    </row>
    <row r="110" spans="1:1" x14ac:dyDescent="0.2">
      <c r="A110" s="1">
        <f t="shared" si="3"/>
        <v>110</v>
      </c>
    </row>
    <row r="111" spans="1:1" x14ac:dyDescent="0.2">
      <c r="A111" s="1">
        <f t="shared" si="3"/>
        <v>111</v>
      </c>
    </row>
    <row r="112" spans="1:1" x14ac:dyDescent="0.2">
      <c r="A112" s="1">
        <f t="shared" si="3"/>
        <v>112</v>
      </c>
    </row>
    <row r="113" spans="1:1" x14ac:dyDescent="0.2">
      <c r="A113" s="1">
        <f t="shared" si="3"/>
        <v>113</v>
      </c>
    </row>
    <row r="114" spans="1:1" x14ac:dyDescent="0.2">
      <c r="A114" s="1">
        <f t="shared" si="3"/>
        <v>114</v>
      </c>
    </row>
    <row r="115" spans="1:1" x14ac:dyDescent="0.2">
      <c r="A115" s="1">
        <f t="shared" si="3"/>
        <v>115</v>
      </c>
    </row>
    <row r="116" spans="1:1" x14ac:dyDescent="0.2">
      <c r="A116" s="1">
        <f t="shared" si="3"/>
        <v>116</v>
      </c>
    </row>
    <row r="117" spans="1:1" x14ac:dyDescent="0.2">
      <c r="A117" s="1">
        <f t="shared" si="3"/>
        <v>117</v>
      </c>
    </row>
    <row r="118" spans="1:1" x14ac:dyDescent="0.2">
      <c r="A118" s="1">
        <f t="shared" si="3"/>
        <v>118</v>
      </c>
    </row>
    <row r="119" spans="1:1" x14ac:dyDescent="0.2">
      <c r="A119" s="1">
        <f t="shared" si="3"/>
        <v>119</v>
      </c>
    </row>
    <row r="120" spans="1:1" x14ac:dyDescent="0.2">
      <c r="A120" s="1">
        <f t="shared" si="3"/>
        <v>120</v>
      </c>
    </row>
    <row r="121" spans="1:1" x14ac:dyDescent="0.2">
      <c r="A121" s="1">
        <f t="shared" si="3"/>
        <v>121</v>
      </c>
    </row>
    <row r="122" spans="1:1" x14ac:dyDescent="0.2">
      <c r="A122" s="1">
        <f t="shared" si="3"/>
        <v>122</v>
      </c>
    </row>
    <row r="123" spans="1:1" x14ac:dyDescent="0.2">
      <c r="A123" s="1">
        <f t="shared" si="3"/>
        <v>123</v>
      </c>
    </row>
    <row r="124" spans="1:1" x14ac:dyDescent="0.2">
      <c r="A124" s="1">
        <f t="shared" si="3"/>
        <v>124</v>
      </c>
    </row>
    <row r="125" spans="1:1" x14ac:dyDescent="0.2">
      <c r="A125" s="1">
        <f t="shared" si="3"/>
        <v>125</v>
      </c>
    </row>
    <row r="126" spans="1:1" x14ac:dyDescent="0.2">
      <c r="A126" s="1">
        <f t="shared" si="3"/>
        <v>126</v>
      </c>
    </row>
    <row r="127" spans="1:1" x14ac:dyDescent="0.2">
      <c r="A127" s="1">
        <f t="shared" si="3"/>
        <v>127</v>
      </c>
    </row>
    <row r="128" spans="1:1" x14ac:dyDescent="0.2">
      <c r="A128" s="1">
        <f t="shared" si="3"/>
        <v>128</v>
      </c>
    </row>
    <row r="129" spans="1:1" x14ac:dyDescent="0.2">
      <c r="A129" s="1">
        <f t="shared" si="3"/>
        <v>129</v>
      </c>
    </row>
    <row r="130" spans="1:1" x14ac:dyDescent="0.2">
      <c r="A130" s="1">
        <f t="shared" si="3"/>
        <v>130</v>
      </c>
    </row>
    <row r="131" spans="1:1" x14ac:dyDescent="0.2">
      <c r="A131" s="1">
        <f t="shared" si="3"/>
        <v>131</v>
      </c>
    </row>
    <row r="132" spans="1:1" x14ac:dyDescent="0.2">
      <c r="A132" s="1">
        <f t="shared" si="3"/>
        <v>132</v>
      </c>
    </row>
    <row r="133" spans="1:1" x14ac:dyDescent="0.2">
      <c r="A133" s="1">
        <f t="shared" si="3"/>
        <v>133</v>
      </c>
    </row>
    <row r="134" spans="1:1" x14ac:dyDescent="0.2">
      <c r="A134" s="1">
        <f t="shared" si="3"/>
        <v>134</v>
      </c>
    </row>
    <row r="135" spans="1:1" x14ac:dyDescent="0.2">
      <c r="A135" s="1">
        <f t="shared" si="3"/>
        <v>135</v>
      </c>
    </row>
  </sheetData>
  <mergeCells count="10">
    <mergeCell ref="C3:N3"/>
    <mergeCell ref="C4:N4"/>
    <mergeCell ref="J55:K55"/>
    <mergeCell ref="D10:G10"/>
    <mergeCell ref="H10:K10"/>
    <mergeCell ref="L10:O10"/>
    <mergeCell ref="J11:K11"/>
    <mergeCell ref="D54:G54"/>
    <mergeCell ref="H54:K54"/>
    <mergeCell ref="L54:O5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5"/>
  <sheetViews>
    <sheetView zoomScale="80" zoomScaleNormal="80" workbookViewId="0">
      <selection activeCell="C1" sqref="C1"/>
    </sheetView>
  </sheetViews>
  <sheetFormatPr defaultColWidth="15.625" defaultRowHeight="14.25" x14ac:dyDescent="0.2"/>
  <cols>
    <col min="1" max="1" width="4.625" customWidth="1"/>
    <col min="3" max="3" width="56.625" customWidth="1"/>
  </cols>
  <sheetData>
    <row r="1" spans="1:15" ht="15" x14ac:dyDescent="0.25">
      <c r="A1" s="1">
        <v>1</v>
      </c>
      <c r="O1" s="31" t="s">
        <v>0</v>
      </c>
    </row>
    <row r="2" spans="1:15" ht="15" x14ac:dyDescent="0.25">
      <c r="A2" s="1">
        <f>A1+1</f>
        <v>2</v>
      </c>
      <c r="O2" s="31" t="s">
        <v>129</v>
      </c>
    </row>
    <row r="3" spans="1:15" ht="15" x14ac:dyDescent="0.25">
      <c r="A3" s="1">
        <f t="shared" ref="A3:A73" si="0">A2+1</f>
        <v>3</v>
      </c>
      <c r="C3" s="41" t="s">
        <v>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ht="15" x14ac:dyDescent="0.25">
      <c r="A4" s="1">
        <f t="shared" si="0"/>
        <v>4</v>
      </c>
      <c r="C4" s="41" t="s">
        <v>130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x14ac:dyDescent="0.2">
      <c r="A5" s="1">
        <f t="shared" si="0"/>
        <v>5</v>
      </c>
    </row>
    <row r="6" spans="1:15" x14ac:dyDescent="0.2">
      <c r="A6" s="1">
        <f t="shared" si="0"/>
        <v>6</v>
      </c>
    </row>
    <row r="7" spans="1:15" x14ac:dyDescent="0.2">
      <c r="A7" s="1">
        <f t="shared" si="0"/>
        <v>7</v>
      </c>
      <c r="B7" s="27" t="s">
        <v>65</v>
      </c>
    </row>
    <row r="8" spans="1:15" x14ac:dyDescent="0.2">
      <c r="A8" s="1">
        <f t="shared" si="0"/>
        <v>8</v>
      </c>
      <c r="I8" s="14"/>
    </row>
    <row r="9" spans="1:15" x14ac:dyDescent="0.2">
      <c r="A9" s="1">
        <f t="shared" si="0"/>
        <v>9</v>
      </c>
      <c r="B9" s="4" t="s">
        <v>66</v>
      </c>
    </row>
    <row r="10" spans="1:15" x14ac:dyDescent="0.2">
      <c r="A10" s="1">
        <f t="shared" si="0"/>
        <v>10</v>
      </c>
      <c r="D10" s="38" t="s">
        <v>121</v>
      </c>
      <c r="E10" s="39"/>
      <c r="F10" s="39"/>
      <c r="G10" s="40"/>
      <c r="H10" s="38" t="s">
        <v>131</v>
      </c>
      <c r="I10" s="39"/>
      <c r="J10" s="39"/>
      <c r="K10" s="40"/>
      <c r="L10" s="38" t="s">
        <v>132</v>
      </c>
      <c r="M10" s="39"/>
      <c r="N10" s="39"/>
      <c r="O10" s="40"/>
    </row>
    <row r="11" spans="1:15" x14ac:dyDescent="0.2">
      <c r="A11" s="1">
        <f t="shared" si="0"/>
        <v>11</v>
      </c>
      <c r="B11" s="3" t="s">
        <v>70</v>
      </c>
      <c r="C11" s="3"/>
      <c r="D11" s="3" t="s">
        <v>71</v>
      </c>
      <c r="E11" s="3" t="s">
        <v>72</v>
      </c>
      <c r="F11" s="3" t="s">
        <v>73</v>
      </c>
      <c r="G11" s="3"/>
      <c r="H11" s="6" t="s">
        <v>74</v>
      </c>
      <c r="I11" s="3" t="s">
        <v>74</v>
      </c>
      <c r="J11" s="42" t="s">
        <v>75</v>
      </c>
      <c r="K11" s="43"/>
      <c r="L11" s="3" t="s">
        <v>71</v>
      </c>
      <c r="M11" s="3" t="s">
        <v>72</v>
      </c>
      <c r="N11" s="3" t="s">
        <v>73</v>
      </c>
      <c r="O11" s="3"/>
    </row>
    <row r="12" spans="1:15" ht="15" thickBot="1" x14ac:dyDescent="0.25">
      <c r="A12" s="1">
        <f t="shared" si="0"/>
        <v>12</v>
      </c>
      <c r="B12" s="5" t="s">
        <v>76</v>
      </c>
      <c r="C12" s="5" t="s">
        <v>77</v>
      </c>
      <c r="D12" s="5" t="s">
        <v>78</v>
      </c>
      <c r="E12" s="5" t="s">
        <v>79</v>
      </c>
      <c r="F12" s="5" t="s">
        <v>78</v>
      </c>
      <c r="G12" s="5" t="s">
        <v>80</v>
      </c>
      <c r="H12" s="7" t="s">
        <v>81</v>
      </c>
      <c r="I12" s="5" t="s">
        <v>82</v>
      </c>
      <c r="J12" s="9" t="s">
        <v>83</v>
      </c>
      <c r="K12" s="8" t="s">
        <v>84</v>
      </c>
      <c r="L12" s="5" t="s">
        <v>78</v>
      </c>
      <c r="M12" s="5" t="s">
        <v>79</v>
      </c>
      <c r="N12" s="5" t="s">
        <v>78</v>
      </c>
      <c r="O12" s="5" t="s">
        <v>80</v>
      </c>
    </row>
    <row r="13" spans="1:15" x14ac:dyDescent="0.2">
      <c r="A13" s="1">
        <f t="shared" si="0"/>
        <v>13</v>
      </c>
      <c r="B13" s="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x14ac:dyDescent="0.2">
      <c r="A14" s="1">
        <f t="shared" si="0"/>
        <v>14</v>
      </c>
      <c r="B14" s="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x14ac:dyDescent="0.2">
      <c r="A15" s="1">
        <f t="shared" si="0"/>
        <v>15</v>
      </c>
      <c r="B15" s="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2">
      <c r="A16" s="1">
        <f t="shared" si="0"/>
        <v>16</v>
      </c>
      <c r="B16" s="3"/>
      <c r="C16" t="s">
        <v>85</v>
      </c>
      <c r="D16" s="10">
        <f>SUM(D13:D14)</f>
        <v>0</v>
      </c>
      <c r="E16" s="10">
        <f>SUM(E13:E14)</f>
        <v>0</v>
      </c>
      <c r="F16" s="10">
        <f>D16-E16</f>
        <v>0</v>
      </c>
      <c r="G16" s="10">
        <f>SUM(G13:G14)</f>
        <v>0</v>
      </c>
      <c r="H16" s="10">
        <f>SUM(H13:H14)</f>
        <v>0</v>
      </c>
      <c r="I16" s="10">
        <f>SUM(I13:I14)</f>
        <v>0</v>
      </c>
      <c r="J16" s="10">
        <f>SUM(J13:J14)</f>
        <v>0</v>
      </c>
      <c r="K16" s="10">
        <f>SUM(K13:K14)</f>
        <v>0</v>
      </c>
      <c r="L16" s="10">
        <f>SUM(L13:L14)</f>
        <v>0</v>
      </c>
      <c r="M16" s="10">
        <f>SUM(M13:M14)</f>
        <v>0</v>
      </c>
      <c r="N16" s="10">
        <f>SUM(N13:N14)</f>
        <v>0</v>
      </c>
      <c r="O16" s="10">
        <f>SUM(O13:O14)</f>
        <v>0</v>
      </c>
    </row>
    <row r="17" spans="1:15" x14ac:dyDescent="0.2">
      <c r="A17" s="1">
        <f t="shared" si="0"/>
        <v>17</v>
      </c>
      <c r="B17" s="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">
      <c r="A18" s="1">
        <f t="shared" si="0"/>
        <v>18</v>
      </c>
      <c r="B18" s="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x14ac:dyDescent="0.2">
      <c r="A19" s="1">
        <f t="shared" si="0"/>
        <v>19</v>
      </c>
      <c r="B19" s="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 thickBot="1" x14ac:dyDescent="0.25">
      <c r="A20" s="1">
        <f t="shared" si="0"/>
        <v>20</v>
      </c>
      <c r="B20" s="3"/>
      <c r="C20" t="s">
        <v>86</v>
      </c>
      <c r="D20" s="16">
        <f>D16+D18</f>
        <v>0</v>
      </c>
      <c r="E20" s="16">
        <f t="shared" ref="E20:O20" si="1">E16+E18</f>
        <v>0</v>
      </c>
      <c r="F20" s="16">
        <f t="shared" si="1"/>
        <v>0</v>
      </c>
      <c r="G20" s="16">
        <f t="shared" si="1"/>
        <v>0</v>
      </c>
      <c r="H20" s="16">
        <f t="shared" si="1"/>
        <v>0</v>
      </c>
      <c r="I20" s="16">
        <f t="shared" si="1"/>
        <v>0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  <c r="N20" s="16">
        <f t="shared" si="1"/>
        <v>0</v>
      </c>
      <c r="O20" s="16">
        <f t="shared" si="1"/>
        <v>0</v>
      </c>
    </row>
    <row r="21" spans="1:15" ht="15" thickTop="1" x14ac:dyDescent="0.2">
      <c r="A21" s="1">
        <f t="shared" si="0"/>
        <v>21</v>
      </c>
      <c r="B21" s="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">
      <c r="A22" s="1">
        <f t="shared" si="0"/>
        <v>22</v>
      </c>
      <c r="B22" s="17" t="s">
        <v>123</v>
      </c>
      <c r="D22" s="10"/>
      <c r="E22" s="10"/>
      <c r="F22" s="10"/>
      <c r="G22" s="10"/>
      <c r="H22" s="29" t="s">
        <v>88</v>
      </c>
      <c r="I22" s="10"/>
      <c r="J22" s="10"/>
      <c r="K22" s="10"/>
      <c r="L22" s="10"/>
      <c r="M22" s="10"/>
      <c r="N22" s="10"/>
      <c r="O22" s="10"/>
    </row>
    <row r="23" spans="1:15" x14ac:dyDescent="0.2">
      <c r="A23" s="1">
        <f t="shared" si="0"/>
        <v>23</v>
      </c>
      <c r="B23" s="3"/>
      <c r="C23" t="s">
        <v>89</v>
      </c>
      <c r="D23" s="10">
        <f>L20</f>
        <v>0</v>
      </c>
      <c r="E23" s="10"/>
      <c r="F23" s="10"/>
      <c r="G23" s="10"/>
      <c r="H23" s="3"/>
      <c r="J23" s="10"/>
      <c r="K23" s="10"/>
      <c r="L23" s="10"/>
      <c r="M23" s="10"/>
      <c r="N23" s="10"/>
      <c r="O23" s="10"/>
    </row>
    <row r="24" spans="1:15" x14ac:dyDescent="0.2">
      <c r="A24" s="1">
        <f t="shared" si="0"/>
        <v>24</v>
      </c>
      <c r="B24" s="3"/>
      <c r="C24" t="s">
        <v>80</v>
      </c>
      <c r="D24" s="15">
        <f>O20</f>
        <v>0</v>
      </c>
      <c r="E24" s="10"/>
      <c r="F24" s="10"/>
      <c r="G24" s="10"/>
      <c r="H24" s="3"/>
      <c r="J24" s="10"/>
      <c r="K24" s="10"/>
      <c r="L24" s="10"/>
      <c r="M24" s="10"/>
      <c r="N24" s="10"/>
      <c r="O24" s="10"/>
    </row>
    <row r="25" spans="1:15" x14ac:dyDescent="0.2">
      <c r="A25" s="1">
        <f t="shared" si="0"/>
        <v>25</v>
      </c>
      <c r="B25" s="3"/>
      <c r="C25" t="s">
        <v>90</v>
      </c>
      <c r="D25" s="10">
        <f>D23+D24</f>
        <v>0</v>
      </c>
      <c r="E25" s="10"/>
      <c r="F25" s="10"/>
      <c r="G25" s="10"/>
      <c r="H25" s="3"/>
      <c r="J25" s="10"/>
      <c r="K25" s="10"/>
      <c r="L25" s="10"/>
      <c r="M25" s="10"/>
      <c r="N25" s="10"/>
      <c r="O25" s="10"/>
    </row>
    <row r="26" spans="1:15" x14ac:dyDescent="0.2">
      <c r="A26" s="1">
        <f t="shared" si="0"/>
        <v>26</v>
      </c>
      <c r="B26" s="3"/>
      <c r="C26" t="s">
        <v>91</v>
      </c>
      <c r="D26" s="10"/>
      <c r="E26" s="10"/>
      <c r="F26" s="10"/>
      <c r="G26" s="10"/>
      <c r="H26" s="3"/>
      <c r="J26" s="10"/>
      <c r="K26" s="10"/>
      <c r="L26" s="10"/>
      <c r="M26" s="10"/>
      <c r="N26" s="10"/>
      <c r="O26" s="10"/>
    </row>
    <row r="27" spans="1:15" x14ac:dyDescent="0.2">
      <c r="A27" s="1">
        <f t="shared" si="0"/>
        <v>27</v>
      </c>
      <c r="C27" t="s">
        <v>92</v>
      </c>
      <c r="D27" s="10">
        <f>ROUND(D33*0.125,0)</f>
        <v>0</v>
      </c>
      <c r="E27" s="10" t="s">
        <v>93</v>
      </c>
      <c r="F27" s="10"/>
      <c r="G27" s="10"/>
      <c r="H27" s="3"/>
      <c r="J27" s="10"/>
      <c r="K27" s="10"/>
      <c r="L27" s="10"/>
      <c r="M27" s="10"/>
      <c r="N27" s="10"/>
      <c r="O27" s="10"/>
    </row>
    <row r="28" spans="1:15" x14ac:dyDescent="0.2">
      <c r="A28" s="1">
        <f t="shared" si="0"/>
        <v>28</v>
      </c>
      <c r="C28" t="s">
        <v>94</v>
      </c>
      <c r="D28" s="10"/>
      <c r="E28" s="10"/>
      <c r="F28" s="10"/>
      <c r="G28" s="10"/>
      <c r="H28" s="3"/>
      <c r="J28" s="10"/>
      <c r="K28" s="10"/>
      <c r="L28" s="10"/>
      <c r="M28" s="10"/>
      <c r="N28" s="10"/>
      <c r="O28" s="10"/>
    </row>
    <row r="29" spans="1:15" x14ac:dyDescent="0.2">
      <c r="A29" s="1">
        <f t="shared" si="0"/>
        <v>29</v>
      </c>
      <c r="C29" t="s">
        <v>95</v>
      </c>
      <c r="D29" s="15">
        <f>M20</f>
        <v>0</v>
      </c>
      <c r="E29" s="10"/>
      <c r="F29" s="10"/>
      <c r="G29" s="10"/>
      <c r="H29" s="3"/>
      <c r="J29" s="10"/>
      <c r="K29" s="10"/>
      <c r="L29" s="10"/>
      <c r="M29" s="10"/>
      <c r="N29" s="10"/>
      <c r="O29" s="10"/>
    </row>
    <row r="30" spans="1:15" ht="15" thickBot="1" x14ac:dyDescent="0.25">
      <c r="A30" s="1">
        <f t="shared" si="0"/>
        <v>30</v>
      </c>
      <c r="C30" t="s">
        <v>96</v>
      </c>
      <c r="D30" s="18">
        <f>D25+D27-D29</f>
        <v>0</v>
      </c>
      <c r="E30" s="10"/>
      <c r="F30" s="10"/>
      <c r="G30" s="10"/>
      <c r="H30" s="3"/>
      <c r="J30" s="10"/>
      <c r="K30" s="10"/>
      <c r="L30" s="10"/>
      <c r="M30" s="10"/>
      <c r="N30" s="10"/>
      <c r="O30" s="10"/>
    </row>
    <row r="31" spans="1:15" ht="15" thickTop="1" x14ac:dyDescent="0.2">
      <c r="A31" s="1">
        <f t="shared" si="0"/>
        <v>31</v>
      </c>
      <c r="D31" s="10"/>
      <c r="E31" s="10"/>
      <c r="F31" s="10"/>
      <c r="G31" s="10"/>
      <c r="H31" s="3"/>
      <c r="J31" s="10"/>
      <c r="K31" s="10"/>
      <c r="L31" s="10"/>
      <c r="M31" s="10"/>
      <c r="N31" s="10"/>
      <c r="O31" s="10"/>
    </row>
    <row r="32" spans="1:15" x14ac:dyDescent="0.2">
      <c r="A32" s="1">
        <f t="shared" si="0"/>
        <v>32</v>
      </c>
      <c r="B32" s="4" t="s">
        <v>124</v>
      </c>
      <c r="D32" s="10"/>
      <c r="E32" s="10"/>
      <c r="F32" s="10"/>
      <c r="G32" s="10"/>
      <c r="H32" s="3"/>
      <c r="J32" s="10"/>
      <c r="K32" s="10"/>
      <c r="L32" s="10"/>
      <c r="M32" s="10"/>
      <c r="N32" s="10"/>
      <c r="O32" s="10"/>
    </row>
    <row r="33" spans="1:15" x14ac:dyDescent="0.2">
      <c r="A33" s="1">
        <f t="shared" si="0"/>
        <v>33</v>
      </c>
      <c r="C33" t="s">
        <v>98</v>
      </c>
      <c r="D33" s="10">
        <f>M42</f>
        <v>0</v>
      </c>
      <c r="E33" s="10"/>
      <c r="F33" s="10"/>
      <c r="G33" s="10"/>
      <c r="H33" s="3"/>
      <c r="J33" s="10"/>
      <c r="K33" s="10"/>
      <c r="L33" s="10"/>
      <c r="M33" s="10"/>
      <c r="N33" s="10"/>
      <c r="O33" s="10"/>
    </row>
    <row r="34" spans="1:15" x14ac:dyDescent="0.2">
      <c r="A34" s="1">
        <f t="shared" si="0"/>
        <v>34</v>
      </c>
      <c r="C34" t="s">
        <v>99</v>
      </c>
      <c r="D34" s="10">
        <f>K20</f>
        <v>0</v>
      </c>
      <c r="E34" s="10"/>
      <c r="F34" s="10"/>
      <c r="G34" s="10"/>
      <c r="H34" s="3"/>
      <c r="J34" s="10"/>
      <c r="K34" s="10"/>
      <c r="L34" s="10"/>
      <c r="M34" s="10"/>
      <c r="N34" s="10"/>
      <c r="O34" s="10"/>
    </row>
    <row r="35" spans="1:15" x14ac:dyDescent="0.2">
      <c r="A35" s="1">
        <f t="shared" si="0"/>
        <v>35</v>
      </c>
      <c r="C35" t="s">
        <v>100</v>
      </c>
      <c r="D35" s="10">
        <f>H20</f>
        <v>0</v>
      </c>
      <c r="E35" s="10"/>
      <c r="F35" s="10"/>
      <c r="G35" s="10"/>
      <c r="H35" s="3"/>
      <c r="J35" s="10"/>
      <c r="K35" s="10"/>
      <c r="L35" s="10"/>
      <c r="M35" s="10"/>
      <c r="N35" s="10"/>
      <c r="O35" s="10"/>
    </row>
    <row r="36" spans="1:15" x14ac:dyDescent="0.2">
      <c r="A36" s="1">
        <f t="shared" si="0"/>
        <v>36</v>
      </c>
      <c r="C36" t="s">
        <v>101</v>
      </c>
      <c r="D36" s="15">
        <f>I20</f>
        <v>0</v>
      </c>
      <c r="E36" s="10"/>
      <c r="F36" s="10"/>
      <c r="G36" s="10"/>
      <c r="H36" s="3"/>
      <c r="J36" s="10"/>
      <c r="K36" s="10"/>
      <c r="L36" s="10"/>
      <c r="M36" s="10"/>
      <c r="N36" s="10"/>
      <c r="O36" s="10"/>
    </row>
    <row r="37" spans="1:15" ht="15" thickBot="1" x14ac:dyDescent="0.25">
      <c r="A37" s="1">
        <f t="shared" si="0"/>
        <v>37</v>
      </c>
      <c r="C37" t="s">
        <v>102</v>
      </c>
      <c r="D37" s="18">
        <f>SUM(D33:D36)</f>
        <v>0</v>
      </c>
      <c r="E37" s="10"/>
      <c r="F37" s="10"/>
      <c r="G37" s="10"/>
      <c r="H37" s="3"/>
      <c r="J37" s="10"/>
      <c r="K37" s="10"/>
      <c r="L37" s="10"/>
      <c r="M37" s="10"/>
      <c r="N37" s="10"/>
      <c r="O37" s="10"/>
    </row>
    <row r="38" spans="1:15" ht="15" thickTop="1" x14ac:dyDescent="0.2">
      <c r="A38" s="1">
        <f t="shared" si="0"/>
        <v>38</v>
      </c>
      <c r="D38" s="10"/>
      <c r="E38" s="10"/>
      <c r="F38" s="10"/>
      <c r="G38" s="10"/>
      <c r="H38" s="3"/>
      <c r="I38" s="10"/>
      <c r="J38" s="10"/>
      <c r="K38" s="10"/>
      <c r="L38" s="10"/>
      <c r="M38" s="10"/>
      <c r="N38" s="10"/>
      <c r="O38" s="10"/>
    </row>
    <row r="39" spans="1:15" x14ac:dyDescent="0.2">
      <c r="A39" s="1">
        <f t="shared" si="0"/>
        <v>39</v>
      </c>
      <c r="B39" s="4" t="s">
        <v>127</v>
      </c>
      <c r="D39" s="10"/>
      <c r="E39" s="10"/>
      <c r="F39" s="10"/>
      <c r="G39" s="10"/>
      <c r="H39" s="3"/>
      <c r="M39" s="10"/>
      <c r="N39" s="10"/>
      <c r="O39" s="10"/>
    </row>
    <row r="40" spans="1:15" x14ac:dyDescent="0.2">
      <c r="A40" s="1">
        <f t="shared" si="0"/>
        <v>40</v>
      </c>
      <c r="C40" t="s">
        <v>96</v>
      </c>
      <c r="D40" s="10">
        <f>D30</f>
        <v>0</v>
      </c>
      <c r="F40" s="10"/>
      <c r="G40" s="10"/>
      <c r="H40" s="3"/>
      <c r="I40" s="10"/>
      <c r="J40" s="10"/>
      <c r="K40" s="10"/>
      <c r="L40" s="10"/>
      <c r="M40" s="15"/>
      <c r="N40" s="10"/>
      <c r="O40" s="10"/>
    </row>
    <row r="41" spans="1:15" x14ac:dyDescent="0.2">
      <c r="A41" s="1">
        <f t="shared" si="0"/>
        <v>41</v>
      </c>
      <c r="C41" t="s">
        <v>104</v>
      </c>
      <c r="D41" s="19">
        <f>'Proposed - YE 2025'!D41</f>
        <v>6.4839999999999995E-2</v>
      </c>
      <c r="F41" s="10"/>
      <c r="G41" s="10"/>
      <c r="N41" s="10"/>
      <c r="O41" s="10"/>
    </row>
    <row r="42" spans="1:15" ht="15" thickBot="1" x14ac:dyDescent="0.25">
      <c r="A42" s="1">
        <f t="shared" si="0"/>
        <v>42</v>
      </c>
      <c r="C42" t="s">
        <v>105</v>
      </c>
      <c r="D42" s="10">
        <f>ROUND(D40*D41,0)</f>
        <v>0</v>
      </c>
      <c r="F42" s="10"/>
      <c r="G42" s="10"/>
      <c r="H42" s="10" t="s">
        <v>106</v>
      </c>
      <c r="I42" s="10"/>
      <c r="J42" s="10"/>
      <c r="K42" s="10"/>
      <c r="L42" s="10"/>
      <c r="M42" s="16">
        <f>SUM(M23:M40)</f>
        <v>0</v>
      </c>
      <c r="N42" s="10"/>
      <c r="O42" s="10"/>
    </row>
    <row r="43" spans="1:15" ht="15" thickTop="1" x14ac:dyDescent="0.2">
      <c r="A43" s="1">
        <f t="shared" si="0"/>
        <v>43</v>
      </c>
      <c r="C43" t="s">
        <v>107</v>
      </c>
      <c r="D43" s="15">
        <f>D37</f>
        <v>0</v>
      </c>
      <c r="E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2">
      <c r="A44" s="1">
        <f t="shared" si="0"/>
        <v>44</v>
      </c>
      <c r="C44" t="s">
        <v>108</v>
      </c>
      <c r="D44" s="10">
        <f>D42+D43</f>
        <v>0</v>
      </c>
      <c r="E44" s="10"/>
      <c r="G44" s="10"/>
      <c r="N44" s="10"/>
      <c r="O44" s="10"/>
    </row>
    <row r="45" spans="1:15" x14ac:dyDescent="0.2">
      <c r="A45" s="1">
        <f t="shared" si="0"/>
        <v>45</v>
      </c>
      <c r="C45" s="45" t="s">
        <v>149</v>
      </c>
      <c r="D45" s="20">
        <v>0.9556</v>
      </c>
      <c r="E45" s="10"/>
      <c r="G45" s="10"/>
      <c r="I45" s="11" t="s">
        <v>109</v>
      </c>
      <c r="J45" s="12">
        <v>1.5E-3</v>
      </c>
      <c r="K45" t="s">
        <v>110</v>
      </c>
      <c r="N45" s="10"/>
      <c r="O45" s="10"/>
    </row>
    <row r="46" spans="1:15" x14ac:dyDescent="0.2">
      <c r="A46" s="1">
        <f t="shared" si="0"/>
        <v>46</v>
      </c>
      <c r="C46" t="s">
        <v>111</v>
      </c>
      <c r="D46" s="10">
        <f>ROUND(D44*D45,0)</f>
        <v>0</v>
      </c>
      <c r="E46" s="10"/>
      <c r="G46" s="10"/>
      <c r="J46" s="12">
        <v>1.1220000000000001E-2</v>
      </c>
      <c r="K46" t="s">
        <v>112</v>
      </c>
      <c r="N46" s="10"/>
      <c r="O46" s="10"/>
    </row>
    <row r="47" spans="1:15" x14ac:dyDescent="0.2">
      <c r="A47" s="1">
        <f t="shared" si="0"/>
        <v>47</v>
      </c>
      <c r="B47" s="3"/>
      <c r="C47" t="s">
        <v>113</v>
      </c>
      <c r="D47" s="10"/>
      <c r="E47" s="10"/>
      <c r="F47" s="10"/>
      <c r="G47" s="10"/>
      <c r="J47" s="13">
        <v>8.633E-3</v>
      </c>
      <c r="K47" t="s">
        <v>114</v>
      </c>
      <c r="N47" s="10"/>
      <c r="O47" s="10"/>
    </row>
    <row r="48" spans="1:15" x14ac:dyDescent="0.2">
      <c r="A48" s="1">
        <f t="shared" si="0"/>
        <v>48</v>
      </c>
      <c r="B48" s="3"/>
      <c r="C48" t="s">
        <v>115</v>
      </c>
      <c r="D48" s="15">
        <v>0</v>
      </c>
      <c r="E48" s="10"/>
      <c r="F48" s="10"/>
      <c r="G48" s="10"/>
      <c r="J48" s="14">
        <v>7.0299999999999998E-3</v>
      </c>
      <c r="K48" t="s">
        <v>116</v>
      </c>
      <c r="N48" s="10"/>
      <c r="O48" s="10"/>
    </row>
    <row r="49" spans="1:15" ht="15" thickBot="1" x14ac:dyDescent="0.25">
      <c r="A49" s="1">
        <f t="shared" si="0"/>
        <v>49</v>
      </c>
      <c r="B49" s="3"/>
      <c r="C49" s="30" t="s">
        <v>117</v>
      </c>
      <c r="D49" s="18">
        <f>D46-D48</f>
        <v>0</v>
      </c>
      <c r="E49" s="10"/>
      <c r="F49" s="10"/>
      <c r="G49" s="10"/>
      <c r="I49" s="11" t="s">
        <v>118</v>
      </c>
      <c r="J49" s="12">
        <v>1.6999999999999999E-3</v>
      </c>
      <c r="N49" s="10"/>
      <c r="O49" s="10"/>
    </row>
    <row r="50" spans="1:15" ht="15" thickTop="1" x14ac:dyDescent="0.2">
      <c r="A50" s="1">
        <f t="shared" si="0"/>
        <v>50</v>
      </c>
      <c r="B50" s="3"/>
      <c r="D50" s="10"/>
      <c r="E50" s="10"/>
      <c r="F50" s="10"/>
      <c r="G50" s="10"/>
      <c r="N50" s="10"/>
      <c r="O50" s="10"/>
    </row>
    <row r="51" spans="1:15" x14ac:dyDescent="0.2">
      <c r="A51" s="1">
        <f t="shared" si="0"/>
        <v>51</v>
      </c>
      <c r="B51" s="28" t="s">
        <v>119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">
      <c r="A52" s="1">
        <f t="shared" si="0"/>
        <v>52</v>
      </c>
      <c r="B52" s="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">
      <c r="A53" s="1">
        <f t="shared" si="0"/>
        <v>53</v>
      </c>
      <c r="B53" s="4" t="s">
        <v>66</v>
      </c>
    </row>
    <row r="54" spans="1:15" x14ac:dyDescent="0.2">
      <c r="A54" s="1">
        <f t="shared" si="0"/>
        <v>54</v>
      </c>
      <c r="D54" s="38" t="s">
        <v>121</v>
      </c>
      <c r="E54" s="39"/>
      <c r="F54" s="39"/>
      <c r="G54" s="40"/>
      <c r="H54" s="38" t="s">
        <v>131</v>
      </c>
      <c r="I54" s="39"/>
      <c r="J54" s="39"/>
      <c r="K54" s="40"/>
      <c r="L54" s="38" t="s">
        <v>132</v>
      </c>
      <c r="M54" s="39"/>
      <c r="N54" s="39"/>
      <c r="O54" s="40"/>
    </row>
    <row r="55" spans="1:15" x14ac:dyDescent="0.2">
      <c r="A55" s="1">
        <f t="shared" si="0"/>
        <v>55</v>
      </c>
      <c r="B55" s="3"/>
      <c r="C55" s="3"/>
      <c r="D55" s="3" t="s">
        <v>71</v>
      </c>
      <c r="E55" s="3" t="s">
        <v>72</v>
      </c>
      <c r="F55" s="3" t="s">
        <v>73</v>
      </c>
      <c r="G55" s="3"/>
      <c r="H55" s="6" t="s">
        <v>74</v>
      </c>
      <c r="I55" s="3" t="s">
        <v>74</v>
      </c>
      <c r="J55" s="42" t="s">
        <v>75</v>
      </c>
      <c r="K55" s="43"/>
      <c r="L55" s="3" t="s">
        <v>71</v>
      </c>
      <c r="M55" s="3" t="s">
        <v>72</v>
      </c>
      <c r="N55" s="3" t="s">
        <v>73</v>
      </c>
      <c r="O55" s="3"/>
    </row>
    <row r="56" spans="1:15" ht="15" thickBot="1" x14ac:dyDescent="0.25">
      <c r="A56" s="1">
        <f t="shared" si="0"/>
        <v>56</v>
      </c>
      <c r="B56" s="5"/>
      <c r="C56" s="5" t="s">
        <v>77</v>
      </c>
      <c r="D56" s="5" t="s">
        <v>78</v>
      </c>
      <c r="E56" s="5" t="s">
        <v>79</v>
      </c>
      <c r="F56" s="5" t="s">
        <v>78</v>
      </c>
      <c r="G56" s="5" t="s">
        <v>80</v>
      </c>
      <c r="H56" s="7" t="s">
        <v>81</v>
      </c>
      <c r="I56" s="5" t="s">
        <v>82</v>
      </c>
      <c r="J56" s="9" t="s">
        <v>83</v>
      </c>
      <c r="K56" s="8" t="s">
        <v>84</v>
      </c>
      <c r="L56" s="5" t="s">
        <v>78</v>
      </c>
      <c r="M56" s="5" t="s">
        <v>79</v>
      </c>
      <c r="N56" s="5" t="s">
        <v>78</v>
      </c>
      <c r="O56" s="5" t="s">
        <v>80</v>
      </c>
    </row>
    <row r="57" spans="1:15" x14ac:dyDescent="0.2">
      <c r="A57" s="1">
        <f t="shared" si="0"/>
        <v>57</v>
      </c>
      <c r="B57" s="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" thickBot="1" x14ac:dyDescent="0.25">
      <c r="A58" s="1">
        <f t="shared" si="0"/>
        <v>58</v>
      </c>
      <c r="B58" s="3">
        <v>40</v>
      </c>
      <c r="C58" t="s">
        <v>122</v>
      </c>
      <c r="D58" s="16">
        <f>'Proposed - YE 2025'!L58</f>
        <v>24663317</v>
      </c>
      <c r="E58" s="16">
        <f>'Proposed - YE 2025'!M58</f>
        <v>69674</v>
      </c>
      <c r="F58" s="16">
        <f>'Proposed - YE 2025'!N58</f>
        <v>24593643</v>
      </c>
      <c r="G58" s="16">
        <f>'Proposed - YE 2025'!O58</f>
        <v>0</v>
      </c>
      <c r="H58" s="16">
        <f>ROUND(F58*$J$46,0)</f>
        <v>275941</v>
      </c>
      <c r="I58" s="16">
        <v>0</v>
      </c>
      <c r="J58" s="16">
        <f>'Proposed - YE 2025'!J58</f>
        <v>69674</v>
      </c>
      <c r="K58" s="16">
        <f>ROUND(J58*12,0)</f>
        <v>836088</v>
      </c>
      <c r="L58" s="16">
        <f>D58</f>
        <v>24663317</v>
      </c>
      <c r="M58" s="16">
        <f>E58+K58</f>
        <v>905762</v>
      </c>
      <c r="N58" s="16">
        <f>L58-M58</f>
        <v>23757555</v>
      </c>
      <c r="O58" s="16">
        <v>0</v>
      </c>
    </row>
    <row r="59" spans="1:15" ht="15" thickTop="1" x14ac:dyDescent="0.2">
      <c r="A59" s="1">
        <f t="shared" si="0"/>
        <v>59</v>
      </c>
      <c r="B59" s="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">
      <c r="A60" s="1">
        <f t="shared" si="0"/>
        <v>60</v>
      </c>
      <c r="B60" s="17" t="s">
        <v>133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2">
      <c r="A61" s="1">
        <f t="shared" si="0"/>
        <v>61</v>
      </c>
      <c r="B61" s="3"/>
      <c r="C61" t="s">
        <v>89</v>
      </c>
      <c r="D61" s="10">
        <f>L58</f>
        <v>24663317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2">
      <c r="A62" s="1">
        <f t="shared" si="0"/>
        <v>62</v>
      </c>
      <c r="B62" s="3"/>
      <c r="C62" t="s">
        <v>80</v>
      </c>
      <c r="D62" s="15">
        <f>O58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2">
      <c r="A63" s="1">
        <f t="shared" si="0"/>
        <v>63</v>
      </c>
      <c r="B63" s="3"/>
      <c r="C63" t="s">
        <v>90</v>
      </c>
      <c r="D63" s="10">
        <f>D61+D62</f>
        <v>24663317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">
      <c r="A64" s="1">
        <f t="shared" si="0"/>
        <v>64</v>
      </c>
      <c r="B64" s="3"/>
      <c r="C64" t="s">
        <v>91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2">
      <c r="A65" s="1">
        <f t="shared" si="0"/>
        <v>65</v>
      </c>
      <c r="C65" t="s">
        <v>92</v>
      </c>
      <c r="D65" s="10">
        <f>ROUND(D71*0.125,0)</f>
        <v>30250</v>
      </c>
      <c r="E65" s="10" t="s">
        <v>93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2">
      <c r="A66" s="1">
        <f t="shared" si="0"/>
        <v>66</v>
      </c>
      <c r="C66" t="s">
        <v>94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2">
      <c r="A67" s="1">
        <f t="shared" si="0"/>
        <v>67</v>
      </c>
      <c r="C67" t="s">
        <v>95</v>
      </c>
      <c r="D67" s="15">
        <f>M58</f>
        <v>905762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" thickBot="1" x14ac:dyDescent="0.25">
      <c r="A68" s="1">
        <f t="shared" si="0"/>
        <v>68</v>
      </c>
      <c r="C68" t="s">
        <v>96</v>
      </c>
      <c r="D68" s="18">
        <f>D63+D65-D67</f>
        <v>23787805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" thickTop="1" x14ac:dyDescent="0.2">
      <c r="A69" s="1">
        <f t="shared" si="0"/>
        <v>69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2">
      <c r="A70" s="1">
        <f t="shared" si="0"/>
        <v>70</v>
      </c>
      <c r="B70" s="4" t="s">
        <v>134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2">
      <c r="A71" s="1">
        <f t="shared" si="0"/>
        <v>71</v>
      </c>
      <c r="C71" t="s">
        <v>98</v>
      </c>
      <c r="D71" s="10">
        <v>242000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">
      <c r="A72" s="1">
        <f t="shared" si="0"/>
        <v>72</v>
      </c>
      <c r="C72" t="s">
        <v>99</v>
      </c>
      <c r="D72" s="10">
        <f>K58</f>
        <v>836088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2">
      <c r="A73" s="1">
        <f t="shared" si="0"/>
        <v>73</v>
      </c>
      <c r="C73" t="s">
        <v>100</v>
      </c>
      <c r="D73" s="10">
        <f>H58</f>
        <v>275941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2">
      <c r="A74" s="1">
        <f t="shared" ref="A74:A135" si="2">A73+1</f>
        <v>74</v>
      </c>
      <c r="C74" t="s">
        <v>101</v>
      </c>
      <c r="D74" s="15">
        <f>I58</f>
        <v>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" thickBot="1" x14ac:dyDescent="0.25">
      <c r="A75" s="1">
        <f t="shared" si="2"/>
        <v>75</v>
      </c>
      <c r="C75" t="s">
        <v>102</v>
      </c>
      <c r="D75" s="18">
        <f>SUM(D71:D74)</f>
        <v>1354029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" thickTop="1" x14ac:dyDescent="0.2">
      <c r="A76" s="1">
        <f t="shared" si="2"/>
        <v>76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2">
      <c r="A77" s="1">
        <f t="shared" si="2"/>
        <v>77</v>
      </c>
      <c r="B77" s="4" t="s">
        <v>135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2">
      <c r="A78" s="1">
        <f t="shared" si="2"/>
        <v>78</v>
      </c>
      <c r="C78" t="s">
        <v>96</v>
      </c>
      <c r="D78" s="10">
        <f>D68</f>
        <v>23787805</v>
      </c>
      <c r="H78" s="10"/>
      <c r="L78" s="10"/>
    </row>
    <row r="79" spans="1:15" x14ac:dyDescent="0.2">
      <c r="A79" s="1">
        <f t="shared" si="2"/>
        <v>79</v>
      </c>
      <c r="C79" t="s">
        <v>104</v>
      </c>
      <c r="D79" s="19">
        <f>D41</f>
        <v>6.4839999999999995E-2</v>
      </c>
    </row>
    <row r="80" spans="1:15" x14ac:dyDescent="0.2">
      <c r="A80" s="1">
        <f t="shared" si="2"/>
        <v>80</v>
      </c>
      <c r="C80" t="s">
        <v>105</v>
      </c>
      <c r="D80" s="10">
        <f>ROUND(D78*D79,0)</f>
        <v>1542401</v>
      </c>
    </row>
    <row r="81" spans="1:4" x14ac:dyDescent="0.2">
      <c r="A81" s="1">
        <f t="shared" si="2"/>
        <v>81</v>
      </c>
      <c r="C81" t="s">
        <v>107</v>
      </c>
      <c r="D81" s="15">
        <f>D75</f>
        <v>1354029</v>
      </c>
    </row>
    <row r="82" spans="1:4" x14ac:dyDescent="0.2">
      <c r="A82" s="1">
        <f t="shared" si="2"/>
        <v>82</v>
      </c>
      <c r="C82" t="s">
        <v>108</v>
      </c>
      <c r="D82" s="10">
        <f>D80+D81</f>
        <v>2896430</v>
      </c>
    </row>
    <row r="83" spans="1:4" x14ac:dyDescent="0.2">
      <c r="A83" s="1">
        <f t="shared" si="2"/>
        <v>83</v>
      </c>
      <c r="C83" s="45" t="s">
        <v>149</v>
      </c>
      <c r="D83" s="20">
        <v>0.9556</v>
      </c>
    </row>
    <row r="84" spans="1:4" ht="15" thickBot="1" x14ac:dyDescent="0.25">
      <c r="A84" s="1">
        <f t="shared" si="2"/>
        <v>84</v>
      </c>
      <c r="C84" s="30" t="s">
        <v>128</v>
      </c>
      <c r="D84" s="18">
        <f>ROUND(D82*D83,0)</f>
        <v>2767829</v>
      </c>
    </row>
    <row r="85" spans="1:4" ht="15" thickTop="1" x14ac:dyDescent="0.2">
      <c r="A85" s="1">
        <f t="shared" si="2"/>
        <v>85</v>
      </c>
    </row>
    <row r="86" spans="1:4" x14ac:dyDescent="0.2">
      <c r="A86" s="1">
        <f t="shared" si="2"/>
        <v>86</v>
      </c>
      <c r="B86" s="3"/>
    </row>
    <row r="87" spans="1:4" x14ac:dyDescent="0.2">
      <c r="A87" s="1">
        <f t="shared" si="2"/>
        <v>87</v>
      </c>
      <c r="D87" s="10"/>
    </row>
    <row r="88" spans="1:4" x14ac:dyDescent="0.2">
      <c r="A88" s="1">
        <f t="shared" si="2"/>
        <v>88</v>
      </c>
      <c r="B88" s="4"/>
      <c r="D88" s="10"/>
    </row>
    <row r="89" spans="1:4" x14ac:dyDescent="0.2">
      <c r="A89" s="1">
        <f t="shared" si="2"/>
        <v>89</v>
      </c>
      <c r="D89" s="10"/>
    </row>
    <row r="90" spans="1:4" x14ac:dyDescent="0.2">
      <c r="A90" s="1">
        <f t="shared" si="2"/>
        <v>90</v>
      </c>
      <c r="D90" s="10"/>
    </row>
    <row r="91" spans="1:4" x14ac:dyDescent="0.2">
      <c r="A91" s="1">
        <f t="shared" si="2"/>
        <v>91</v>
      </c>
      <c r="D91" s="24"/>
    </row>
    <row r="92" spans="1:4" x14ac:dyDescent="0.2">
      <c r="A92" s="1">
        <f t="shared" si="2"/>
        <v>92</v>
      </c>
      <c r="D92" s="10"/>
    </row>
    <row r="93" spans="1:4" x14ac:dyDescent="0.2">
      <c r="A93" s="1">
        <f t="shared" si="2"/>
        <v>93</v>
      </c>
      <c r="D93" s="10"/>
    </row>
    <row r="94" spans="1:4" x14ac:dyDescent="0.2">
      <c r="A94" s="1">
        <f t="shared" si="2"/>
        <v>94</v>
      </c>
    </row>
    <row r="95" spans="1:4" x14ac:dyDescent="0.2">
      <c r="A95" s="1">
        <f t="shared" si="2"/>
        <v>95</v>
      </c>
    </row>
    <row r="96" spans="1:4" x14ac:dyDescent="0.2">
      <c r="A96" s="1">
        <f t="shared" si="2"/>
        <v>96</v>
      </c>
    </row>
    <row r="97" spans="1:1" x14ac:dyDescent="0.2">
      <c r="A97" s="1">
        <f t="shared" si="2"/>
        <v>97</v>
      </c>
    </row>
    <row r="98" spans="1:1" x14ac:dyDescent="0.2">
      <c r="A98" s="1">
        <f t="shared" si="2"/>
        <v>98</v>
      </c>
    </row>
    <row r="99" spans="1:1" x14ac:dyDescent="0.2">
      <c r="A99" s="1">
        <f t="shared" si="2"/>
        <v>99</v>
      </c>
    </row>
    <row r="100" spans="1:1" x14ac:dyDescent="0.2">
      <c r="A100" s="1">
        <f t="shared" si="2"/>
        <v>100</v>
      </c>
    </row>
    <row r="101" spans="1:1" x14ac:dyDescent="0.2">
      <c r="A101" s="1">
        <f t="shared" si="2"/>
        <v>101</v>
      </c>
    </row>
    <row r="102" spans="1:1" x14ac:dyDescent="0.2">
      <c r="A102" s="1">
        <f t="shared" si="2"/>
        <v>102</v>
      </c>
    </row>
    <row r="103" spans="1:1" x14ac:dyDescent="0.2">
      <c r="A103" s="1">
        <f t="shared" si="2"/>
        <v>103</v>
      </c>
    </row>
    <row r="104" spans="1:1" x14ac:dyDescent="0.2">
      <c r="A104" s="1">
        <f t="shared" si="2"/>
        <v>104</v>
      </c>
    </row>
    <row r="105" spans="1:1" x14ac:dyDescent="0.2">
      <c r="A105" s="1">
        <f t="shared" si="2"/>
        <v>105</v>
      </c>
    </row>
    <row r="106" spans="1:1" x14ac:dyDescent="0.2">
      <c r="A106" s="1">
        <f t="shared" si="2"/>
        <v>106</v>
      </c>
    </row>
    <row r="107" spans="1:1" x14ac:dyDescent="0.2">
      <c r="A107" s="1">
        <f t="shared" si="2"/>
        <v>107</v>
      </c>
    </row>
    <row r="108" spans="1:1" x14ac:dyDescent="0.2">
      <c r="A108" s="1">
        <f t="shared" si="2"/>
        <v>108</v>
      </c>
    </row>
    <row r="109" spans="1:1" x14ac:dyDescent="0.2">
      <c r="A109" s="1">
        <f t="shared" si="2"/>
        <v>109</v>
      </c>
    </row>
    <row r="110" spans="1:1" x14ac:dyDescent="0.2">
      <c r="A110" s="1">
        <f t="shared" si="2"/>
        <v>110</v>
      </c>
    </row>
    <row r="111" spans="1:1" x14ac:dyDescent="0.2">
      <c r="A111" s="1">
        <f t="shared" si="2"/>
        <v>111</v>
      </c>
    </row>
    <row r="112" spans="1:1" x14ac:dyDescent="0.2">
      <c r="A112" s="1">
        <f t="shared" si="2"/>
        <v>112</v>
      </c>
    </row>
    <row r="113" spans="1:1" x14ac:dyDescent="0.2">
      <c r="A113" s="1">
        <f t="shared" si="2"/>
        <v>113</v>
      </c>
    </row>
    <row r="114" spans="1:1" x14ac:dyDescent="0.2">
      <c r="A114" s="1">
        <f t="shared" si="2"/>
        <v>114</v>
      </c>
    </row>
    <row r="115" spans="1:1" x14ac:dyDescent="0.2">
      <c r="A115" s="1">
        <f t="shared" si="2"/>
        <v>115</v>
      </c>
    </row>
    <row r="116" spans="1:1" x14ac:dyDescent="0.2">
      <c r="A116" s="1">
        <f t="shared" si="2"/>
        <v>116</v>
      </c>
    </row>
    <row r="117" spans="1:1" x14ac:dyDescent="0.2">
      <c r="A117" s="1">
        <f t="shared" si="2"/>
        <v>117</v>
      </c>
    </row>
    <row r="118" spans="1:1" x14ac:dyDescent="0.2">
      <c r="A118" s="1">
        <f t="shared" si="2"/>
        <v>118</v>
      </c>
    </row>
    <row r="119" spans="1:1" x14ac:dyDescent="0.2">
      <c r="A119" s="1">
        <f t="shared" si="2"/>
        <v>119</v>
      </c>
    </row>
    <row r="120" spans="1:1" x14ac:dyDescent="0.2">
      <c r="A120" s="1">
        <f t="shared" si="2"/>
        <v>120</v>
      </c>
    </row>
    <row r="121" spans="1:1" x14ac:dyDescent="0.2">
      <c r="A121" s="1">
        <f t="shared" si="2"/>
        <v>121</v>
      </c>
    </row>
    <row r="122" spans="1:1" x14ac:dyDescent="0.2">
      <c r="A122" s="1">
        <f t="shared" si="2"/>
        <v>122</v>
      </c>
    </row>
    <row r="123" spans="1:1" x14ac:dyDescent="0.2">
      <c r="A123" s="1">
        <f t="shared" si="2"/>
        <v>123</v>
      </c>
    </row>
    <row r="124" spans="1:1" x14ac:dyDescent="0.2">
      <c r="A124" s="1">
        <f t="shared" si="2"/>
        <v>124</v>
      </c>
    </row>
    <row r="125" spans="1:1" x14ac:dyDescent="0.2">
      <c r="A125" s="1">
        <f t="shared" si="2"/>
        <v>125</v>
      </c>
    </row>
    <row r="126" spans="1:1" x14ac:dyDescent="0.2">
      <c r="A126" s="1">
        <f t="shared" si="2"/>
        <v>126</v>
      </c>
    </row>
    <row r="127" spans="1:1" x14ac:dyDescent="0.2">
      <c r="A127" s="1">
        <f t="shared" si="2"/>
        <v>127</v>
      </c>
    </row>
    <row r="128" spans="1:1" x14ac:dyDescent="0.2">
      <c r="A128" s="1">
        <f t="shared" si="2"/>
        <v>128</v>
      </c>
    </row>
    <row r="129" spans="1:1" x14ac:dyDescent="0.2">
      <c r="A129" s="1">
        <f t="shared" si="2"/>
        <v>129</v>
      </c>
    </row>
    <row r="130" spans="1:1" x14ac:dyDescent="0.2">
      <c r="A130" s="1">
        <f t="shared" si="2"/>
        <v>130</v>
      </c>
    </row>
    <row r="131" spans="1:1" x14ac:dyDescent="0.2">
      <c r="A131" s="1">
        <f t="shared" si="2"/>
        <v>131</v>
      </c>
    </row>
    <row r="132" spans="1:1" x14ac:dyDescent="0.2">
      <c r="A132" s="1">
        <f t="shared" si="2"/>
        <v>132</v>
      </c>
    </row>
    <row r="133" spans="1:1" x14ac:dyDescent="0.2">
      <c r="A133" s="1">
        <f t="shared" si="2"/>
        <v>133</v>
      </c>
    </row>
    <row r="134" spans="1:1" x14ac:dyDescent="0.2">
      <c r="A134" s="1">
        <f t="shared" si="2"/>
        <v>134</v>
      </c>
    </row>
    <row r="135" spans="1:1" x14ac:dyDescent="0.2">
      <c r="A135" s="1">
        <f t="shared" si="2"/>
        <v>135</v>
      </c>
    </row>
  </sheetData>
  <mergeCells count="10">
    <mergeCell ref="C3:N3"/>
    <mergeCell ref="C4:N4"/>
    <mergeCell ref="J55:K55"/>
    <mergeCell ref="D10:G10"/>
    <mergeCell ref="H10:K10"/>
    <mergeCell ref="L10:O10"/>
    <mergeCell ref="J11:K11"/>
    <mergeCell ref="D54:G54"/>
    <mergeCell ref="H54:K54"/>
    <mergeCell ref="L54:O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35"/>
  <sheetViews>
    <sheetView zoomScale="80" zoomScaleNormal="80" workbookViewId="0">
      <selection activeCell="C1" sqref="C1"/>
    </sheetView>
  </sheetViews>
  <sheetFormatPr defaultColWidth="15.625" defaultRowHeight="14.25" x14ac:dyDescent="0.2"/>
  <cols>
    <col min="1" max="1" width="4.625" customWidth="1"/>
    <col min="3" max="3" width="56.625" customWidth="1"/>
  </cols>
  <sheetData>
    <row r="1" spans="1:15" ht="15" x14ac:dyDescent="0.25">
      <c r="A1" s="1">
        <v>1</v>
      </c>
      <c r="O1" s="31" t="s">
        <v>0</v>
      </c>
    </row>
    <row r="2" spans="1:15" ht="15" x14ac:dyDescent="0.25">
      <c r="A2" s="1">
        <f>A1+1</f>
        <v>2</v>
      </c>
      <c r="O2" s="31" t="s">
        <v>136</v>
      </c>
    </row>
    <row r="3" spans="1:15" ht="15" x14ac:dyDescent="0.25">
      <c r="A3" s="1">
        <f t="shared" ref="A3:A73" si="0">A2+1</f>
        <v>3</v>
      </c>
      <c r="C3" s="41" t="s">
        <v>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ht="15" x14ac:dyDescent="0.25">
      <c r="A4" s="1">
        <f t="shared" si="0"/>
        <v>4</v>
      </c>
      <c r="C4" s="41" t="s">
        <v>137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x14ac:dyDescent="0.2">
      <c r="A5" s="1">
        <f t="shared" si="0"/>
        <v>5</v>
      </c>
    </row>
    <row r="6" spans="1:15" x14ac:dyDescent="0.2">
      <c r="A6" s="1">
        <f t="shared" si="0"/>
        <v>6</v>
      </c>
    </row>
    <row r="7" spans="1:15" x14ac:dyDescent="0.2">
      <c r="A7" s="1">
        <f t="shared" si="0"/>
        <v>7</v>
      </c>
      <c r="B7" s="27" t="s">
        <v>65</v>
      </c>
    </row>
    <row r="8" spans="1:15" x14ac:dyDescent="0.2">
      <c r="A8" s="1">
        <f t="shared" si="0"/>
        <v>8</v>
      </c>
      <c r="I8" s="14"/>
    </row>
    <row r="9" spans="1:15" x14ac:dyDescent="0.2">
      <c r="A9" s="1">
        <f t="shared" si="0"/>
        <v>9</v>
      </c>
      <c r="B9" s="4" t="s">
        <v>66</v>
      </c>
    </row>
    <row r="10" spans="1:15" x14ac:dyDescent="0.2">
      <c r="A10" s="1">
        <f t="shared" si="0"/>
        <v>10</v>
      </c>
      <c r="D10" s="38" t="s">
        <v>132</v>
      </c>
      <c r="E10" s="39"/>
      <c r="F10" s="39"/>
      <c r="G10" s="40"/>
      <c r="H10" s="38" t="s">
        <v>138</v>
      </c>
      <c r="I10" s="39"/>
      <c r="J10" s="39"/>
      <c r="K10" s="40"/>
      <c r="L10" s="38" t="s">
        <v>139</v>
      </c>
      <c r="M10" s="39"/>
      <c r="N10" s="39"/>
      <c r="O10" s="40"/>
    </row>
    <row r="11" spans="1:15" x14ac:dyDescent="0.2">
      <c r="A11" s="1">
        <f t="shared" si="0"/>
        <v>11</v>
      </c>
      <c r="B11" s="3" t="s">
        <v>70</v>
      </c>
      <c r="C11" s="3"/>
      <c r="D11" s="3" t="s">
        <v>71</v>
      </c>
      <c r="E11" s="3" t="s">
        <v>72</v>
      </c>
      <c r="F11" s="3" t="s">
        <v>73</v>
      </c>
      <c r="G11" s="3"/>
      <c r="H11" s="6" t="s">
        <v>74</v>
      </c>
      <c r="I11" s="3" t="s">
        <v>74</v>
      </c>
      <c r="J11" s="42" t="s">
        <v>75</v>
      </c>
      <c r="K11" s="43"/>
      <c r="L11" s="3" t="s">
        <v>71</v>
      </c>
      <c r="M11" s="3" t="s">
        <v>72</v>
      </c>
      <c r="N11" s="3" t="s">
        <v>73</v>
      </c>
      <c r="O11" s="3"/>
    </row>
    <row r="12" spans="1:15" ht="15" thickBot="1" x14ac:dyDescent="0.25">
      <c r="A12" s="1">
        <f t="shared" si="0"/>
        <v>12</v>
      </c>
      <c r="B12" s="5" t="s">
        <v>76</v>
      </c>
      <c r="C12" s="5" t="s">
        <v>77</v>
      </c>
      <c r="D12" s="5" t="s">
        <v>78</v>
      </c>
      <c r="E12" s="5" t="s">
        <v>79</v>
      </c>
      <c r="F12" s="5" t="s">
        <v>78</v>
      </c>
      <c r="G12" s="5" t="s">
        <v>80</v>
      </c>
      <c r="H12" s="7" t="s">
        <v>81</v>
      </c>
      <c r="I12" s="5" t="s">
        <v>82</v>
      </c>
      <c r="J12" s="9" t="s">
        <v>83</v>
      </c>
      <c r="K12" s="8" t="s">
        <v>84</v>
      </c>
      <c r="L12" s="5" t="s">
        <v>78</v>
      </c>
      <c r="M12" s="5" t="s">
        <v>79</v>
      </c>
      <c r="N12" s="5" t="s">
        <v>78</v>
      </c>
      <c r="O12" s="5" t="s">
        <v>80</v>
      </c>
    </row>
    <row r="13" spans="1:15" x14ac:dyDescent="0.2">
      <c r="A13" s="1">
        <f t="shared" si="0"/>
        <v>13</v>
      </c>
      <c r="B13" s="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x14ac:dyDescent="0.2">
      <c r="A14" s="1">
        <f t="shared" si="0"/>
        <v>14</v>
      </c>
      <c r="B14" s="3"/>
      <c r="D14" s="15">
        <f>'Proposed - YE 2026'!L14</f>
        <v>0</v>
      </c>
      <c r="E14" s="15">
        <f>'Proposed - YE 2026'!M14</f>
        <v>0</v>
      </c>
      <c r="F14" s="15">
        <f>'Proposed - YE 2026'!N14</f>
        <v>0</v>
      </c>
      <c r="G14" s="15">
        <f>'Proposed - YE 2026'!O14</f>
        <v>0</v>
      </c>
      <c r="H14" s="15">
        <f>ROUND(F14*$J$46,0)</f>
        <v>0</v>
      </c>
      <c r="I14" s="15">
        <v>0</v>
      </c>
      <c r="J14" s="15">
        <f>'Proposed - YE 2025'!J14</f>
        <v>0</v>
      </c>
      <c r="K14" s="15">
        <f>ROUND(J14*12,0)</f>
        <v>0</v>
      </c>
      <c r="L14" s="15">
        <f>D14</f>
        <v>0</v>
      </c>
      <c r="M14" s="15">
        <f>E14+K14</f>
        <v>0</v>
      </c>
      <c r="N14" s="15">
        <f>L14-M14</f>
        <v>0</v>
      </c>
      <c r="O14" s="15">
        <v>0</v>
      </c>
    </row>
    <row r="15" spans="1:15" x14ac:dyDescent="0.2">
      <c r="A15" s="1">
        <f t="shared" si="0"/>
        <v>15</v>
      </c>
      <c r="B15" s="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2">
      <c r="A16" s="1">
        <f t="shared" si="0"/>
        <v>16</v>
      </c>
      <c r="B16" s="3"/>
      <c r="C16" t="s">
        <v>85</v>
      </c>
      <c r="D16" s="10">
        <f>SUM(D13:D14)</f>
        <v>0</v>
      </c>
      <c r="E16" s="10">
        <f>SUM(E13:E14)</f>
        <v>0</v>
      </c>
      <c r="F16" s="10">
        <f t="shared" ref="F16" si="1">D16-E16</f>
        <v>0</v>
      </c>
      <c r="G16" s="10">
        <f>SUM(G13:G14)</f>
        <v>0</v>
      </c>
      <c r="H16" s="10">
        <f>SUM(H13:H14)</f>
        <v>0</v>
      </c>
      <c r="I16" s="10">
        <f>SUM(I13:I14)</f>
        <v>0</v>
      </c>
      <c r="J16" s="10">
        <f>SUM(J13:J14)</f>
        <v>0</v>
      </c>
      <c r="K16" s="10">
        <f>SUM(K13:K14)</f>
        <v>0</v>
      </c>
      <c r="L16" s="10">
        <f>SUM(L13:L14)</f>
        <v>0</v>
      </c>
      <c r="M16" s="10">
        <f>SUM(M13:M14)</f>
        <v>0</v>
      </c>
      <c r="N16" s="10">
        <f>SUM(N13:N14)</f>
        <v>0</v>
      </c>
      <c r="O16" s="10">
        <f>SUM(O13:O14)</f>
        <v>0</v>
      </c>
    </row>
    <row r="17" spans="1:15" x14ac:dyDescent="0.2">
      <c r="A17" s="1">
        <f t="shared" si="0"/>
        <v>17</v>
      </c>
      <c r="B17" s="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">
      <c r="A18" s="1">
        <f t="shared" si="0"/>
        <v>18</v>
      </c>
      <c r="B18" s="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x14ac:dyDescent="0.2">
      <c r="A19" s="1">
        <f t="shared" si="0"/>
        <v>19</v>
      </c>
      <c r="B19" s="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 thickBot="1" x14ac:dyDescent="0.25">
      <c r="A20" s="1">
        <f t="shared" si="0"/>
        <v>20</v>
      </c>
      <c r="B20" s="3"/>
      <c r="C20" t="s">
        <v>86</v>
      </c>
      <c r="D20" s="16">
        <f>D16+D18</f>
        <v>0</v>
      </c>
      <c r="E20" s="16">
        <f t="shared" ref="E20:O20" si="2">E16+E18</f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O20" s="16">
        <f t="shared" si="2"/>
        <v>0</v>
      </c>
    </row>
    <row r="21" spans="1:15" ht="15" thickTop="1" x14ac:dyDescent="0.2">
      <c r="A21" s="1">
        <f t="shared" si="0"/>
        <v>21</v>
      </c>
      <c r="B21" s="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">
      <c r="A22" s="1">
        <f t="shared" si="0"/>
        <v>22</v>
      </c>
      <c r="B22" s="17" t="s">
        <v>133</v>
      </c>
      <c r="D22" s="10"/>
      <c r="E22" s="10"/>
      <c r="F22" s="10"/>
      <c r="G22" s="10"/>
      <c r="H22" s="29" t="s">
        <v>88</v>
      </c>
      <c r="I22" s="10"/>
      <c r="J22" s="10"/>
      <c r="K22" s="10"/>
      <c r="L22" s="10"/>
      <c r="M22" s="10"/>
      <c r="N22" s="10"/>
      <c r="O22" s="10"/>
    </row>
    <row r="23" spans="1:15" x14ac:dyDescent="0.2">
      <c r="A23" s="1">
        <f t="shared" si="0"/>
        <v>23</v>
      </c>
      <c r="B23" s="3"/>
      <c r="C23" t="s">
        <v>89</v>
      </c>
      <c r="D23" s="10">
        <f>L20</f>
        <v>0</v>
      </c>
      <c r="E23" s="10"/>
      <c r="F23" s="10"/>
      <c r="G23" s="10"/>
      <c r="H23" s="3"/>
      <c r="J23" s="10"/>
      <c r="K23" s="10"/>
      <c r="L23" s="10"/>
      <c r="M23" s="10"/>
      <c r="N23" s="10"/>
      <c r="O23" s="10"/>
    </row>
    <row r="24" spans="1:15" x14ac:dyDescent="0.2">
      <c r="A24" s="1">
        <f t="shared" si="0"/>
        <v>24</v>
      </c>
      <c r="B24" s="3"/>
      <c r="C24" t="s">
        <v>80</v>
      </c>
      <c r="D24" s="15">
        <f>O20</f>
        <v>0</v>
      </c>
      <c r="E24" s="10"/>
      <c r="F24" s="10"/>
      <c r="G24" s="10"/>
      <c r="H24" s="3"/>
      <c r="J24" s="10"/>
      <c r="K24" s="10"/>
      <c r="L24" s="10"/>
      <c r="M24" s="10"/>
      <c r="N24" s="10"/>
      <c r="O24" s="10"/>
    </row>
    <row r="25" spans="1:15" x14ac:dyDescent="0.2">
      <c r="A25" s="1">
        <f t="shared" si="0"/>
        <v>25</v>
      </c>
      <c r="B25" s="3"/>
      <c r="C25" t="s">
        <v>90</v>
      </c>
      <c r="D25" s="10">
        <f>D23+D24</f>
        <v>0</v>
      </c>
      <c r="E25" s="10"/>
      <c r="F25" s="10"/>
      <c r="G25" s="10"/>
      <c r="H25" s="3"/>
      <c r="J25" s="10"/>
      <c r="K25" s="10"/>
      <c r="L25" s="10"/>
      <c r="M25" s="10"/>
      <c r="N25" s="10"/>
      <c r="O25" s="10"/>
    </row>
    <row r="26" spans="1:15" x14ac:dyDescent="0.2">
      <c r="A26" s="1">
        <f t="shared" si="0"/>
        <v>26</v>
      </c>
      <c r="B26" s="3"/>
      <c r="C26" t="s">
        <v>91</v>
      </c>
      <c r="D26" s="10"/>
      <c r="E26" s="10"/>
      <c r="F26" s="10"/>
      <c r="G26" s="10"/>
      <c r="H26" s="3"/>
      <c r="J26" s="10"/>
      <c r="K26" s="10"/>
      <c r="L26" s="10"/>
      <c r="M26" s="10"/>
      <c r="N26" s="10"/>
      <c r="O26" s="10"/>
    </row>
    <row r="27" spans="1:15" x14ac:dyDescent="0.2">
      <c r="A27" s="1">
        <f t="shared" si="0"/>
        <v>27</v>
      </c>
      <c r="C27" t="s">
        <v>92</v>
      </c>
      <c r="D27" s="10">
        <f>ROUND(D33*0.125,0)</f>
        <v>0</v>
      </c>
      <c r="E27" s="10" t="s">
        <v>93</v>
      </c>
      <c r="F27" s="10"/>
      <c r="G27" s="10"/>
      <c r="H27" s="3"/>
      <c r="J27" s="10"/>
      <c r="K27" s="10"/>
      <c r="L27" s="10"/>
      <c r="M27" s="10"/>
      <c r="N27" s="10"/>
      <c r="O27" s="10"/>
    </row>
    <row r="28" spans="1:15" x14ac:dyDescent="0.2">
      <c r="A28" s="1">
        <f t="shared" si="0"/>
        <v>28</v>
      </c>
      <c r="C28" t="s">
        <v>94</v>
      </c>
      <c r="D28" s="10"/>
      <c r="E28" s="10"/>
      <c r="F28" s="10"/>
      <c r="G28" s="10"/>
      <c r="H28" s="3"/>
      <c r="J28" s="10"/>
      <c r="K28" s="10"/>
      <c r="L28" s="10"/>
      <c r="M28" s="10"/>
      <c r="N28" s="10"/>
      <c r="O28" s="10"/>
    </row>
    <row r="29" spans="1:15" x14ac:dyDescent="0.2">
      <c r="A29" s="1">
        <f t="shared" si="0"/>
        <v>29</v>
      </c>
      <c r="C29" t="s">
        <v>95</v>
      </c>
      <c r="D29" s="15">
        <f>M20</f>
        <v>0</v>
      </c>
      <c r="E29" s="10"/>
      <c r="F29" s="10"/>
      <c r="G29" s="10"/>
      <c r="H29" s="3"/>
      <c r="J29" s="10"/>
      <c r="K29" s="10"/>
      <c r="L29" s="10"/>
      <c r="M29" s="10"/>
      <c r="N29" s="10"/>
      <c r="O29" s="10"/>
    </row>
    <row r="30" spans="1:15" ht="15" thickBot="1" x14ac:dyDescent="0.25">
      <c r="A30" s="1">
        <f t="shared" si="0"/>
        <v>30</v>
      </c>
      <c r="C30" t="s">
        <v>96</v>
      </c>
      <c r="D30" s="18">
        <f>D25+D27-D29</f>
        <v>0</v>
      </c>
      <c r="E30" s="10"/>
      <c r="F30" s="10"/>
      <c r="G30" s="10"/>
      <c r="H30" s="3"/>
      <c r="J30" s="10"/>
      <c r="K30" s="10"/>
      <c r="L30" s="10"/>
      <c r="M30" s="10"/>
      <c r="N30" s="10"/>
      <c r="O30" s="10"/>
    </row>
    <row r="31" spans="1:15" ht="15" thickTop="1" x14ac:dyDescent="0.2">
      <c r="A31" s="1">
        <f t="shared" si="0"/>
        <v>31</v>
      </c>
      <c r="D31" s="10"/>
      <c r="E31" s="10"/>
      <c r="F31" s="10"/>
      <c r="G31" s="10"/>
      <c r="H31" s="3"/>
      <c r="J31" s="10"/>
      <c r="K31" s="10"/>
      <c r="L31" s="10"/>
      <c r="M31" s="10"/>
      <c r="N31" s="10"/>
      <c r="O31" s="10"/>
    </row>
    <row r="32" spans="1:15" x14ac:dyDescent="0.2">
      <c r="A32" s="1">
        <f t="shared" si="0"/>
        <v>32</v>
      </c>
      <c r="B32" s="4" t="s">
        <v>134</v>
      </c>
      <c r="D32" s="10"/>
      <c r="E32" s="10"/>
      <c r="F32" s="10"/>
      <c r="G32" s="10"/>
      <c r="H32" s="3"/>
      <c r="J32" s="10"/>
      <c r="K32" s="10"/>
      <c r="L32" s="10"/>
      <c r="M32" s="10"/>
      <c r="N32" s="10"/>
      <c r="O32" s="10"/>
    </row>
    <row r="33" spans="1:15" x14ac:dyDescent="0.2">
      <c r="A33" s="1">
        <f t="shared" si="0"/>
        <v>33</v>
      </c>
      <c r="C33" t="s">
        <v>98</v>
      </c>
      <c r="D33" s="10">
        <f>M42</f>
        <v>0</v>
      </c>
      <c r="E33" s="10"/>
      <c r="F33" s="10"/>
      <c r="G33" s="10"/>
      <c r="H33" s="3"/>
      <c r="J33" s="10"/>
      <c r="K33" s="10"/>
      <c r="L33" s="10"/>
      <c r="M33" s="10"/>
      <c r="N33" s="10"/>
      <c r="O33" s="10"/>
    </row>
    <row r="34" spans="1:15" x14ac:dyDescent="0.2">
      <c r="A34" s="1">
        <f t="shared" si="0"/>
        <v>34</v>
      </c>
      <c r="C34" t="s">
        <v>99</v>
      </c>
      <c r="D34" s="10">
        <f>K20</f>
        <v>0</v>
      </c>
      <c r="E34" s="10"/>
      <c r="F34" s="10"/>
      <c r="G34" s="10"/>
      <c r="H34" s="3"/>
      <c r="J34" s="10"/>
      <c r="K34" s="10"/>
      <c r="L34" s="10"/>
      <c r="M34" s="10"/>
      <c r="N34" s="10"/>
      <c r="O34" s="10"/>
    </row>
    <row r="35" spans="1:15" x14ac:dyDescent="0.2">
      <c r="A35" s="1">
        <f t="shared" si="0"/>
        <v>35</v>
      </c>
      <c r="C35" t="s">
        <v>100</v>
      </c>
      <c r="D35" s="10">
        <f>H20</f>
        <v>0</v>
      </c>
      <c r="E35" s="10"/>
      <c r="F35" s="10"/>
      <c r="G35" s="10"/>
      <c r="H35" s="3"/>
      <c r="J35" s="10"/>
      <c r="K35" s="10"/>
      <c r="L35" s="10"/>
      <c r="M35" s="10"/>
      <c r="N35" s="10"/>
      <c r="O35" s="10"/>
    </row>
    <row r="36" spans="1:15" x14ac:dyDescent="0.2">
      <c r="A36" s="1">
        <f t="shared" si="0"/>
        <v>36</v>
      </c>
      <c r="C36" t="s">
        <v>101</v>
      </c>
      <c r="D36" s="15">
        <f>I20</f>
        <v>0</v>
      </c>
      <c r="E36" s="10"/>
      <c r="F36" s="10"/>
      <c r="G36" s="10"/>
      <c r="H36" s="3"/>
      <c r="J36" s="10"/>
      <c r="K36" s="10"/>
      <c r="L36" s="10"/>
      <c r="M36" s="10"/>
      <c r="N36" s="10"/>
      <c r="O36" s="10"/>
    </row>
    <row r="37" spans="1:15" ht="15" thickBot="1" x14ac:dyDescent="0.25">
      <c r="A37" s="1">
        <f t="shared" si="0"/>
        <v>37</v>
      </c>
      <c r="C37" t="s">
        <v>102</v>
      </c>
      <c r="D37" s="18">
        <f>SUM(D33:D36)</f>
        <v>0</v>
      </c>
      <c r="E37" s="10"/>
      <c r="F37" s="10"/>
      <c r="G37" s="10"/>
      <c r="H37" s="3"/>
      <c r="J37" s="10"/>
      <c r="K37" s="10"/>
      <c r="L37" s="10"/>
      <c r="M37" s="10"/>
      <c r="N37" s="10"/>
      <c r="O37" s="10"/>
    </row>
    <row r="38" spans="1:15" ht="15" thickTop="1" x14ac:dyDescent="0.2">
      <c r="A38" s="1">
        <f t="shared" si="0"/>
        <v>38</v>
      </c>
      <c r="D38" s="10"/>
      <c r="E38" s="10"/>
      <c r="F38" s="10"/>
      <c r="G38" s="10"/>
      <c r="H38" s="3"/>
      <c r="I38" s="10"/>
      <c r="J38" s="10"/>
      <c r="K38" s="10"/>
      <c r="L38" s="10"/>
      <c r="M38" s="10"/>
      <c r="N38" s="10"/>
      <c r="O38" s="10"/>
    </row>
    <row r="39" spans="1:15" x14ac:dyDescent="0.2">
      <c r="A39" s="1">
        <f t="shared" si="0"/>
        <v>39</v>
      </c>
      <c r="B39" s="4" t="s">
        <v>135</v>
      </c>
      <c r="D39" s="10"/>
      <c r="E39" s="10"/>
      <c r="F39" s="10"/>
      <c r="G39" s="10"/>
      <c r="H39" s="3"/>
      <c r="M39" s="10"/>
      <c r="N39" s="10"/>
      <c r="O39" s="10"/>
    </row>
    <row r="40" spans="1:15" x14ac:dyDescent="0.2">
      <c r="A40" s="1">
        <f t="shared" si="0"/>
        <v>40</v>
      </c>
      <c r="C40" t="s">
        <v>96</v>
      </c>
      <c r="D40" s="10">
        <f>D30</f>
        <v>0</v>
      </c>
      <c r="F40" s="10"/>
      <c r="G40" s="10"/>
      <c r="H40" s="3"/>
      <c r="I40" s="10"/>
      <c r="J40" s="10"/>
      <c r="K40" s="10"/>
      <c r="L40" s="10"/>
      <c r="M40" s="15"/>
      <c r="N40" s="10"/>
      <c r="O40" s="10"/>
    </row>
    <row r="41" spans="1:15" x14ac:dyDescent="0.2">
      <c r="A41" s="1">
        <f t="shared" si="0"/>
        <v>41</v>
      </c>
      <c r="C41" t="s">
        <v>104</v>
      </c>
      <c r="D41" s="19">
        <f>'Proposed - YE 2025'!D41</f>
        <v>6.4839999999999995E-2</v>
      </c>
      <c r="F41" s="10"/>
      <c r="G41" s="10"/>
      <c r="N41" s="10"/>
      <c r="O41" s="10"/>
    </row>
    <row r="42" spans="1:15" ht="15" thickBot="1" x14ac:dyDescent="0.25">
      <c r="A42" s="1">
        <f t="shared" si="0"/>
        <v>42</v>
      </c>
      <c r="C42" t="s">
        <v>105</v>
      </c>
      <c r="D42" s="10">
        <f>ROUND(D40*D41,0)</f>
        <v>0</v>
      </c>
      <c r="F42" s="10"/>
      <c r="G42" s="10"/>
      <c r="H42" s="10" t="s">
        <v>106</v>
      </c>
      <c r="I42" s="10"/>
      <c r="J42" s="10"/>
      <c r="K42" s="10"/>
      <c r="L42" s="10"/>
      <c r="M42" s="16">
        <f>SUM(M23:M40)</f>
        <v>0</v>
      </c>
      <c r="N42" s="10"/>
      <c r="O42" s="10"/>
    </row>
    <row r="43" spans="1:15" ht="15" thickTop="1" x14ac:dyDescent="0.2">
      <c r="A43" s="1">
        <f t="shared" si="0"/>
        <v>43</v>
      </c>
      <c r="C43" t="s">
        <v>107</v>
      </c>
      <c r="D43" s="15">
        <f>D37</f>
        <v>0</v>
      </c>
      <c r="E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2">
      <c r="A44" s="1">
        <f t="shared" si="0"/>
        <v>44</v>
      </c>
      <c r="C44" t="s">
        <v>108</v>
      </c>
      <c r="D44" s="10">
        <f>D42+D43</f>
        <v>0</v>
      </c>
      <c r="E44" s="10"/>
      <c r="G44" s="10"/>
      <c r="N44" s="10"/>
      <c r="O44" s="10"/>
    </row>
    <row r="45" spans="1:15" x14ac:dyDescent="0.2">
      <c r="A45" s="1">
        <f t="shared" si="0"/>
        <v>45</v>
      </c>
      <c r="C45" s="45" t="s">
        <v>149</v>
      </c>
      <c r="D45" s="20">
        <v>0.9556</v>
      </c>
      <c r="E45" s="10"/>
      <c r="G45" s="10"/>
      <c r="I45" s="11" t="s">
        <v>109</v>
      </c>
      <c r="J45" s="12">
        <v>1.5E-3</v>
      </c>
      <c r="K45" t="s">
        <v>110</v>
      </c>
      <c r="N45" s="10"/>
      <c r="O45" s="10"/>
    </row>
    <row r="46" spans="1:15" x14ac:dyDescent="0.2">
      <c r="A46" s="1">
        <f t="shared" si="0"/>
        <v>46</v>
      </c>
      <c r="C46" t="s">
        <v>111</v>
      </c>
      <c r="D46" s="10">
        <f>ROUND(D44*D45,0)</f>
        <v>0</v>
      </c>
      <c r="E46" s="10"/>
      <c r="G46" s="10"/>
      <c r="J46" s="12">
        <v>1.1220000000000001E-2</v>
      </c>
      <c r="K46" t="s">
        <v>112</v>
      </c>
      <c r="N46" s="10"/>
      <c r="O46" s="10"/>
    </row>
    <row r="47" spans="1:15" x14ac:dyDescent="0.2">
      <c r="A47" s="1">
        <f t="shared" si="0"/>
        <v>47</v>
      </c>
      <c r="B47" s="3"/>
      <c r="C47" t="s">
        <v>113</v>
      </c>
      <c r="D47" s="10"/>
      <c r="E47" s="10"/>
      <c r="F47" s="10"/>
      <c r="G47" s="10"/>
      <c r="J47" s="13">
        <v>8.633E-3</v>
      </c>
      <c r="K47" t="s">
        <v>114</v>
      </c>
      <c r="N47" s="10"/>
      <c r="O47" s="10"/>
    </row>
    <row r="48" spans="1:15" x14ac:dyDescent="0.2">
      <c r="A48" s="1">
        <f t="shared" si="0"/>
        <v>48</v>
      </c>
      <c r="B48" s="3"/>
      <c r="C48" t="s">
        <v>115</v>
      </c>
      <c r="D48" s="15">
        <v>0</v>
      </c>
      <c r="E48" s="10"/>
      <c r="F48" s="10"/>
      <c r="G48" s="10"/>
      <c r="J48" s="14">
        <v>7.0299999999999998E-3</v>
      </c>
      <c r="K48" t="s">
        <v>116</v>
      </c>
      <c r="N48" s="10"/>
      <c r="O48" s="10"/>
    </row>
    <row r="49" spans="1:15" ht="15" thickBot="1" x14ac:dyDescent="0.25">
      <c r="A49" s="1">
        <f t="shared" si="0"/>
        <v>49</v>
      </c>
      <c r="B49" s="3"/>
      <c r="C49" s="30" t="s">
        <v>117</v>
      </c>
      <c r="D49" s="18">
        <f>D46-D48</f>
        <v>0</v>
      </c>
      <c r="E49" s="10"/>
      <c r="F49" s="10"/>
      <c r="G49" s="10"/>
      <c r="I49" s="11" t="s">
        <v>118</v>
      </c>
      <c r="J49" s="12">
        <v>1.6999999999999999E-3</v>
      </c>
      <c r="N49" s="10"/>
      <c r="O49" s="10"/>
    </row>
    <row r="50" spans="1:15" ht="15" thickTop="1" x14ac:dyDescent="0.2">
      <c r="A50" s="1">
        <f t="shared" si="0"/>
        <v>50</v>
      </c>
      <c r="B50" s="3"/>
      <c r="D50" s="10"/>
      <c r="E50" s="10"/>
      <c r="F50" s="10"/>
      <c r="G50" s="10"/>
      <c r="N50" s="10"/>
      <c r="O50" s="10"/>
    </row>
    <row r="51" spans="1:15" x14ac:dyDescent="0.2">
      <c r="A51" s="1">
        <f t="shared" si="0"/>
        <v>51</v>
      </c>
      <c r="B51" s="28" t="s">
        <v>119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">
      <c r="A52" s="1">
        <f t="shared" si="0"/>
        <v>52</v>
      </c>
      <c r="B52" s="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">
      <c r="A53" s="1">
        <f t="shared" si="0"/>
        <v>53</v>
      </c>
      <c r="B53" s="4" t="s">
        <v>66</v>
      </c>
    </row>
    <row r="54" spans="1:15" x14ac:dyDescent="0.2">
      <c r="A54" s="1">
        <f t="shared" si="0"/>
        <v>54</v>
      </c>
      <c r="D54" s="38" t="s">
        <v>132</v>
      </c>
      <c r="E54" s="39"/>
      <c r="F54" s="39"/>
      <c r="G54" s="40"/>
      <c r="H54" s="38" t="s">
        <v>138</v>
      </c>
      <c r="I54" s="39"/>
      <c r="J54" s="39"/>
      <c r="K54" s="40"/>
      <c r="L54" s="38" t="s">
        <v>139</v>
      </c>
      <c r="M54" s="39"/>
      <c r="N54" s="39"/>
      <c r="O54" s="40"/>
    </row>
    <row r="55" spans="1:15" x14ac:dyDescent="0.2">
      <c r="A55" s="1">
        <f t="shared" si="0"/>
        <v>55</v>
      </c>
      <c r="B55" s="3"/>
      <c r="C55" s="3"/>
      <c r="D55" s="3" t="s">
        <v>71</v>
      </c>
      <c r="E55" s="3" t="s">
        <v>72</v>
      </c>
      <c r="F55" s="3" t="s">
        <v>73</v>
      </c>
      <c r="G55" s="3"/>
      <c r="H55" s="6" t="s">
        <v>74</v>
      </c>
      <c r="I55" s="3" t="s">
        <v>74</v>
      </c>
      <c r="J55" s="42" t="s">
        <v>75</v>
      </c>
      <c r="K55" s="43"/>
      <c r="L55" s="3" t="s">
        <v>71</v>
      </c>
      <c r="M55" s="3" t="s">
        <v>72</v>
      </c>
      <c r="N55" s="3" t="s">
        <v>73</v>
      </c>
      <c r="O55" s="3"/>
    </row>
    <row r="56" spans="1:15" ht="15" thickBot="1" x14ac:dyDescent="0.25">
      <c r="A56" s="1">
        <f t="shared" si="0"/>
        <v>56</v>
      </c>
      <c r="B56" s="5"/>
      <c r="C56" s="5" t="s">
        <v>77</v>
      </c>
      <c r="D56" s="5" t="s">
        <v>78</v>
      </c>
      <c r="E56" s="5" t="s">
        <v>79</v>
      </c>
      <c r="F56" s="5" t="s">
        <v>78</v>
      </c>
      <c r="G56" s="5" t="s">
        <v>80</v>
      </c>
      <c r="H56" s="7" t="s">
        <v>81</v>
      </c>
      <c r="I56" s="5" t="s">
        <v>82</v>
      </c>
      <c r="J56" s="9" t="s">
        <v>83</v>
      </c>
      <c r="K56" s="8" t="s">
        <v>84</v>
      </c>
      <c r="L56" s="5" t="s">
        <v>78</v>
      </c>
      <c r="M56" s="5" t="s">
        <v>79</v>
      </c>
      <c r="N56" s="5" t="s">
        <v>78</v>
      </c>
      <c r="O56" s="5" t="s">
        <v>80</v>
      </c>
    </row>
    <row r="57" spans="1:15" x14ac:dyDescent="0.2">
      <c r="A57" s="1">
        <f t="shared" si="0"/>
        <v>57</v>
      </c>
      <c r="B57" s="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" thickBot="1" x14ac:dyDescent="0.25">
      <c r="A58" s="1">
        <f t="shared" si="0"/>
        <v>58</v>
      </c>
      <c r="B58" s="3">
        <v>40</v>
      </c>
      <c r="C58" t="s">
        <v>122</v>
      </c>
      <c r="D58" s="16">
        <f>'Proposed - YE 2026'!L58</f>
        <v>24663317</v>
      </c>
      <c r="E58" s="16">
        <f>'Proposed - YE 2026'!M58</f>
        <v>905762</v>
      </c>
      <c r="F58" s="16">
        <f>'Proposed - YE 2026'!N58</f>
        <v>23757555</v>
      </c>
      <c r="G58" s="16">
        <f>'Proposed - YE 2026'!O58</f>
        <v>0</v>
      </c>
      <c r="H58" s="16">
        <f>ROUND(F58*$J$46,0)</f>
        <v>266560</v>
      </c>
      <c r="I58" s="16">
        <v>0</v>
      </c>
      <c r="J58" s="16">
        <f>'Proposed - YE 2025'!J58</f>
        <v>69674</v>
      </c>
      <c r="K58" s="16">
        <f>ROUND(J58*12,0)</f>
        <v>836088</v>
      </c>
      <c r="L58" s="16">
        <f>D58</f>
        <v>24663317</v>
      </c>
      <c r="M58" s="16">
        <f>E58+K58</f>
        <v>1741850</v>
      </c>
      <c r="N58" s="16">
        <f>L58-M58</f>
        <v>22921467</v>
      </c>
      <c r="O58" s="16">
        <v>0</v>
      </c>
    </row>
    <row r="59" spans="1:15" ht="15" thickTop="1" x14ac:dyDescent="0.2">
      <c r="A59" s="1">
        <f t="shared" si="0"/>
        <v>59</v>
      </c>
      <c r="B59" s="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">
      <c r="A60" s="1">
        <f t="shared" si="0"/>
        <v>60</v>
      </c>
      <c r="B60" s="17" t="s">
        <v>140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2">
      <c r="A61" s="1">
        <f t="shared" si="0"/>
        <v>61</v>
      </c>
      <c r="B61" s="3"/>
      <c r="C61" t="s">
        <v>89</v>
      </c>
      <c r="D61" s="10">
        <f>L58</f>
        <v>24663317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2">
      <c r="A62" s="1">
        <f t="shared" si="0"/>
        <v>62</v>
      </c>
      <c r="B62" s="3"/>
      <c r="C62" t="s">
        <v>80</v>
      </c>
      <c r="D62" s="15">
        <f>O58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2">
      <c r="A63" s="1">
        <f t="shared" si="0"/>
        <v>63</v>
      </c>
      <c r="B63" s="3"/>
      <c r="C63" t="s">
        <v>90</v>
      </c>
      <c r="D63" s="10">
        <f>D61+D62</f>
        <v>24663317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">
      <c r="A64" s="1">
        <f t="shared" si="0"/>
        <v>64</v>
      </c>
      <c r="B64" s="3"/>
      <c r="C64" t="s">
        <v>91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2">
      <c r="A65" s="1">
        <f t="shared" si="0"/>
        <v>65</v>
      </c>
      <c r="C65" t="s">
        <v>92</v>
      </c>
      <c r="D65" s="10">
        <f>ROUND(D71*0.125,0)</f>
        <v>30250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2">
      <c r="A66" s="1">
        <f t="shared" si="0"/>
        <v>66</v>
      </c>
      <c r="C66" t="s">
        <v>94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2">
      <c r="A67" s="1">
        <f t="shared" si="0"/>
        <v>67</v>
      </c>
      <c r="C67" t="s">
        <v>95</v>
      </c>
      <c r="D67" s="15">
        <f>M58</f>
        <v>1741850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" thickBot="1" x14ac:dyDescent="0.25">
      <c r="A68" s="1">
        <f t="shared" si="0"/>
        <v>68</v>
      </c>
      <c r="C68" t="s">
        <v>96</v>
      </c>
      <c r="D68" s="18">
        <f>D63+D65-D67</f>
        <v>22951717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" thickTop="1" x14ac:dyDescent="0.2">
      <c r="A69" s="1">
        <f t="shared" si="0"/>
        <v>69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2">
      <c r="A70" s="1">
        <f t="shared" si="0"/>
        <v>70</v>
      </c>
      <c r="B70" s="4" t="s">
        <v>141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2">
      <c r="A71" s="1">
        <f t="shared" si="0"/>
        <v>71</v>
      </c>
      <c r="C71" t="s">
        <v>98</v>
      </c>
      <c r="D71" s="10">
        <v>242000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">
      <c r="A72" s="1">
        <f t="shared" si="0"/>
        <v>72</v>
      </c>
      <c r="C72" t="s">
        <v>99</v>
      </c>
      <c r="D72" s="10">
        <f>K58</f>
        <v>836088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2">
      <c r="A73" s="1">
        <f t="shared" si="0"/>
        <v>73</v>
      </c>
      <c r="C73" t="s">
        <v>100</v>
      </c>
      <c r="D73" s="10">
        <f>H58</f>
        <v>266560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2">
      <c r="A74" s="1">
        <f t="shared" ref="A74:A135" si="3">A73+1</f>
        <v>74</v>
      </c>
      <c r="C74" t="s">
        <v>101</v>
      </c>
      <c r="D74" s="15">
        <f>I58</f>
        <v>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" thickBot="1" x14ac:dyDescent="0.25">
      <c r="A75" s="1">
        <f t="shared" si="3"/>
        <v>75</v>
      </c>
      <c r="C75" t="s">
        <v>102</v>
      </c>
      <c r="D75" s="18">
        <f>SUM(D71:D74)</f>
        <v>1344648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" thickTop="1" x14ac:dyDescent="0.2">
      <c r="A76" s="1">
        <f t="shared" si="3"/>
        <v>76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2">
      <c r="A77" s="1">
        <f t="shared" si="3"/>
        <v>77</v>
      </c>
      <c r="B77" s="4" t="s">
        <v>142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2">
      <c r="A78" s="1">
        <f t="shared" si="3"/>
        <v>78</v>
      </c>
      <c r="C78" t="s">
        <v>96</v>
      </c>
      <c r="D78" s="10">
        <f>D68</f>
        <v>22951717</v>
      </c>
      <c r="H78" s="10"/>
      <c r="L78" s="10"/>
    </row>
    <row r="79" spans="1:15" x14ac:dyDescent="0.2">
      <c r="A79" s="1">
        <f t="shared" si="3"/>
        <v>79</v>
      </c>
      <c r="C79" t="s">
        <v>104</v>
      </c>
      <c r="D79" s="19">
        <f>D41</f>
        <v>6.4839999999999995E-2</v>
      </c>
    </row>
    <row r="80" spans="1:15" x14ac:dyDescent="0.2">
      <c r="A80" s="1">
        <f t="shared" si="3"/>
        <v>80</v>
      </c>
      <c r="C80" t="s">
        <v>105</v>
      </c>
      <c r="D80" s="10">
        <f>ROUND(D78*D79,0)</f>
        <v>1488189</v>
      </c>
    </row>
    <row r="81" spans="1:4" x14ac:dyDescent="0.2">
      <c r="A81" s="1">
        <f t="shared" si="3"/>
        <v>81</v>
      </c>
      <c r="C81" t="s">
        <v>107</v>
      </c>
      <c r="D81" s="15">
        <f>D75</f>
        <v>1344648</v>
      </c>
    </row>
    <row r="82" spans="1:4" x14ac:dyDescent="0.2">
      <c r="A82" s="1">
        <f t="shared" si="3"/>
        <v>82</v>
      </c>
      <c r="C82" t="s">
        <v>108</v>
      </c>
      <c r="D82" s="10">
        <f>D80+D81</f>
        <v>2832837</v>
      </c>
    </row>
    <row r="83" spans="1:4" x14ac:dyDescent="0.2">
      <c r="A83" s="1">
        <f t="shared" si="3"/>
        <v>83</v>
      </c>
      <c r="C83" s="45" t="s">
        <v>149</v>
      </c>
      <c r="D83" s="20">
        <v>0.9556</v>
      </c>
    </row>
    <row r="84" spans="1:4" ht="15" thickBot="1" x14ac:dyDescent="0.25">
      <c r="A84" s="1">
        <f t="shared" si="3"/>
        <v>84</v>
      </c>
      <c r="C84" s="30" t="s">
        <v>128</v>
      </c>
      <c r="D84" s="18">
        <f>ROUND(D82*D83,0)</f>
        <v>2707059</v>
      </c>
    </row>
    <row r="85" spans="1:4" ht="15" thickTop="1" x14ac:dyDescent="0.2">
      <c r="A85" s="1">
        <f t="shared" si="3"/>
        <v>85</v>
      </c>
    </row>
    <row r="86" spans="1:4" x14ac:dyDescent="0.2">
      <c r="A86" s="1">
        <f t="shared" si="3"/>
        <v>86</v>
      </c>
      <c r="B86" s="3"/>
    </row>
    <row r="87" spans="1:4" x14ac:dyDescent="0.2">
      <c r="A87" s="1">
        <f t="shared" si="3"/>
        <v>87</v>
      </c>
      <c r="D87" s="10"/>
    </row>
    <row r="88" spans="1:4" x14ac:dyDescent="0.2">
      <c r="A88" s="1">
        <f t="shared" si="3"/>
        <v>88</v>
      </c>
      <c r="B88" s="4"/>
      <c r="D88" s="10"/>
    </row>
    <row r="89" spans="1:4" x14ac:dyDescent="0.2">
      <c r="A89" s="1">
        <f t="shared" si="3"/>
        <v>89</v>
      </c>
      <c r="D89" s="10"/>
    </row>
    <row r="90" spans="1:4" x14ac:dyDescent="0.2">
      <c r="A90" s="1">
        <f t="shared" si="3"/>
        <v>90</v>
      </c>
      <c r="D90" s="10"/>
    </row>
    <row r="91" spans="1:4" x14ac:dyDescent="0.2">
      <c r="A91" s="1">
        <f t="shared" si="3"/>
        <v>91</v>
      </c>
      <c r="D91" s="24"/>
    </row>
    <row r="92" spans="1:4" x14ac:dyDescent="0.2">
      <c r="A92" s="1">
        <f t="shared" si="3"/>
        <v>92</v>
      </c>
      <c r="D92" s="10"/>
    </row>
    <row r="93" spans="1:4" x14ac:dyDescent="0.2">
      <c r="A93" s="1">
        <f t="shared" si="3"/>
        <v>93</v>
      </c>
      <c r="D93" s="10"/>
    </row>
    <row r="94" spans="1:4" x14ac:dyDescent="0.2">
      <c r="A94" s="1">
        <f t="shared" si="3"/>
        <v>94</v>
      </c>
    </row>
    <row r="95" spans="1:4" x14ac:dyDescent="0.2">
      <c r="A95" s="1">
        <f t="shared" si="3"/>
        <v>95</v>
      </c>
    </row>
    <row r="96" spans="1:4" x14ac:dyDescent="0.2">
      <c r="A96" s="1">
        <f t="shared" si="3"/>
        <v>96</v>
      </c>
    </row>
    <row r="97" spans="1:1" x14ac:dyDescent="0.2">
      <c r="A97" s="1">
        <f t="shared" si="3"/>
        <v>97</v>
      </c>
    </row>
    <row r="98" spans="1:1" x14ac:dyDescent="0.2">
      <c r="A98" s="1">
        <f t="shared" si="3"/>
        <v>98</v>
      </c>
    </row>
    <row r="99" spans="1:1" x14ac:dyDescent="0.2">
      <c r="A99" s="1">
        <f t="shared" si="3"/>
        <v>99</v>
      </c>
    </row>
    <row r="100" spans="1:1" x14ac:dyDescent="0.2">
      <c r="A100" s="1">
        <f t="shared" si="3"/>
        <v>100</v>
      </c>
    </row>
    <row r="101" spans="1:1" x14ac:dyDescent="0.2">
      <c r="A101" s="1">
        <f t="shared" si="3"/>
        <v>101</v>
      </c>
    </row>
    <row r="102" spans="1:1" x14ac:dyDescent="0.2">
      <c r="A102" s="1">
        <f t="shared" si="3"/>
        <v>102</v>
      </c>
    </row>
    <row r="103" spans="1:1" x14ac:dyDescent="0.2">
      <c r="A103" s="1">
        <f t="shared" si="3"/>
        <v>103</v>
      </c>
    </row>
    <row r="104" spans="1:1" x14ac:dyDescent="0.2">
      <c r="A104" s="1">
        <f t="shared" si="3"/>
        <v>104</v>
      </c>
    </row>
    <row r="105" spans="1:1" x14ac:dyDescent="0.2">
      <c r="A105" s="1">
        <f t="shared" si="3"/>
        <v>105</v>
      </c>
    </row>
    <row r="106" spans="1:1" x14ac:dyDescent="0.2">
      <c r="A106" s="1">
        <f t="shared" si="3"/>
        <v>106</v>
      </c>
    </row>
    <row r="107" spans="1:1" x14ac:dyDescent="0.2">
      <c r="A107" s="1">
        <f t="shared" si="3"/>
        <v>107</v>
      </c>
    </row>
    <row r="108" spans="1:1" x14ac:dyDescent="0.2">
      <c r="A108" s="1">
        <f t="shared" si="3"/>
        <v>108</v>
      </c>
    </row>
    <row r="109" spans="1:1" x14ac:dyDescent="0.2">
      <c r="A109" s="1">
        <f t="shared" si="3"/>
        <v>109</v>
      </c>
    </row>
    <row r="110" spans="1:1" x14ac:dyDescent="0.2">
      <c r="A110" s="1">
        <f t="shared" si="3"/>
        <v>110</v>
      </c>
    </row>
    <row r="111" spans="1:1" x14ac:dyDescent="0.2">
      <c r="A111" s="1">
        <f t="shared" si="3"/>
        <v>111</v>
      </c>
    </row>
    <row r="112" spans="1:1" x14ac:dyDescent="0.2">
      <c r="A112" s="1">
        <f t="shared" si="3"/>
        <v>112</v>
      </c>
    </row>
    <row r="113" spans="1:1" x14ac:dyDescent="0.2">
      <c r="A113" s="1">
        <f t="shared" si="3"/>
        <v>113</v>
      </c>
    </row>
    <row r="114" spans="1:1" x14ac:dyDescent="0.2">
      <c r="A114" s="1">
        <f t="shared" si="3"/>
        <v>114</v>
      </c>
    </row>
    <row r="115" spans="1:1" x14ac:dyDescent="0.2">
      <c r="A115" s="1">
        <f t="shared" si="3"/>
        <v>115</v>
      </c>
    </row>
    <row r="116" spans="1:1" x14ac:dyDescent="0.2">
      <c r="A116" s="1">
        <f t="shared" si="3"/>
        <v>116</v>
      </c>
    </row>
    <row r="117" spans="1:1" x14ac:dyDescent="0.2">
      <c r="A117" s="1">
        <f t="shared" si="3"/>
        <v>117</v>
      </c>
    </row>
    <row r="118" spans="1:1" x14ac:dyDescent="0.2">
      <c r="A118" s="1">
        <f t="shared" si="3"/>
        <v>118</v>
      </c>
    </row>
    <row r="119" spans="1:1" x14ac:dyDescent="0.2">
      <c r="A119" s="1">
        <f t="shared" si="3"/>
        <v>119</v>
      </c>
    </row>
    <row r="120" spans="1:1" x14ac:dyDescent="0.2">
      <c r="A120" s="1">
        <f t="shared" si="3"/>
        <v>120</v>
      </c>
    </row>
    <row r="121" spans="1:1" x14ac:dyDescent="0.2">
      <c r="A121" s="1">
        <f t="shared" si="3"/>
        <v>121</v>
      </c>
    </row>
    <row r="122" spans="1:1" x14ac:dyDescent="0.2">
      <c r="A122" s="1">
        <f t="shared" si="3"/>
        <v>122</v>
      </c>
    </row>
    <row r="123" spans="1:1" x14ac:dyDescent="0.2">
      <c r="A123" s="1">
        <f t="shared" si="3"/>
        <v>123</v>
      </c>
    </row>
    <row r="124" spans="1:1" x14ac:dyDescent="0.2">
      <c r="A124" s="1">
        <f t="shared" si="3"/>
        <v>124</v>
      </c>
    </row>
    <row r="125" spans="1:1" x14ac:dyDescent="0.2">
      <c r="A125" s="1">
        <f t="shared" si="3"/>
        <v>125</v>
      </c>
    </row>
    <row r="126" spans="1:1" x14ac:dyDescent="0.2">
      <c r="A126" s="1">
        <f t="shared" si="3"/>
        <v>126</v>
      </c>
    </row>
    <row r="127" spans="1:1" x14ac:dyDescent="0.2">
      <c r="A127" s="1">
        <f t="shared" si="3"/>
        <v>127</v>
      </c>
    </row>
    <row r="128" spans="1:1" x14ac:dyDescent="0.2">
      <c r="A128" s="1">
        <f t="shared" si="3"/>
        <v>128</v>
      </c>
    </row>
    <row r="129" spans="1:1" x14ac:dyDescent="0.2">
      <c r="A129" s="1">
        <f t="shared" si="3"/>
        <v>129</v>
      </c>
    </row>
    <row r="130" spans="1:1" x14ac:dyDescent="0.2">
      <c r="A130" s="1">
        <f t="shared" si="3"/>
        <v>130</v>
      </c>
    </row>
    <row r="131" spans="1:1" x14ac:dyDescent="0.2">
      <c r="A131" s="1">
        <f t="shared" si="3"/>
        <v>131</v>
      </c>
    </row>
    <row r="132" spans="1:1" x14ac:dyDescent="0.2">
      <c r="A132" s="1">
        <f t="shared" si="3"/>
        <v>132</v>
      </c>
    </row>
    <row r="133" spans="1:1" x14ac:dyDescent="0.2">
      <c r="A133" s="1">
        <f t="shared" si="3"/>
        <v>133</v>
      </c>
    </row>
    <row r="134" spans="1:1" x14ac:dyDescent="0.2">
      <c r="A134" s="1">
        <f t="shared" si="3"/>
        <v>134</v>
      </c>
    </row>
    <row r="135" spans="1:1" x14ac:dyDescent="0.2">
      <c r="A135" s="1">
        <f t="shared" si="3"/>
        <v>135</v>
      </c>
    </row>
  </sheetData>
  <mergeCells count="10">
    <mergeCell ref="C3:N3"/>
    <mergeCell ref="C4:N4"/>
    <mergeCell ref="J55:K55"/>
    <mergeCell ref="D10:G10"/>
    <mergeCell ref="H10:K10"/>
    <mergeCell ref="L10:O10"/>
    <mergeCell ref="J11:K11"/>
    <mergeCell ref="D54:G54"/>
    <mergeCell ref="H54:K54"/>
    <mergeCell ref="L54:O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36"/>
  <sheetViews>
    <sheetView zoomScale="80" zoomScaleNormal="80" workbookViewId="0">
      <selection activeCell="C1" sqref="C1"/>
    </sheetView>
  </sheetViews>
  <sheetFormatPr defaultColWidth="15.625" defaultRowHeight="14.25" x14ac:dyDescent="0.2"/>
  <cols>
    <col min="1" max="1" width="4.625" customWidth="1"/>
    <col min="3" max="3" width="56.625" customWidth="1"/>
  </cols>
  <sheetData>
    <row r="1" spans="1:15" ht="15" x14ac:dyDescent="0.25">
      <c r="A1" s="1">
        <v>1</v>
      </c>
      <c r="O1" s="31" t="s">
        <v>0</v>
      </c>
    </row>
    <row r="2" spans="1:15" ht="15" x14ac:dyDescent="0.25">
      <c r="A2" s="1">
        <f>A1+1</f>
        <v>2</v>
      </c>
      <c r="O2" s="31" t="s">
        <v>150</v>
      </c>
    </row>
    <row r="3" spans="1:15" ht="15" x14ac:dyDescent="0.25">
      <c r="A3" s="1">
        <f t="shared" ref="A3:A73" si="0">A2+1</f>
        <v>3</v>
      </c>
      <c r="C3" s="41" t="s">
        <v>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ht="15" x14ac:dyDescent="0.25">
      <c r="A4" s="1">
        <f t="shared" si="0"/>
        <v>4</v>
      </c>
      <c r="C4" s="41" t="s">
        <v>143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x14ac:dyDescent="0.2">
      <c r="A5" s="1">
        <f t="shared" si="0"/>
        <v>5</v>
      </c>
    </row>
    <row r="6" spans="1:15" x14ac:dyDescent="0.2">
      <c r="A6" s="1">
        <f t="shared" si="0"/>
        <v>6</v>
      </c>
    </row>
    <row r="7" spans="1:15" x14ac:dyDescent="0.2">
      <c r="A7" s="1">
        <f t="shared" si="0"/>
        <v>7</v>
      </c>
      <c r="B7" s="27" t="s">
        <v>65</v>
      </c>
    </row>
    <row r="8" spans="1:15" x14ac:dyDescent="0.2">
      <c r="A8" s="1">
        <f t="shared" si="0"/>
        <v>8</v>
      </c>
      <c r="I8" s="14"/>
    </row>
    <row r="9" spans="1:15" x14ac:dyDescent="0.2">
      <c r="A9" s="1">
        <f t="shared" si="0"/>
        <v>9</v>
      </c>
      <c r="B9" s="4" t="s">
        <v>66</v>
      </c>
    </row>
    <row r="10" spans="1:15" x14ac:dyDescent="0.2">
      <c r="A10" s="1">
        <f t="shared" si="0"/>
        <v>10</v>
      </c>
      <c r="D10" s="38" t="s">
        <v>139</v>
      </c>
      <c r="E10" s="39"/>
      <c r="F10" s="39"/>
      <c r="G10" s="40"/>
      <c r="H10" s="38" t="s">
        <v>144</v>
      </c>
      <c r="I10" s="39"/>
      <c r="J10" s="39"/>
      <c r="K10" s="40"/>
      <c r="L10" s="38" t="s">
        <v>145</v>
      </c>
      <c r="M10" s="39"/>
      <c r="N10" s="39"/>
      <c r="O10" s="40"/>
    </row>
    <row r="11" spans="1:15" x14ac:dyDescent="0.2">
      <c r="A11" s="1">
        <f t="shared" si="0"/>
        <v>11</v>
      </c>
      <c r="B11" s="3" t="s">
        <v>70</v>
      </c>
      <c r="C11" s="3"/>
      <c r="D11" s="3" t="s">
        <v>71</v>
      </c>
      <c r="E11" s="3" t="s">
        <v>72</v>
      </c>
      <c r="F11" s="3" t="s">
        <v>73</v>
      </c>
      <c r="G11" s="3"/>
      <c r="H11" s="6" t="s">
        <v>74</v>
      </c>
      <c r="I11" s="3" t="s">
        <v>74</v>
      </c>
      <c r="J11" s="42" t="s">
        <v>75</v>
      </c>
      <c r="K11" s="43"/>
      <c r="L11" s="3" t="s">
        <v>71</v>
      </c>
      <c r="M11" s="3" t="s">
        <v>72</v>
      </c>
      <c r="N11" s="3" t="s">
        <v>73</v>
      </c>
      <c r="O11" s="3"/>
    </row>
    <row r="12" spans="1:15" ht="15" thickBot="1" x14ac:dyDescent="0.25">
      <c r="A12" s="1">
        <f t="shared" si="0"/>
        <v>12</v>
      </c>
      <c r="B12" s="5" t="s">
        <v>76</v>
      </c>
      <c r="C12" s="5" t="s">
        <v>77</v>
      </c>
      <c r="D12" s="5" t="s">
        <v>78</v>
      </c>
      <c r="E12" s="5" t="s">
        <v>79</v>
      </c>
      <c r="F12" s="5" t="s">
        <v>78</v>
      </c>
      <c r="G12" s="5" t="s">
        <v>80</v>
      </c>
      <c r="H12" s="7" t="s">
        <v>81</v>
      </c>
      <c r="I12" s="5" t="s">
        <v>82</v>
      </c>
      <c r="J12" s="9" t="s">
        <v>83</v>
      </c>
      <c r="K12" s="8" t="s">
        <v>84</v>
      </c>
      <c r="L12" s="5" t="s">
        <v>78</v>
      </c>
      <c r="M12" s="5" t="s">
        <v>79</v>
      </c>
      <c r="N12" s="5" t="s">
        <v>78</v>
      </c>
      <c r="O12" s="5" t="s">
        <v>80</v>
      </c>
    </row>
    <row r="13" spans="1:15" x14ac:dyDescent="0.2">
      <c r="A13" s="1">
        <f t="shared" si="0"/>
        <v>13</v>
      </c>
      <c r="B13" s="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x14ac:dyDescent="0.2">
      <c r="A14" s="1">
        <f t="shared" si="0"/>
        <v>14</v>
      </c>
      <c r="B14" s="3"/>
      <c r="D14" s="15">
        <f>'Proposed - YE 2027'!L14</f>
        <v>0</v>
      </c>
      <c r="E14" s="15">
        <f>'Proposed - YE 2027'!M14</f>
        <v>0</v>
      </c>
      <c r="F14" s="15">
        <f>'Proposed - YE 2027'!N14</f>
        <v>0</v>
      </c>
      <c r="G14" s="15">
        <f>'Proposed - YE 2027'!O14</f>
        <v>0</v>
      </c>
      <c r="H14" s="15">
        <f>ROUND(F14*$J$46,0)</f>
        <v>0</v>
      </c>
      <c r="I14" s="15">
        <v>0</v>
      </c>
      <c r="J14" s="15">
        <f>'Proposed - YE 2025'!J14</f>
        <v>0</v>
      </c>
      <c r="K14" s="15">
        <f>ROUND(J14*12,0)</f>
        <v>0</v>
      </c>
      <c r="L14" s="15">
        <f>D14</f>
        <v>0</v>
      </c>
      <c r="M14" s="15">
        <f>E14+K14</f>
        <v>0</v>
      </c>
      <c r="N14" s="15">
        <f>L14-M14</f>
        <v>0</v>
      </c>
      <c r="O14" s="15">
        <v>0</v>
      </c>
    </row>
    <row r="15" spans="1:15" x14ac:dyDescent="0.2">
      <c r="A15" s="1">
        <f t="shared" si="0"/>
        <v>15</v>
      </c>
      <c r="B15" s="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2">
      <c r="A16" s="1">
        <f t="shared" si="0"/>
        <v>16</v>
      </c>
      <c r="B16" s="3"/>
      <c r="C16" t="s">
        <v>85</v>
      </c>
      <c r="D16" s="10">
        <f>SUM(D13:D14)</f>
        <v>0</v>
      </c>
      <c r="E16" s="10">
        <f>SUM(E13:E14)</f>
        <v>0</v>
      </c>
      <c r="F16" s="10">
        <f t="shared" ref="F16" si="1">D16-E16</f>
        <v>0</v>
      </c>
      <c r="G16" s="10">
        <f>SUM(G13:G14)</f>
        <v>0</v>
      </c>
      <c r="H16" s="10">
        <f>SUM(H13:H14)</f>
        <v>0</v>
      </c>
      <c r="I16" s="10">
        <f>SUM(I13:I14)</f>
        <v>0</v>
      </c>
      <c r="J16" s="10">
        <f>SUM(J13:J14)</f>
        <v>0</v>
      </c>
      <c r="K16" s="10">
        <f>SUM(K13:K14)</f>
        <v>0</v>
      </c>
      <c r="L16" s="10">
        <f>SUM(L13:L14)</f>
        <v>0</v>
      </c>
      <c r="M16" s="10">
        <f>SUM(M13:M14)</f>
        <v>0</v>
      </c>
      <c r="N16" s="10">
        <f>SUM(N13:N14)</f>
        <v>0</v>
      </c>
      <c r="O16" s="10">
        <f>SUM(O13:O14)</f>
        <v>0</v>
      </c>
    </row>
    <row r="17" spans="1:15" x14ac:dyDescent="0.2">
      <c r="A17" s="1">
        <f t="shared" si="0"/>
        <v>17</v>
      </c>
      <c r="B17" s="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">
      <c r="A18" s="1">
        <f t="shared" si="0"/>
        <v>18</v>
      </c>
      <c r="B18" s="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x14ac:dyDescent="0.2">
      <c r="A19" s="1">
        <f t="shared" si="0"/>
        <v>19</v>
      </c>
      <c r="B19" s="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 thickBot="1" x14ac:dyDescent="0.25">
      <c r="A20" s="1">
        <f t="shared" si="0"/>
        <v>20</v>
      </c>
      <c r="B20" s="3"/>
      <c r="C20" t="s">
        <v>86</v>
      </c>
      <c r="D20" s="16">
        <f>D16+D18</f>
        <v>0</v>
      </c>
      <c r="E20" s="16">
        <f t="shared" ref="E20:O20" si="2">E16+E18</f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O20" s="16">
        <f t="shared" si="2"/>
        <v>0</v>
      </c>
    </row>
    <row r="21" spans="1:15" ht="15" thickTop="1" x14ac:dyDescent="0.2">
      <c r="A21" s="1">
        <f t="shared" si="0"/>
        <v>21</v>
      </c>
      <c r="B21" s="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">
      <c r="A22" s="1">
        <f t="shared" si="0"/>
        <v>22</v>
      </c>
      <c r="B22" s="17" t="s">
        <v>140</v>
      </c>
      <c r="D22" s="10"/>
      <c r="E22" s="10"/>
      <c r="F22" s="10"/>
      <c r="G22" s="10"/>
      <c r="H22" s="29" t="s">
        <v>88</v>
      </c>
      <c r="I22" s="10"/>
      <c r="J22" s="10"/>
      <c r="K22" s="10"/>
      <c r="L22" s="10"/>
      <c r="M22" s="10"/>
      <c r="N22" s="10"/>
      <c r="O22" s="10"/>
    </row>
    <row r="23" spans="1:15" x14ac:dyDescent="0.2">
      <c r="A23" s="1">
        <f t="shared" si="0"/>
        <v>23</v>
      </c>
      <c r="B23" s="3"/>
      <c r="C23" t="s">
        <v>89</v>
      </c>
      <c r="D23" s="10">
        <f>L20</f>
        <v>0</v>
      </c>
      <c r="E23" s="10"/>
      <c r="F23" s="10"/>
      <c r="G23" s="10"/>
      <c r="H23" s="3"/>
      <c r="J23" s="10"/>
      <c r="K23" s="10"/>
      <c r="L23" s="10"/>
      <c r="M23" s="10"/>
      <c r="N23" s="10"/>
      <c r="O23" s="10"/>
    </row>
    <row r="24" spans="1:15" x14ac:dyDescent="0.2">
      <c r="A24" s="1">
        <f t="shared" si="0"/>
        <v>24</v>
      </c>
      <c r="B24" s="3"/>
      <c r="C24" t="s">
        <v>80</v>
      </c>
      <c r="D24" s="15">
        <f>O20</f>
        <v>0</v>
      </c>
      <c r="E24" s="10"/>
      <c r="F24" s="10"/>
      <c r="G24" s="10"/>
      <c r="H24" s="3"/>
      <c r="J24" s="10"/>
      <c r="K24" s="10"/>
      <c r="L24" s="10"/>
      <c r="M24" s="10"/>
      <c r="N24" s="10"/>
      <c r="O24" s="10"/>
    </row>
    <row r="25" spans="1:15" x14ac:dyDescent="0.2">
      <c r="A25" s="1">
        <f t="shared" si="0"/>
        <v>25</v>
      </c>
      <c r="B25" s="3"/>
      <c r="C25" t="s">
        <v>90</v>
      </c>
      <c r="D25" s="10">
        <f>D23+D24</f>
        <v>0</v>
      </c>
      <c r="E25" s="10"/>
      <c r="F25" s="10"/>
      <c r="G25" s="10"/>
      <c r="H25" s="3"/>
      <c r="J25" s="10"/>
      <c r="K25" s="10"/>
      <c r="L25" s="10"/>
      <c r="M25" s="10"/>
      <c r="N25" s="10"/>
      <c r="O25" s="10"/>
    </row>
    <row r="26" spans="1:15" x14ac:dyDescent="0.2">
      <c r="A26" s="1">
        <f t="shared" si="0"/>
        <v>26</v>
      </c>
      <c r="B26" s="3"/>
      <c r="C26" t="s">
        <v>91</v>
      </c>
      <c r="D26" s="10"/>
      <c r="E26" s="10"/>
      <c r="F26" s="10"/>
      <c r="G26" s="10"/>
      <c r="H26" s="3"/>
      <c r="J26" s="10"/>
      <c r="K26" s="10"/>
      <c r="L26" s="10"/>
      <c r="M26" s="10"/>
      <c r="N26" s="10"/>
      <c r="O26" s="10"/>
    </row>
    <row r="27" spans="1:15" x14ac:dyDescent="0.2">
      <c r="A27" s="1">
        <f t="shared" si="0"/>
        <v>27</v>
      </c>
      <c r="C27" t="s">
        <v>92</v>
      </c>
      <c r="D27" s="10">
        <f>ROUND(D33*0.125,0)</f>
        <v>0</v>
      </c>
      <c r="E27" s="10" t="s">
        <v>93</v>
      </c>
      <c r="F27" s="10"/>
      <c r="G27" s="10"/>
      <c r="H27" s="3"/>
      <c r="J27" s="10"/>
      <c r="K27" s="10"/>
      <c r="L27" s="10"/>
      <c r="M27" s="10"/>
      <c r="N27" s="10"/>
      <c r="O27" s="10"/>
    </row>
    <row r="28" spans="1:15" x14ac:dyDescent="0.2">
      <c r="A28" s="1">
        <f t="shared" si="0"/>
        <v>28</v>
      </c>
      <c r="C28" t="s">
        <v>94</v>
      </c>
      <c r="D28" s="10"/>
      <c r="E28" s="10"/>
      <c r="F28" s="10"/>
      <c r="G28" s="10"/>
      <c r="H28" s="3"/>
      <c r="J28" s="10"/>
      <c r="K28" s="10"/>
      <c r="L28" s="10"/>
      <c r="M28" s="10"/>
      <c r="N28" s="10"/>
      <c r="O28" s="10"/>
    </row>
    <row r="29" spans="1:15" x14ac:dyDescent="0.2">
      <c r="A29" s="1">
        <f t="shared" si="0"/>
        <v>29</v>
      </c>
      <c r="C29" t="s">
        <v>95</v>
      </c>
      <c r="D29" s="15">
        <f>M20</f>
        <v>0</v>
      </c>
      <c r="E29" s="10"/>
      <c r="F29" s="10"/>
      <c r="G29" s="10"/>
      <c r="H29" s="3"/>
      <c r="J29" s="10"/>
      <c r="K29" s="10"/>
      <c r="L29" s="10"/>
      <c r="M29" s="10"/>
      <c r="N29" s="10"/>
      <c r="O29" s="10"/>
    </row>
    <row r="30" spans="1:15" ht="15" thickBot="1" x14ac:dyDescent="0.25">
      <c r="A30" s="1">
        <f t="shared" si="0"/>
        <v>30</v>
      </c>
      <c r="C30" t="s">
        <v>96</v>
      </c>
      <c r="D30" s="18">
        <f>D25+D27-D29</f>
        <v>0</v>
      </c>
      <c r="E30" s="10"/>
      <c r="F30" s="10"/>
      <c r="G30" s="10"/>
      <c r="H30" s="3"/>
      <c r="J30" s="10"/>
      <c r="K30" s="10"/>
      <c r="L30" s="10"/>
      <c r="M30" s="10"/>
      <c r="N30" s="10"/>
      <c r="O30" s="10"/>
    </row>
    <row r="31" spans="1:15" ht="15" thickTop="1" x14ac:dyDescent="0.2">
      <c r="A31" s="1">
        <f t="shared" si="0"/>
        <v>31</v>
      </c>
      <c r="D31" s="10"/>
      <c r="E31" s="10"/>
      <c r="F31" s="10"/>
      <c r="G31" s="10"/>
      <c r="H31" s="3"/>
      <c r="J31" s="10"/>
      <c r="K31" s="10"/>
      <c r="L31" s="10"/>
      <c r="M31" s="10"/>
      <c r="N31" s="10"/>
      <c r="O31" s="10"/>
    </row>
    <row r="32" spans="1:15" x14ac:dyDescent="0.2">
      <c r="A32" s="1">
        <f t="shared" si="0"/>
        <v>32</v>
      </c>
      <c r="B32" s="4" t="s">
        <v>141</v>
      </c>
      <c r="D32" s="10"/>
      <c r="E32" s="10"/>
      <c r="F32" s="10"/>
      <c r="G32" s="10"/>
      <c r="H32" s="3"/>
      <c r="J32" s="10"/>
      <c r="K32" s="10"/>
      <c r="L32" s="10"/>
      <c r="M32" s="10"/>
      <c r="N32" s="10"/>
      <c r="O32" s="10"/>
    </row>
    <row r="33" spans="1:15" x14ac:dyDescent="0.2">
      <c r="A33" s="1">
        <f t="shared" si="0"/>
        <v>33</v>
      </c>
      <c r="C33" t="s">
        <v>98</v>
      </c>
      <c r="D33" s="10">
        <f>M42</f>
        <v>0</v>
      </c>
      <c r="E33" s="10"/>
      <c r="F33" s="10"/>
      <c r="G33" s="10"/>
      <c r="H33" s="3"/>
      <c r="J33" s="10"/>
      <c r="K33" s="10"/>
      <c r="L33" s="10"/>
      <c r="M33" s="10"/>
      <c r="N33" s="10"/>
      <c r="O33" s="10"/>
    </row>
    <row r="34" spans="1:15" x14ac:dyDescent="0.2">
      <c r="A34" s="1">
        <f t="shared" si="0"/>
        <v>34</v>
      </c>
      <c r="C34" t="s">
        <v>99</v>
      </c>
      <c r="D34" s="10">
        <f>K20</f>
        <v>0</v>
      </c>
      <c r="E34" s="10"/>
      <c r="F34" s="10"/>
      <c r="G34" s="10"/>
      <c r="H34" s="3"/>
      <c r="J34" s="10"/>
      <c r="K34" s="10"/>
      <c r="L34" s="10"/>
      <c r="M34" s="10"/>
      <c r="N34" s="10"/>
      <c r="O34" s="10"/>
    </row>
    <row r="35" spans="1:15" x14ac:dyDescent="0.2">
      <c r="A35" s="1">
        <f t="shared" si="0"/>
        <v>35</v>
      </c>
      <c r="C35" t="s">
        <v>100</v>
      </c>
      <c r="D35" s="10">
        <f>H20</f>
        <v>0</v>
      </c>
      <c r="E35" s="10"/>
      <c r="F35" s="10"/>
      <c r="G35" s="10"/>
      <c r="H35" s="3"/>
      <c r="J35" s="10"/>
      <c r="K35" s="10"/>
      <c r="L35" s="10"/>
      <c r="M35" s="10"/>
      <c r="N35" s="10"/>
      <c r="O35" s="10"/>
    </row>
    <row r="36" spans="1:15" x14ac:dyDescent="0.2">
      <c r="A36" s="1">
        <f t="shared" si="0"/>
        <v>36</v>
      </c>
      <c r="C36" t="s">
        <v>101</v>
      </c>
      <c r="D36" s="15">
        <f>I20</f>
        <v>0</v>
      </c>
      <c r="E36" s="10"/>
      <c r="F36" s="10"/>
      <c r="G36" s="10"/>
      <c r="H36" s="3"/>
      <c r="J36" s="10"/>
      <c r="K36" s="10"/>
      <c r="L36" s="10"/>
      <c r="M36" s="10"/>
      <c r="N36" s="10"/>
      <c r="O36" s="10"/>
    </row>
    <row r="37" spans="1:15" ht="15" thickBot="1" x14ac:dyDescent="0.25">
      <c r="A37" s="1">
        <f t="shared" si="0"/>
        <v>37</v>
      </c>
      <c r="C37" t="s">
        <v>102</v>
      </c>
      <c r="D37" s="18">
        <f>SUM(D33:D36)</f>
        <v>0</v>
      </c>
      <c r="E37" s="10"/>
      <c r="F37" s="10"/>
      <c r="G37" s="10"/>
      <c r="H37" s="3"/>
      <c r="J37" s="10"/>
      <c r="K37" s="10"/>
      <c r="L37" s="10"/>
      <c r="M37" s="10"/>
      <c r="N37" s="10"/>
      <c r="O37" s="10"/>
    </row>
    <row r="38" spans="1:15" ht="15" thickTop="1" x14ac:dyDescent="0.2">
      <c r="A38" s="1">
        <f t="shared" si="0"/>
        <v>38</v>
      </c>
      <c r="D38" s="10"/>
      <c r="E38" s="10"/>
      <c r="F38" s="10"/>
      <c r="G38" s="10"/>
      <c r="H38" s="3"/>
      <c r="I38" s="10"/>
      <c r="J38" s="10"/>
      <c r="K38" s="10"/>
      <c r="L38" s="10"/>
      <c r="M38" s="10"/>
      <c r="N38" s="10"/>
      <c r="O38" s="10"/>
    </row>
    <row r="39" spans="1:15" x14ac:dyDescent="0.2">
      <c r="A39" s="1">
        <f t="shared" si="0"/>
        <v>39</v>
      </c>
      <c r="B39" s="4" t="s">
        <v>142</v>
      </c>
      <c r="D39" s="10"/>
      <c r="E39" s="10"/>
      <c r="F39" s="10"/>
      <c r="G39" s="10"/>
      <c r="H39" s="3"/>
      <c r="M39" s="10"/>
      <c r="N39" s="10"/>
      <c r="O39" s="10"/>
    </row>
    <row r="40" spans="1:15" x14ac:dyDescent="0.2">
      <c r="A40" s="1">
        <f t="shared" si="0"/>
        <v>40</v>
      </c>
      <c r="C40" t="s">
        <v>96</v>
      </c>
      <c r="D40" s="10">
        <f>D30</f>
        <v>0</v>
      </c>
      <c r="F40" s="10"/>
      <c r="G40" s="10"/>
      <c r="H40" s="3"/>
      <c r="I40" s="10"/>
      <c r="J40" s="10"/>
      <c r="K40" s="10"/>
      <c r="L40" s="10"/>
      <c r="M40" s="15"/>
      <c r="N40" s="10"/>
      <c r="O40" s="10"/>
    </row>
    <row r="41" spans="1:15" x14ac:dyDescent="0.2">
      <c r="A41" s="1">
        <f t="shared" si="0"/>
        <v>41</v>
      </c>
      <c r="C41" t="s">
        <v>104</v>
      </c>
      <c r="D41" s="19">
        <f>'Proposed - YE 2025'!D41</f>
        <v>6.4839999999999995E-2</v>
      </c>
      <c r="F41" s="10"/>
      <c r="G41" s="10"/>
      <c r="N41" s="10"/>
      <c r="O41" s="10"/>
    </row>
    <row r="42" spans="1:15" ht="15" thickBot="1" x14ac:dyDescent="0.25">
      <c r="A42" s="1">
        <f t="shared" si="0"/>
        <v>42</v>
      </c>
      <c r="C42" t="s">
        <v>105</v>
      </c>
      <c r="D42" s="10">
        <f>ROUND(D40*D41,0)</f>
        <v>0</v>
      </c>
      <c r="F42" s="10"/>
      <c r="G42" s="10"/>
      <c r="H42" s="10" t="s">
        <v>106</v>
      </c>
      <c r="I42" s="10"/>
      <c r="J42" s="10"/>
      <c r="K42" s="10"/>
      <c r="L42" s="10"/>
      <c r="M42" s="16">
        <f>SUM(M23:M40)</f>
        <v>0</v>
      </c>
      <c r="N42" s="10"/>
      <c r="O42" s="10"/>
    </row>
    <row r="43" spans="1:15" ht="15" thickTop="1" x14ac:dyDescent="0.2">
      <c r="A43" s="1">
        <f t="shared" si="0"/>
        <v>43</v>
      </c>
      <c r="C43" t="s">
        <v>107</v>
      </c>
      <c r="D43" s="15">
        <f>D37</f>
        <v>0</v>
      </c>
      <c r="E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2">
      <c r="A44" s="1">
        <f t="shared" si="0"/>
        <v>44</v>
      </c>
      <c r="C44" t="s">
        <v>108</v>
      </c>
      <c r="D44" s="10">
        <f>D42+D43</f>
        <v>0</v>
      </c>
      <c r="E44" s="10"/>
      <c r="G44" s="10"/>
      <c r="N44" s="10"/>
      <c r="O44" s="10"/>
    </row>
    <row r="45" spans="1:15" x14ac:dyDescent="0.2">
      <c r="A45" s="1">
        <f t="shared" si="0"/>
        <v>45</v>
      </c>
      <c r="C45" t="s">
        <v>149</v>
      </c>
      <c r="D45" s="20">
        <v>0.9556</v>
      </c>
      <c r="E45" s="10"/>
      <c r="G45" s="10"/>
      <c r="I45" s="11" t="s">
        <v>109</v>
      </c>
      <c r="J45" s="12">
        <v>1.5E-3</v>
      </c>
      <c r="K45" t="s">
        <v>110</v>
      </c>
      <c r="N45" s="10"/>
      <c r="O45" s="10"/>
    </row>
    <row r="46" spans="1:15" x14ac:dyDescent="0.2">
      <c r="A46" s="1">
        <f t="shared" si="0"/>
        <v>46</v>
      </c>
      <c r="C46" t="s">
        <v>111</v>
      </c>
      <c r="D46" s="10">
        <f>ROUND(D44*D45,0)</f>
        <v>0</v>
      </c>
      <c r="E46" s="10"/>
      <c r="G46" s="10"/>
      <c r="J46" s="12">
        <v>1.1220000000000001E-2</v>
      </c>
      <c r="K46" t="s">
        <v>112</v>
      </c>
      <c r="N46" s="10"/>
      <c r="O46" s="10"/>
    </row>
    <row r="47" spans="1:15" x14ac:dyDescent="0.2">
      <c r="A47" s="1">
        <f t="shared" si="0"/>
        <v>47</v>
      </c>
      <c r="B47" s="3"/>
      <c r="C47" t="s">
        <v>113</v>
      </c>
      <c r="D47" s="10"/>
      <c r="E47" s="10"/>
      <c r="F47" s="10"/>
      <c r="G47" s="10"/>
      <c r="J47" s="13">
        <v>8.633E-3</v>
      </c>
      <c r="K47" t="s">
        <v>114</v>
      </c>
      <c r="N47" s="10"/>
      <c r="O47" s="10"/>
    </row>
    <row r="48" spans="1:15" x14ac:dyDescent="0.2">
      <c r="A48" s="1">
        <f t="shared" si="0"/>
        <v>48</v>
      </c>
      <c r="B48" s="3"/>
      <c r="C48" t="s">
        <v>115</v>
      </c>
      <c r="D48" s="15">
        <v>0</v>
      </c>
      <c r="E48" s="10"/>
      <c r="F48" s="10"/>
      <c r="G48" s="10"/>
      <c r="J48" s="14">
        <v>7.0299999999999998E-3</v>
      </c>
      <c r="K48" t="s">
        <v>116</v>
      </c>
      <c r="N48" s="10"/>
      <c r="O48" s="10"/>
    </row>
    <row r="49" spans="1:15" ht="15" thickBot="1" x14ac:dyDescent="0.25">
      <c r="A49" s="1">
        <f t="shared" si="0"/>
        <v>49</v>
      </c>
      <c r="B49" s="3"/>
      <c r="C49" s="30" t="s">
        <v>117</v>
      </c>
      <c r="D49" s="18">
        <f>D46-D48</f>
        <v>0</v>
      </c>
      <c r="E49" s="10"/>
      <c r="F49" s="10"/>
      <c r="G49" s="10"/>
      <c r="I49" s="11" t="s">
        <v>118</v>
      </c>
      <c r="J49" s="12">
        <v>1.6999999999999999E-3</v>
      </c>
      <c r="N49" s="10"/>
      <c r="O49" s="10"/>
    </row>
    <row r="50" spans="1:15" ht="15" thickTop="1" x14ac:dyDescent="0.2">
      <c r="A50" s="1">
        <f t="shared" si="0"/>
        <v>50</v>
      </c>
      <c r="B50" s="3"/>
      <c r="D50" s="10"/>
      <c r="E50" s="10"/>
      <c r="F50" s="10"/>
      <c r="G50" s="10"/>
      <c r="N50" s="10"/>
      <c r="O50" s="10"/>
    </row>
    <row r="51" spans="1:15" x14ac:dyDescent="0.2">
      <c r="A51" s="1">
        <f t="shared" si="0"/>
        <v>51</v>
      </c>
      <c r="B51" s="28" t="s">
        <v>119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">
      <c r="A52" s="1">
        <f t="shared" si="0"/>
        <v>52</v>
      </c>
      <c r="B52" s="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">
      <c r="A53" s="1">
        <f t="shared" si="0"/>
        <v>53</v>
      </c>
      <c r="B53" s="4" t="s">
        <v>66</v>
      </c>
    </row>
    <row r="54" spans="1:15" x14ac:dyDescent="0.2">
      <c r="A54" s="1">
        <f t="shared" si="0"/>
        <v>54</v>
      </c>
      <c r="D54" s="38" t="s">
        <v>139</v>
      </c>
      <c r="E54" s="39"/>
      <c r="F54" s="39"/>
      <c r="G54" s="40"/>
      <c r="H54" s="38" t="s">
        <v>144</v>
      </c>
      <c r="I54" s="39"/>
      <c r="J54" s="39"/>
      <c r="K54" s="40"/>
      <c r="L54" s="38" t="s">
        <v>145</v>
      </c>
      <c r="M54" s="39"/>
      <c r="N54" s="39"/>
      <c r="O54" s="40"/>
    </row>
    <row r="55" spans="1:15" x14ac:dyDescent="0.2">
      <c r="A55" s="1">
        <f t="shared" si="0"/>
        <v>55</v>
      </c>
      <c r="B55" s="3"/>
      <c r="C55" s="3"/>
      <c r="D55" s="3" t="s">
        <v>71</v>
      </c>
      <c r="E55" s="3" t="s">
        <v>72</v>
      </c>
      <c r="F55" s="3" t="s">
        <v>73</v>
      </c>
      <c r="G55" s="3"/>
      <c r="H55" s="6" t="s">
        <v>74</v>
      </c>
      <c r="I55" s="3" t="s">
        <v>74</v>
      </c>
      <c r="J55" s="42" t="s">
        <v>75</v>
      </c>
      <c r="K55" s="43"/>
      <c r="L55" s="3" t="s">
        <v>71</v>
      </c>
      <c r="M55" s="3" t="s">
        <v>72</v>
      </c>
      <c r="N55" s="3" t="s">
        <v>73</v>
      </c>
      <c r="O55" s="3"/>
    </row>
    <row r="56" spans="1:15" ht="15" thickBot="1" x14ac:dyDescent="0.25">
      <c r="A56" s="1">
        <f t="shared" si="0"/>
        <v>56</v>
      </c>
      <c r="B56" s="5"/>
      <c r="C56" s="5" t="s">
        <v>77</v>
      </c>
      <c r="D56" s="5" t="s">
        <v>78</v>
      </c>
      <c r="E56" s="5" t="s">
        <v>79</v>
      </c>
      <c r="F56" s="5" t="s">
        <v>78</v>
      </c>
      <c r="G56" s="5" t="s">
        <v>80</v>
      </c>
      <c r="H56" s="7" t="s">
        <v>81</v>
      </c>
      <c r="I56" s="5" t="s">
        <v>82</v>
      </c>
      <c r="J56" s="9" t="s">
        <v>83</v>
      </c>
      <c r="K56" s="8" t="s">
        <v>84</v>
      </c>
      <c r="L56" s="5" t="s">
        <v>78</v>
      </c>
      <c r="M56" s="5" t="s">
        <v>79</v>
      </c>
      <c r="N56" s="5" t="s">
        <v>78</v>
      </c>
      <c r="O56" s="5" t="s">
        <v>80</v>
      </c>
    </row>
    <row r="57" spans="1:15" x14ac:dyDescent="0.2">
      <c r="A57" s="1">
        <f t="shared" si="0"/>
        <v>57</v>
      </c>
      <c r="B57" s="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" thickBot="1" x14ac:dyDescent="0.25">
      <c r="A58" s="1">
        <f t="shared" si="0"/>
        <v>58</v>
      </c>
      <c r="B58" s="3">
        <v>40</v>
      </c>
      <c r="C58" t="s">
        <v>122</v>
      </c>
      <c r="D58" s="16">
        <f>'Proposed - YE 2027'!L58</f>
        <v>24663317</v>
      </c>
      <c r="E58" s="16">
        <f>'Proposed - YE 2027'!M58</f>
        <v>1741850</v>
      </c>
      <c r="F58" s="16">
        <f>'Proposed - YE 2027'!N58</f>
        <v>22921467</v>
      </c>
      <c r="G58" s="16">
        <f>'Proposed - YE 2027'!O58</f>
        <v>0</v>
      </c>
      <c r="H58" s="16">
        <f>ROUND(F58*$J$46,0)</f>
        <v>257179</v>
      </c>
      <c r="I58" s="16">
        <v>0</v>
      </c>
      <c r="J58" s="16">
        <f>'Proposed - YE 2025'!J58</f>
        <v>69674</v>
      </c>
      <c r="K58" s="16">
        <f>ROUND(J58*12,0)</f>
        <v>836088</v>
      </c>
      <c r="L58" s="16">
        <f>D58</f>
        <v>24663317</v>
      </c>
      <c r="M58" s="16">
        <f>E58+K58</f>
        <v>2577938</v>
      </c>
      <c r="N58" s="16">
        <f>L58-M58</f>
        <v>22085379</v>
      </c>
      <c r="O58" s="16">
        <v>0</v>
      </c>
    </row>
    <row r="59" spans="1:15" ht="15" thickTop="1" x14ac:dyDescent="0.2">
      <c r="A59" s="1">
        <f t="shared" si="0"/>
        <v>59</v>
      </c>
      <c r="B59" s="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">
      <c r="A60" s="1">
        <f t="shared" si="0"/>
        <v>60</v>
      </c>
      <c r="B60" s="17" t="s">
        <v>146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2">
      <c r="A61" s="1">
        <f t="shared" si="0"/>
        <v>61</v>
      </c>
      <c r="B61" s="3"/>
      <c r="C61" t="s">
        <v>89</v>
      </c>
      <c r="D61" s="10">
        <f>L58</f>
        <v>24663317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2">
      <c r="A62" s="1">
        <f t="shared" si="0"/>
        <v>62</v>
      </c>
      <c r="B62" s="3"/>
      <c r="C62" t="s">
        <v>80</v>
      </c>
      <c r="D62" s="15">
        <f>O58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2">
      <c r="A63" s="1">
        <f t="shared" si="0"/>
        <v>63</v>
      </c>
      <c r="B63" s="3"/>
      <c r="C63" t="s">
        <v>90</v>
      </c>
      <c r="D63" s="10">
        <f>D61+D62</f>
        <v>24663317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">
      <c r="A64" s="1">
        <f t="shared" si="0"/>
        <v>64</v>
      </c>
      <c r="B64" s="3"/>
      <c r="C64" t="s">
        <v>91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2">
      <c r="A65" s="1">
        <f t="shared" si="0"/>
        <v>65</v>
      </c>
      <c r="C65" t="s">
        <v>92</v>
      </c>
      <c r="D65" s="10">
        <f>ROUND(D71*0.125,0)</f>
        <v>30250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2">
      <c r="A66" s="1">
        <f t="shared" si="0"/>
        <v>66</v>
      </c>
      <c r="C66" t="s">
        <v>94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2">
      <c r="A67" s="1">
        <f t="shared" si="0"/>
        <v>67</v>
      </c>
      <c r="C67" t="s">
        <v>95</v>
      </c>
      <c r="D67" s="15">
        <f>M58</f>
        <v>2577938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" thickBot="1" x14ac:dyDescent="0.25">
      <c r="A68" s="1">
        <f t="shared" si="0"/>
        <v>68</v>
      </c>
      <c r="C68" t="s">
        <v>96</v>
      </c>
      <c r="D68" s="18">
        <f>D63+D65-D67</f>
        <v>22115629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" thickTop="1" x14ac:dyDescent="0.2">
      <c r="A69" s="1">
        <f t="shared" si="0"/>
        <v>69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2">
      <c r="A70" s="1">
        <f t="shared" si="0"/>
        <v>70</v>
      </c>
      <c r="B70" s="4" t="s">
        <v>147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2">
      <c r="A71" s="1">
        <f t="shared" si="0"/>
        <v>71</v>
      </c>
      <c r="C71" t="s">
        <v>98</v>
      </c>
      <c r="D71" s="10">
        <v>242000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">
      <c r="A72" s="1">
        <f t="shared" si="0"/>
        <v>72</v>
      </c>
      <c r="C72" t="s">
        <v>99</v>
      </c>
      <c r="D72" s="10">
        <f>K58</f>
        <v>836088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2">
      <c r="A73" s="1">
        <f t="shared" si="0"/>
        <v>73</v>
      </c>
      <c r="C73" t="s">
        <v>100</v>
      </c>
      <c r="D73" s="10">
        <f>H58</f>
        <v>257179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2">
      <c r="A74" s="1">
        <f t="shared" ref="A74:A136" si="3">A73+1</f>
        <v>74</v>
      </c>
      <c r="C74" t="s">
        <v>101</v>
      </c>
      <c r="D74" s="15">
        <f>I58</f>
        <v>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" thickBot="1" x14ac:dyDescent="0.25">
      <c r="A75" s="1">
        <f t="shared" si="3"/>
        <v>75</v>
      </c>
      <c r="C75" t="s">
        <v>102</v>
      </c>
      <c r="D75" s="18">
        <f>SUM(D71:D74)</f>
        <v>1335267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" thickTop="1" x14ac:dyDescent="0.2">
      <c r="A76" s="1">
        <f t="shared" si="3"/>
        <v>76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2">
      <c r="A77" s="1">
        <f t="shared" si="3"/>
        <v>77</v>
      </c>
      <c r="B77" s="4" t="s">
        <v>148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2">
      <c r="A78" s="1">
        <f t="shared" si="3"/>
        <v>78</v>
      </c>
      <c r="C78" t="s">
        <v>96</v>
      </c>
      <c r="D78" s="10">
        <f>D68</f>
        <v>22115629</v>
      </c>
      <c r="H78" s="10"/>
      <c r="L78" s="10"/>
    </row>
    <row r="79" spans="1:15" x14ac:dyDescent="0.2">
      <c r="A79" s="1">
        <f t="shared" si="3"/>
        <v>79</v>
      </c>
      <c r="C79" t="s">
        <v>104</v>
      </c>
      <c r="D79" s="19">
        <f>D41</f>
        <v>6.4839999999999995E-2</v>
      </c>
    </row>
    <row r="80" spans="1:15" x14ac:dyDescent="0.2">
      <c r="A80" s="1">
        <f t="shared" si="3"/>
        <v>80</v>
      </c>
      <c r="C80" t="s">
        <v>105</v>
      </c>
      <c r="D80" s="10">
        <f>ROUND(D78*D79,0)</f>
        <v>1433977</v>
      </c>
    </row>
    <row r="81" spans="1:4" x14ac:dyDescent="0.2">
      <c r="A81" s="1">
        <f t="shared" si="3"/>
        <v>81</v>
      </c>
      <c r="C81" t="s">
        <v>107</v>
      </c>
      <c r="D81" s="15">
        <f>D75</f>
        <v>1335267</v>
      </c>
    </row>
    <row r="82" spans="1:4" x14ac:dyDescent="0.2">
      <c r="A82" s="1">
        <f t="shared" si="3"/>
        <v>82</v>
      </c>
      <c r="C82" t="s">
        <v>108</v>
      </c>
      <c r="D82" s="10">
        <f>D80+D81</f>
        <v>2769244</v>
      </c>
    </row>
    <row r="83" spans="1:4" x14ac:dyDescent="0.2">
      <c r="A83" s="1">
        <f t="shared" si="3"/>
        <v>83</v>
      </c>
      <c r="C83" s="45" t="s">
        <v>149</v>
      </c>
      <c r="D83" s="20">
        <v>0.9556</v>
      </c>
    </row>
    <row r="84" spans="1:4" ht="15" thickBot="1" x14ac:dyDescent="0.25">
      <c r="A84" s="1">
        <f t="shared" si="3"/>
        <v>84</v>
      </c>
      <c r="C84" s="30" t="s">
        <v>128</v>
      </c>
      <c r="D84" s="18">
        <f>ROUND(D82*D83,0)</f>
        <v>2646290</v>
      </c>
    </row>
    <row r="85" spans="1:4" ht="15" thickTop="1" x14ac:dyDescent="0.2">
      <c r="A85" s="1">
        <f t="shared" si="3"/>
        <v>85</v>
      </c>
    </row>
    <row r="86" spans="1:4" x14ac:dyDescent="0.2">
      <c r="A86" s="1">
        <f t="shared" si="3"/>
        <v>86</v>
      </c>
      <c r="B86" s="3"/>
    </row>
    <row r="87" spans="1:4" x14ac:dyDescent="0.2">
      <c r="A87" s="1">
        <f t="shared" si="3"/>
        <v>87</v>
      </c>
      <c r="D87" s="10"/>
    </row>
    <row r="88" spans="1:4" x14ac:dyDescent="0.2">
      <c r="A88" s="1">
        <f t="shared" si="3"/>
        <v>88</v>
      </c>
      <c r="B88" s="4"/>
      <c r="D88" s="10"/>
    </row>
    <row r="89" spans="1:4" x14ac:dyDescent="0.2">
      <c r="A89" s="1">
        <f t="shared" si="3"/>
        <v>89</v>
      </c>
      <c r="D89" s="10"/>
    </row>
    <row r="90" spans="1:4" x14ac:dyDescent="0.2">
      <c r="A90" s="1">
        <f t="shared" si="3"/>
        <v>90</v>
      </c>
      <c r="D90" s="10"/>
    </row>
    <row r="91" spans="1:4" x14ac:dyDescent="0.2">
      <c r="A91" s="1">
        <f t="shared" si="3"/>
        <v>91</v>
      </c>
      <c r="D91" s="10"/>
    </row>
    <row r="92" spans="1:4" x14ac:dyDescent="0.2">
      <c r="A92" s="1">
        <f t="shared" si="3"/>
        <v>92</v>
      </c>
      <c r="D92" s="24"/>
    </row>
    <row r="93" spans="1:4" x14ac:dyDescent="0.2">
      <c r="A93" s="1">
        <f t="shared" si="3"/>
        <v>93</v>
      </c>
      <c r="D93" s="10"/>
    </row>
    <row r="94" spans="1:4" x14ac:dyDescent="0.2">
      <c r="A94" s="1">
        <f t="shared" si="3"/>
        <v>94</v>
      </c>
      <c r="D94" s="10"/>
    </row>
    <row r="95" spans="1:4" x14ac:dyDescent="0.2">
      <c r="A95" s="1">
        <f t="shared" si="3"/>
        <v>95</v>
      </c>
    </row>
    <row r="96" spans="1:4" x14ac:dyDescent="0.2">
      <c r="A96" s="1">
        <f t="shared" si="3"/>
        <v>96</v>
      </c>
    </row>
    <row r="97" spans="1:1" x14ac:dyDescent="0.2">
      <c r="A97" s="1">
        <f t="shared" si="3"/>
        <v>97</v>
      </c>
    </row>
    <row r="98" spans="1:1" x14ac:dyDescent="0.2">
      <c r="A98" s="1">
        <f t="shared" si="3"/>
        <v>98</v>
      </c>
    </row>
    <row r="99" spans="1:1" x14ac:dyDescent="0.2">
      <c r="A99" s="1">
        <f t="shared" si="3"/>
        <v>99</v>
      </c>
    </row>
    <row r="100" spans="1:1" x14ac:dyDescent="0.2">
      <c r="A100" s="1">
        <f t="shared" si="3"/>
        <v>100</v>
      </c>
    </row>
    <row r="101" spans="1:1" x14ac:dyDescent="0.2">
      <c r="A101" s="1">
        <f t="shared" si="3"/>
        <v>101</v>
      </c>
    </row>
    <row r="102" spans="1:1" x14ac:dyDescent="0.2">
      <c r="A102" s="1">
        <f t="shared" si="3"/>
        <v>102</v>
      </c>
    </row>
    <row r="103" spans="1:1" x14ac:dyDescent="0.2">
      <c r="A103" s="1">
        <f t="shared" si="3"/>
        <v>103</v>
      </c>
    </row>
    <row r="104" spans="1:1" x14ac:dyDescent="0.2">
      <c r="A104" s="1">
        <f t="shared" si="3"/>
        <v>104</v>
      </c>
    </row>
    <row r="105" spans="1:1" x14ac:dyDescent="0.2">
      <c r="A105" s="1">
        <f t="shared" si="3"/>
        <v>105</v>
      </c>
    </row>
    <row r="106" spans="1:1" x14ac:dyDescent="0.2">
      <c r="A106" s="1">
        <f t="shared" si="3"/>
        <v>106</v>
      </c>
    </row>
    <row r="107" spans="1:1" x14ac:dyDescent="0.2">
      <c r="A107" s="1">
        <f t="shared" si="3"/>
        <v>107</v>
      </c>
    </row>
    <row r="108" spans="1:1" x14ac:dyDescent="0.2">
      <c r="A108" s="1">
        <f t="shared" si="3"/>
        <v>108</v>
      </c>
    </row>
    <row r="109" spans="1:1" x14ac:dyDescent="0.2">
      <c r="A109" s="1">
        <f t="shared" si="3"/>
        <v>109</v>
      </c>
    </row>
    <row r="110" spans="1:1" x14ac:dyDescent="0.2">
      <c r="A110" s="1">
        <f t="shared" si="3"/>
        <v>110</v>
      </c>
    </row>
    <row r="111" spans="1:1" x14ac:dyDescent="0.2">
      <c r="A111" s="1">
        <f t="shared" si="3"/>
        <v>111</v>
      </c>
    </row>
    <row r="112" spans="1:1" x14ac:dyDescent="0.2">
      <c r="A112" s="1">
        <f t="shared" si="3"/>
        <v>112</v>
      </c>
    </row>
    <row r="113" spans="1:1" x14ac:dyDescent="0.2">
      <c r="A113" s="1">
        <f t="shared" si="3"/>
        <v>113</v>
      </c>
    </row>
    <row r="114" spans="1:1" x14ac:dyDescent="0.2">
      <c r="A114" s="1">
        <f t="shared" si="3"/>
        <v>114</v>
      </c>
    </row>
    <row r="115" spans="1:1" x14ac:dyDescent="0.2">
      <c r="A115" s="1">
        <f t="shared" si="3"/>
        <v>115</v>
      </c>
    </row>
    <row r="116" spans="1:1" x14ac:dyDescent="0.2">
      <c r="A116" s="1">
        <f t="shared" si="3"/>
        <v>116</v>
      </c>
    </row>
    <row r="117" spans="1:1" x14ac:dyDescent="0.2">
      <c r="A117" s="1">
        <f t="shared" si="3"/>
        <v>117</v>
      </c>
    </row>
    <row r="118" spans="1:1" x14ac:dyDescent="0.2">
      <c r="A118" s="1">
        <f t="shared" si="3"/>
        <v>118</v>
      </c>
    </row>
    <row r="119" spans="1:1" x14ac:dyDescent="0.2">
      <c r="A119" s="1">
        <f t="shared" si="3"/>
        <v>119</v>
      </c>
    </row>
    <row r="120" spans="1:1" x14ac:dyDescent="0.2">
      <c r="A120" s="1">
        <f t="shared" si="3"/>
        <v>120</v>
      </c>
    </row>
    <row r="121" spans="1:1" x14ac:dyDescent="0.2">
      <c r="A121" s="1">
        <f t="shared" si="3"/>
        <v>121</v>
      </c>
    </row>
    <row r="122" spans="1:1" x14ac:dyDescent="0.2">
      <c r="A122" s="1">
        <f t="shared" si="3"/>
        <v>122</v>
      </c>
    </row>
    <row r="123" spans="1:1" x14ac:dyDescent="0.2">
      <c r="A123" s="1">
        <f t="shared" si="3"/>
        <v>123</v>
      </c>
    </row>
    <row r="124" spans="1:1" x14ac:dyDescent="0.2">
      <c r="A124" s="1">
        <f t="shared" si="3"/>
        <v>124</v>
      </c>
    </row>
    <row r="125" spans="1:1" x14ac:dyDescent="0.2">
      <c r="A125" s="1">
        <f t="shared" si="3"/>
        <v>125</v>
      </c>
    </row>
    <row r="126" spans="1:1" x14ac:dyDescent="0.2">
      <c r="A126" s="1">
        <f t="shared" si="3"/>
        <v>126</v>
      </c>
    </row>
    <row r="127" spans="1:1" x14ac:dyDescent="0.2">
      <c r="A127" s="1">
        <f t="shared" si="3"/>
        <v>127</v>
      </c>
    </row>
    <row r="128" spans="1:1" x14ac:dyDescent="0.2">
      <c r="A128" s="1">
        <f t="shared" si="3"/>
        <v>128</v>
      </c>
    </row>
    <row r="129" spans="1:1" x14ac:dyDescent="0.2">
      <c r="A129" s="1">
        <f t="shared" si="3"/>
        <v>129</v>
      </c>
    </row>
    <row r="130" spans="1:1" x14ac:dyDescent="0.2">
      <c r="A130" s="1">
        <f t="shared" si="3"/>
        <v>130</v>
      </c>
    </row>
    <row r="131" spans="1:1" x14ac:dyDescent="0.2">
      <c r="A131" s="1">
        <f t="shared" si="3"/>
        <v>131</v>
      </c>
    </row>
    <row r="132" spans="1:1" x14ac:dyDescent="0.2">
      <c r="A132" s="1">
        <f t="shared" si="3"/>
        <v>132</v>
      </c>
    </row>
    <row r="133" spans="1:1" x14ac:dyDescent="0.2">
      <c r="A133" s="1">
        <f t="shared" si="3"/>
        <v>133</v>
      </c>
    </row>
    <row r="134" spans="1:1" x14ac:dyDescent="0.2">
      <c r="A134" s="1">
        <f t="shared" si="3"/>
        <v>134</v>
      </c>
    </row>
    <row r="135" spans="1:1" x14ac:dyDescent="0.2">
      <c r="A135" s="1">
        <f t="shared" si="3"/>
        <v>135</v>
      </c>
    </row>
    <row r="136" spans="1:1" x14ac:dyDescent="0.2">
      <c r="A136" s="1">
        <f t="shared" si="3"/>
        <v>136</v>
      </c>
    </row>
  </sheetData>
  <mergeCells count="10">
    <mergeCell ref="C3:N3"/>
    <mergeCell ref="C4:N4"/>
    <mergeCell ref="J55:K55"/>
    <mergeCell ref="D10:G10"/>
    <mergeCell ref="H10:K10"/>
    <mergeCell ref="L10:O10"/>
    <mergeCell ref="J11:K11"/>
    <mergeCell ref="D54:G54"/>
    <mergeCell ref="H54:K54"/>
    <mergeCell ref="L54:O5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F1761B99A93040A03A8E42C6E42200" ma:contentTypeVersion="13" ma:contentTypeDescription="Create a new document." ma:contentTypeScope="" ma:versionID="3e67f7e5aa3c92b3f658df7f7a693b03">
  <xsd:schema xmlns:xsd="http://www.w3.org/2001/XMLSchema" xmlns:xs="http://www.w3.org/2001/XMLSchema" xmlns:p="http://schemas.microsoft.com/office/2006/metadata/properties" xmlns:ns2="ae06fcea-541a-49e3-952a-5eaf56d381f3" xmlns:ns3="daea435f-7073-4c60-9060-e78a3a9f8d50" targetNamespace="http://schemas.microsoft.com/office/2006/metadata/properties" ma:root="true" ma:fieldsID="f6832fb01fced8779357220ee7ad2395" ns2:_="" ns3:_="">
    <xsd:import namespace="ae06fcea-541a-49e3-952a-5eaf56d381f3"/>
    <xsd:import namespace="daea435f-7073-4c60-9060-e78a3a9f8d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6fcea-541a-49e3-952a-5eaf56d381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2f345f3-6a94-45cd-9be3-ab551ccca9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a435f-7073-4c60-9060-e78a3a9f8d5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c3f6179-9671-476d-b47b-6bb1899845eb}" ma:internalName="TaxCatchAll" ma:showField="CatchAllData" ma:web="daea435f-7073-4c60-9060-e78a3a9f8d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ea435f-7073-4c60-9060-e78a3a9f8d50" xsi:nil="true"/>
    <lcf76f155ced4ddcb4097134ff3c332f xmlns="ae06fcea-541a-49e3-952a-5eaf56d381f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DB2240B-C202-4F94-9224-4C09978E3E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06fcea-541a-49e3-952a-5eaf56d381f3"/>
    <ds:schemaRef ds:uri="daea435f-7073-4c60-9060-e78a3a9f8d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C823DA-AC4B-4FA7-A5B8-82CFB616DC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B1AAFF-055D-424C-99F9-50001342AC1E}">
  <ds:schemaRefs>
    <ds:schemaRef ds:uri="http://schemas.microsoft.com/office/2006/metadata/properties"/>
    <ds:schemaRef ds:uri="http://schemas.microsoft.com/office/infopath/2007/PartnerControls"/>
    <ds:schemaRef ds:uri="daea435f-7073-4c60-9060-e78a3a9f8d50"/>
    <ds:schemaRef ds:uri="ae06fcea-541a-49e3-952a-5eaf56d381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Impacts</vt:lpstr>
      <vt:lpstr>Proposed - YE 2025</vt:lpstr>
      <vt:lpstr>Proposed - YE 2026</vt:lpstr>
      <vt:lpstr>Proposed - YE 2027</vt:lpstr>
      <vt:lpstr>Proposed - YE 2028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Scott</dc:creator>
  <cp:keywords/>
  <dc:description/>
  <cp:lastModifiedBy>Jacob Watson</cp:lastModifiedBy>
  <cp:revision/>
  <dcterms:created xsi:type="dcterms:W3CDTF">2023-02-24T16:15:37Z</dcterms:created>
  <dcterms:modified xsi:type="dcterms:W3CDTF">2024-05-11T17:05:18Z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0x0101002BF1761B99A93040A03A8E42C6E42200</vt:lpwstr>
  </property>
  <property fmtid="{D5CDD505-2E9C-101B-9397-08002B2CF9AE}" pid="3" name="MediaServiceImageTags">
    <vt:lpwstr/>
  </property>
</Properties>
</file>