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Pleadings\"/>
    </mc:Choice>
  </mc:AlternateContent>
  <xr:revisionPtr revIDLastSave="0" documentId="8_{0DF3AC68-D8AC-48A2-BAB1-B404EA1A128F}" xr6:coauthVersionLast="47" xr6:coauthVersionMax="47" xr10:uidLastSave="{00000000-0000-0000-0000-000000000000}"/>
  <bookViews>
    <workbookView xWindow="-26850" yWindow="1950" windowWidth="21600" windowHeight="11265" xr2:uid="{00000000-000D-0000-FFFF-FFFF00000000}"/>
  </bookViews>
  <sheets>
    <sheet name="Sheet1" sheetId="1" r:id="rId1"/>
  </sheets>
  <definedNames>
    <definedName name="_xlnm.Print_Area" localSheetId="0">Sheet1!$A$1:$H$61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4" i="1" s="1"/>
  <c r="D34" i="1" l="1"/>
  <c r="H57" i="1"/>
  <c r="H47" i="1" l="1"/>
  <c r="H26" i="1" l="1"/>
  <c r="H40" i="1" l="1"/>
  <c r="A18" i="1" l="1"/>
  <c r="F12" i="1"/>
  <c r="H12" i="1" s="1"/>
  <c r="G24" i="1" l="1"/>
  <c r="G22" i="1"/>
  <c r="G18" i="1"/>
  <c r="G17" i="1"/>
  <c r="E18" i="1" l="1"/>
  <c r="E21" i="1"/>
  <c r="E22" i="1"/>
  <c r="E24" i="1"/>
  <c r="E17" i="1"/>
  <c r="F26" i="1"/>
  <c r="F32" i="1" s="1"/>
  <c r="D26" i="1"/>
  <c r="D32" i="1" s="1"/>
  <c r="D48" i="1" s="1"/>
  <c r="D51" i="1" s="1"/>
  <c r="D52" i="1" s="1"/>
  <c r="A20" i="1"/>
  <c r="A21" i="1" s="1"/>
  <c r="A22" i="1" l="1"/>
  <c r="A24" i="1" s="1"/>
  <c r="E26" i="1"/>
  <c r="E32" i="1" s="1"/>
  <c r="A26" i="1" l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H48" i="1"/>
  <c r="H61" i="1" s="1"/>
  <c r="G21" i="1"/>
  <c r="G26" i="1" s="1"/>
  <c r="G32" i="1" s="1"/>
  <c r="H32" i="1" s="1"/>
  <c r="A50" i="1" l="1"/>
  <c r="A51" i="1" s="1"/>
  <c r="A52" i="1" s="1"/>
  <c r="A54" i="1" s="1"/>
  <c r="A55" i="1" s="1"/>
  <c r="A56" i="1" s="1"/>
  <c r="A57" i="1" s="1"/>
  <c r="A59" i="1" s="1"/>
  <c r="A61" i="1" s="1"/>
</calcChain>
</file>

<file path=xl/sharedStrings.xml><?xml version="1.0" encoding="utf-8"?>
<sst xmlns="http://schemas.openxmlformats.org/spreadsheetml/2006/main" count="72" uniqueCount="65">
  <si>
    <t>Columbia Gas of Kentucky, Inc.</t>
  </si>
  <si>
    <t>Reconciliation of Forecasted Test Period Rate Base to Capital</t>
  </si>
  <si>
    <t>Line</t>
  </si>
  <si>
    <t>No.</t>
  </si>
  <si>
    <t>Description</t>
  </si>
  <si>
    <t>Rate Base</t>
  </si>
  <si>
    <t>Adjustment</t>
  </si>
  <si>
    <t>from</t>
  </si>
  <si>
    <t>Balance</t>
  </si>
  <si>
    <t>Sheet</t>
  </si>
  <si>
    <t>Gross Plant</t>
  </si>
  <si>
    <t>Accumulated Depr. &amp; Amort.</t>
  </si>
  <si>
    <t>Cash Working Capital</t>
  </si>
  <si>
    <t>Materials &amp; Supplies</t>
  </si>
  <si>
    <t>Storage Gas</t>
  </si>
  <si>
    <t>Assets not in Rate Base</t>
  </si>
  <si>
    <t>($000)</t>
  </si>
  <si>
    <t>Regulatory assets</t>
  </si>
  <si>
    <t>Non-current Liabilities</t>
  </si>
  <si>
    <t>Liabilities not in Rate Base</t>
  </si>
  <si>
    <t>Accounts receivable</t>
  </si>
  <si>
    <t>Rate</t>
  </si>
  <si>
    <t>Making</t>
  </si>
  <si>
    <t>Adjustments</t>
  </si>
  <si>
    <t>13 mo avg</t>
  </si>
  <si>
    <t>Total Capitalization (Includes Short-term Debt)</t>
  </si>
  <si>
    <t>Case No. 2024-00092</t>
  </si>
  <si>
    <t>Forecasted Test Period Ending December 31, 2025</t>
  </si>
  <si>
    <t>Deferred Income Taxes and Credits/TCJA Liability</t>
  </si>
  <si>
    <t>Total Company</t>
  </si>
  <si>
    <t>Prepayments</t>
  </si>
  <si>
    <t>Accounts Payable</t>
  </si>
  <si>
    <t>Accrued Taxes</t>
  </si>
  <si>
    <t>Other non-current Liabilities</t>
  </si>
  <si>
    <t>Property Tax Amortization</t>
  </si>
  <si>
    <t>Other Assets</t>
  </si>
  <si>
    <t xml:space="preserve">   Construction Work in Progress </t>
  </si>
  <si>
    <t>Forecasted Period End</t>
  </si>
  <si>
    <t xml:space="preserve"> </t>
  </si>
  <si>
    <t xml:space="preserve">Total Capitalization </t>
  </si>
  <si>
    <t>Reconciliation of Section 16(6)(f) Capitalization to Schedule J:</t>
  </si>
  <si>
    <t>Short-Term Debt at of December 31, 2025 (Schedule J-2, Line 13)</t>
  </si>
  <si>
    <t>LESS: Short-Term Debt 13-Month Average at December 31, 2025 (Schedule J-2, Line 15)</t>
  </si>
  <si>
    <t>Total Capitalization per Schedule J-1 (Forecasted Period Ended Cost of Capital as of December 31, 2025, including 13-Mo. Avg. Short-Term Debt)</t>
  </si>
  <si>
    <t>Current Portion of Long-Term Debt for Capital Leases included in 16(6)(f) Capitalization, not reported in Schedule J</t>
  </si>
  <si>
    <t>7A</t>
  </si>
  <si>
    <t>7B</t>
  </si>
  <si>
    <t>SMRP Rate Base</t>
  </si>
  <si>
    <t>Total Company Rate Base</t>
  </si>
  <si>
    <t>Filed For Rate Base (excluding SMRP Rate Base)</t>
  </si>
  <si>
    <t>7C</t>
  </si>
  <si>
    <t>SMRP Rate Base Added Back</t>
  </si>
  <si>
    <t>Line 7A</t>
  </si>
  <si>
    <t>Total Capitalization per Schedule J-1.1 / J-1.2</t>
  </si>
  <si>
    <t>Total Capitalization per Line 20</t>
  </si>
  <si>
    <t xml:space="preserve">  Difference</t>
  </si>
  <si>
    <t>2023, 2024 and 2025 SMRP
Schedule B-1, Sheet 2, Columns 3 &amp; 4, Line 10</t>
  </si>
  <si>
    <t>Total Company, less 2023, 2024 and 2025 SMRP
(Line 7, less Line 8)
Schedule A, Line 1
AND 
Schedule B-1, Sheet 2, Column 6, Line 10</t>
  </si>
  <si>
    <t>Schedule B-1, Sheet 2, Column 2, Line 10</t>
  </si>
  <si>
    <t>Reference</t>
  </si>
  <si>
    <t>( A )</t>
  </si>
  <si>
    <t>( B )</t>
  </si>
  <si>
    <t>( C )</t>
  </si>
  <si>
    <t>( D )</t>
  </si>
  <si>
    <t>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</si>
</sst>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0" xfId="0" quotePrefix="1" applyNumberFormat="1" applyFont="1" applyAlignment="1">
      <alignment horizontal="center"/>
    </xf>
    <xf numFmtId="164" fontId="2" fillId="0" borderId="1" xfId="1" applyNumberFormat="1" applyFont="1" applyFill="1" applyBorder="1"/>
    <xf numFmtId="164" fontId="2" fillId="0" borderId="2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62"/>
  <sheetViews>
    <sheetView tabSelected="1" zoomScale="80" zoomScaleNormal="80" workbookViewId="0">
      <selection activeCell="C16" sqref="C16"/>
    </sheetView>
  </sheetViews>
  <sheetFormatPr defaultColWidth="9.140625" defaultRowHeight="15" x14ac:dyDescent="0.2"/>
  <cols>
    <col min="1" max="1" width="6" style="4" bestFit="1" customWidth="1"/>
    <col min="2" max="2" width="55.140625" style="4" customWidth="1"/>
    <col min="3" max="3" width="53.7109375" style="4" bestFit="1" customWidth="1"/>
    <col min="4" max="4" width="16.28515625" style="4" bestFit="1" customWidth="1"/>
    <col min="5" max="5" width="13.42578125" style="4" customWidth="1"/>
    <col min="6" max="6" width="26" style="4" bestFit="1" customWidth="1"/>
    <col min="7" max="7" width="14.42578125" style="4" bestFit="1" customWidth="1"/>
    <col min="8" max="8" width="17.42578125" style="4" bestFit="1" customWidth="1"/>
    <col min="9" max="16384" width="9.140625" style="4"/>
  </cols>
  <sheetData>
    <row r="2" spans="1:8" x14ac:dyDescent="0.2">
      <c r="H2" s="5"/>
    </row>
    <row r="3" spans="1:8" x14ac:dyDescent="0.2">
      <c r="A3" s="24" t="s">
        <v>0</v>
      </c>
      <c r="B3" s="24"/>
      <c r="C3" s="24"/>
      <c r="D3" s="24"/>
      <c r="E3" s="24"/>
      <c r="F3" s="24"/>
      <c r="G3" s="24"/>
      <c r="H3" s="24"/>
    </row>
    <row r="4" spans="1:8" x14ac:dyDescent="0.2">
      <c r="A4" s="24" t="s">
        <v>26</v>
      </c>
      <c r="B4" s="24"/>
      <c r="C4" s="24"/>
      <c r="D4" s="24"/>
      <c r="E4" s="24"/>
      <c r="F4" s="24"/>
      <c r="G4" s="24"/>
      <c r="H4" s="24"/>
    </row>
    <row r="5" spans="1:8" x14ac:dyDescent="0.2">
      <c r="A5" s="24" t="s">
        <v>1</v>
      </c>
      <c r="B5" s="24"/>
      <c r="C5" s="24"/>
      <c r="D5" s="24"/>
      <c r="E5" s="24"/>
      <c r="F5" s="24"/>
      <c r="G5" s="24"/>
      <c r="H5" s="24"/>
    </row>
    <row r="6" spans="1:8" x14ac:dyDescent="0.2">
      <c r="A6" s="24" t="s">
        <v>27</v>
      </c>
      <c r="B6" s="24"/>
      <c r="C6" s="24"/>
      <c r="D6" s="24"/>
      <c r="E6" s="24"/>
      <c r="F6" s="24"/>
      <c r="G6" s="24"/>
      <c r="H6" s="24"/>
    </row>
    <row r="7" spans="1:8" x14ac:dyDescent="0.2">
      <c r="A7" s="6"/>
      <c r="B7" s="6"/>
      <c r="C7" s="6"/>
      <c r="D7" s="6"/>
      <c r="E7" s="6"/>
      <c r="F7" s="6"/>
      <c r="G7" s="6"/>
      <c r="H7" s="6"/>
    </row>
    <row r="8" spans="1:8" x14ac:dyDescent="0.2">
      <c r="A8" s="6"/>
      <c r="B8" s="6"/>
      <c r="C8" s="6"/>
      <c r="D8" s="6"/>
      <c r="E8" s="6"/>
      <c r="F8" s="6"/>
      <c r="G8" s="6"/>
      <c r="H8" s="6"/>
    </row>
    <row r="9" spans="1:8" x14ac:dyDescent="0.2">
      <c r="D9" s="6" t="s">
        <v>38</v>
      </c>
      <c r="F9" s="6" t="s">
        <v>38</v>
      </c>
      <c r="H9" s="4" t="s">
        <v>29</v>
      </c>
    </row>
    <row r="10" spans="1:8" x14ac:dyDescent="0.2">
      <c r="D10" s="6" t="s">
        <v>5</v>
      </c>
      <c r="E10" s="6" t="s">
        <v>6</v>
      </c>
      <c r="F10" s="6" t="s">
        <v>37</v>
      </c>
      <c r="G10" s="6" t="s">
        <v>21</v>
      </c>
      <c r="H10" s="6" t="s">
        <v>8</v>
      </c>
    </row>
    <row r="11" spans="1:8" x14ac:dyDescent="0.2">
      <c r="A11" s="6" t="s">
        <v>2</v>
      </c>
      <c r="B11" s="6"/>
      <c r="D11" s="6" t="s">
        <v>24</v>
      </c>
      <c r="E11" s="6" t="s">
        <v>7</v>
      </c>
      <c r="F11" s="6" t="s">
        <v>5</v>
      </c>
      <c r="G11" s="6" t="s">
        <v>22</v>
      </c>
      <c r="H11" s="6" t="s">
        <v>9</v>
      </c>
    </row>
    <row r="12" spans="1:8" x14ac:dyDescent="0.2">
      <c r="A12" s="8" t="s">
        <v>3</v>
      </c>
      <c r="B12" s="8" t="s">
        <v>4</v>
      </c>
      <c r="C12" s="8" t="s">
        <v>59</v>
      </c>
      <c r="D12" s="7">
        <v>46022</v>
      </c>
      <c r="E12" s="8" t="s">
        <v>24</v>
      </c>
      <c r="F12" s="7">
        <f>+D12</f>
        <v>46022</v>
      </c>
      <c r="G12" s="8" t="s">
        <v>23</v>
      </c>
      <c r="H12" s="7">
        <f>+F12</f>
        <v>46022</v>
      </c>
    </row>
    <row r="13" spans="1:8" x14ac:dyDescent="0.2"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</row>
    <row r="14" spans="1:8" x14ac:dyDescent="0.2">
      <c r="D14" s="9"/>
      <c r="E14" s="9"/>
      <c r="F14" s="9"/>
      <c r="G14" s="9"/>
      <c r="H14" s="9"/>
    </row>
    <row r="15" spans="1:8" x14ac:dyDescent="0.2">
      <c r="D15" s="9" t="s">
        <v>60</v>
      </c>
      <c r="E15" s="9" t="s">
        <v>61</v>
      </c>
      <c r="F15" s="9" t="s">
        <v>62</v>
      </c>
      <c r="G15" s="9" t="s">
        <v>63</v>
      </c>
      <c r="H15" s="9" t="s">
        <v>64</v>
      </c>
    </row>
    <row r="16" spans="1:8" x14ac:dyDescent="0.2">
      <c r="D16" s="9"/>
      <c r="E16" s="9"/>
      <c r="F16" s="9"/>
      <c r="G16" s="9"/>
      <c r="H16" s="9"/>
    </row>
    <row r="17" spans="1:8" x14ac:dyDescent="0.2">
      <c r="A17" s="6">
        <v>1</v>
      </c>
      <c r="B17" s="4" t="s">
        <v>10</v>
      </c>
      <c r="C17" s="6"/>
      <c r="D17" s="3">
        <v>863750</v>
      </c>
      <c r="E17" s="1">
        <f>F17-D17</f>
        <v>33389</v>
      </c>
      <c r="F17" s="3">
        <v>897139</v>
      </c>
      <c r="G17" s="1">
        <f>H17-F17</f>
        <v>23439</v>
      </c>
      <c r="H17" s="3">
        <v>920578</v>
      </c>
    </row>
    <row r="18" spans="1:8" x14ac:dyDescent="0.2">
      <c r="A18" s="6">
        <f>+A17+A17</f>
        <v>2</v>
      </c>
      <c r="B18" s="4" t="s">
        <v>11</v>
      </c>
      <c r="C18" s="6"/>
      <c r="D18" s="3">
        <v>-181929</v>
      </c>
      <c r="E18" s="1">
        <f>F18-D18</f>
        <v>-8108</v>
      </c>
      <c r="F18" s="3">
        <v>-190037</v>
      </c>
      <c r="G18" s="1">
        <f>H18-F18</f>
        <v>-1501</v>
      </c>
      <c r="H18" s="3">
        <v>-191538</v>
      </c>
    </row>
    <row r="19" spans="1:8" x14ac:dyDescent="0.2">
      <c r="A19" s="6"/>
      <c r="C19" s="6"/>
      <c r="D19" s="3"/>
      <c r="E19" s="1"/>
      <c r="F19" s="3"/>
      <c r="G19" s="1"/>
      <c r="H19" s="3"/>
    </row>
    <row r="20" spans="1:8" x14ac:dyDescent="0.2">
      <c r="A20" s="6">
        <f>A18+1</f>
        <v>3</v>
      </c>
      <c r="B20" s="4" t="s">
        <v>12</v>
      </c>
      <c r="C20" s="6"/>
      <c r="D20" s="3"/>
      <c r="E20" s="3"/>
      <c r="F20" s="3"/>
      <c r="G20" s="1"/>
      <c r="H20" s="3"/>
    </row>
    <row r="21" spans="1:8" x14ac:dyDescent="0.2">
      <c r="A21" s="6">
        <f t="shared" ref="A21:A22" si="0">A20+1</f>
        <v>4</v>
      </c>
      <c r="B21" s="4" t="s">
        <v>13</v>
      </c>
      <c r="C21" s="6"/>
      <c r="D21" s="3">
        <v>347</v>
      </c>
      <c r="E21" s="1">
        <f>F21-D21</f>
        <v>0</v>
      </c>
      <c r="F21" s="3">
        <v>347</v>
      </c>
      <c r="G21" s="1">
        <f>H21-F21</f>
        <v>0</v>
      </c>
      <c r="H21" s="3">
        <v>347</v>
      </c>
    </row>
    <row r="22" spans="1:8" x14ac:dyDescent="0.2">
      <c r="A22" s="6">
        <f t="shared" si="0"/>
        <v>5</v>
      </c>
      <c r="B22" s="4" t="s">
        <v>14</v>
      </c>
      <c r="C22" s="6"/>
      <c r="D22" s="3">
        <v>37403</v>
      </c>
      <c r="E22" s="1">
        <f>F22-D22</f>
        <v>0</v>
      </c>
      <c r="F22" s="3">
        <v>37403</v>
      </c>
      <c r="G22" s="1">
        <f>H22-F22</f>
        <v>3405</v>
      </c>
      <c r="H22" s="3">
        <v>40808</v>
      </c>
    </row>
    <row r="23" spans="1:8" x14ac:dyDescent="0.2">
      <c r="A23" s="6"/>
      <c r="C23" s="6"/>
      <c r="D23" s="3"/>
      <c r="E23" s="1"/>
      <c r="F23" s="3"/>
      <c r="G23" s="1"/>
      <c r="H23" s="3"/>
    </row>
    <row r="24" spans="1:8" x14ac:dyDescent="0.2">
      <c r="A24" s="6">
        <f>+A22+1</f>
        <v>6</v>
      </c>
      <c r="B24" s="4" t="s">
        <v>28</v>
      </c>
      <c r="C24" s="6"/>
      <c r="D24" s="10">
        <v>-110873</v>
      </c>
      <c r="E24" s="2">
        <f>F24-D24</f>
        <v>-1363</v>
      </c>
      <c r="F24" s="10">
        <v>-112236</v>
      </c>
      <c r="G24" s="2">
        <f>H24-F24</f>
        <v>10914</v>
      </c>
      <c r="H24" s="10">
        <v>-101322</v>
      </c>
    </row>
    <row r="25" spans="1:8" x14ac:dyDescent="0.2">
      <c r="A25" s="6"/>
      <c r="C25" s="6"/>
    </row>
    <row r="26" spans="1:8" ht="15.75" thickBot="1" x14ac:dyDescent="0.25">
      <c r="A26" s="6">
        <f>A24+1</f>
        <v>7</v>
      </c>
      <c r="B26" s="20" t="s">
        <v>48</v>
      </c>
      <c r="C26" s="21" t="s">
        <v>58</v>
      </c>
      <c r="D26" s="11">
        <f>SUM(D17:D24)</f>
        <v>608698</v>
      </c>
      <c r="E26" s="11">
        <f>SUM(E17:E24)</f>
        <v>23918</v>
      </c>
      <c r="F26" s="11">
        <f>SUM(F17:F24)</f>
        <v>632616</v>
      </c>
      <c r="G26" s="11">
        <f>SUM(G17:G24)</f>
        <v>36257</v>
      </c>
      <c r="H26" s="11">
        <f>SUM(H17:H24)</f>
        <v>668873</v>
      </c>
    </row>
    <row r="27" spans="1:8" ht="15.75" thickTop="1" x14ac:dyDescent="0.2">
      <c r="A27" s="6"/>
      <c r="C27" s="6"/>
    </row>
    <row r="28" spans="1:8" x14ac:dyDescent="0.2">
      <c r="A28" s="6"/>
      <c r="C28" s="6"/>
    </row>
    <row r="29" spans="1:8" s="13" customFormat="1" ht="45" x14ac:dyDescent="0.25">
      <c r="A29" s="12" t="s">
        <v>45</v>
      </c>
      <c r="B29" s="13" t="s">
        <v>47</v>
      </c>
      <c r="C29" s="15" t="s">
        <v>56</v>
      </c>
      <c r="D29" s="16">
        <v>89870.801008211172</v>
      </c>
      <c r="E29" s="16">
        <v>18174.665188197534</v>
      </c>
      <c r="F29" s="16">
        <v>108045.46619640871</v>
      </c>
      <c r="G29" s="16">
        <v>0</v>
      </c>
      <c r="H29" s="16">
        <f>+F29+G29</f>
        <v>108045.46619640871</v>
      </c>
    </row>
    <row r="30" spans="1:8" x14ac:dyDescent="0.2">
      <c r="A30" s="6"/>
      <c r="C30" s="6"/>
    </row>
    <row r="31" spans="1:8" x14ac:dyDescent="0.2">
      <c r="A31" s="6"/>
      <c r="C31" s="6"/>
    </row>
    <row r="32" spans="1:8" s="13" customFormat="1" ht="90.75" thickBot="1" x14ac:dyDescent="0.3">
      <c r="A32" s="12" t="s">
        <v>46</v>
      </c>
      <c r="B32" s="13" t="s">
        <v>49</v>
      </c>
      <c r="C32" s="15" t="s">
        <v>57</v>
      </c>
      <c r="D32" s="14">
        <f>+D26-D29</f>
        <v>518827.19899178884</v>
      </c>
      <c r="E32" s="14">
        <f>+E26-E29</f>
        <v>5743.334811802466</v>
      </c>
      <c r="F32" s="14">
        <f>+F26-F29</f>
        <v>524570.53380359127</v>
      </c>
      <c r="G32" s="14">
        <f>+G26-G29</f>
        <v>36257</v>
      </c>
      <c r="H32" s="14">
        <f>+F32+G32</f>
        <v>560827.53380359127</v>
      </c>
    </row>
    <row r="33" spans="1:8" s="13" customFormat="1" ht="15.75" thickTop="1" x14ac:dyDescent="0.2">
      <c r="A33" s="12"/>
      <c r="C33" s="15"/>
      <c r="D33" s="16"/>
      <c r="E33" s="16"/>
      <c r="F33" s="16"/>
      <c r="G33" s="16"/>
      <c r="H33" s="3"/>
    </row>
    <row r="34" spans="1:8" s="13" customFormat="1" x14ac:dyDescent="0.2">
      <c r="A34" s="12" t="s">
        <v>50</v>
      </c>
      <c r="B34" s="13" t="s">
        <v>51</v>
      </c>
      <c r="C34" s="15" t="s">
        <v>52</v>
      </c>
      <c r="D34" s="22">
        <f>+D29</f>
        <v>89870.801008211172</v>
      </c>
      <c r="E34" s="16"/>
      <c r="F34" s="16"/>
      <c r="G34" s="16"/>
      <c r="H34" s="3">
        <f>+H29</f>
        <v>108045.46619640871</v>
      </c>
    </row>
    <row r="35" spans="1:8" x14ac:dyDescent="0.2">
      <c r="A35" s="6"/>
    </row>
    <row r="36" spans="1:8" x14ac:dyDescent="0.2">
      <c r="A36" s="6">
        <f>+A26+1</f>
        <v>8</v>
      </c>
      <c r="B36" s="4" t="s">
        <v>15</v>
      </c>
    </row>
    <row r="37" spans="1:8" x14ac:dyDescent="0.2">
      <c r="A37" s="6">
        <f>+A36+1</f>
        <v>9</v>
      </c>
      <c r="B37" s="4" t="s">
        <v>36</v>
      </c>
      <c r="C37" s="6"/>
      <c r="D37" s="3">
        <v>22261</v>
      </c>
      <c r="H37" s="1">
        <v>15850</v>
      </c>
    </row>
    <row r="38" spans="1:8" x14ac:dyDescent="0.2">
      <c r="A38" s="6">
        <f t="shared" ref="A38:A48" si="1">+A37+1</f>
        <v>10</v>
      </c>
      <c r="B38" s="17" t="s">
        <v>20</v>
      </c>
      <c r="C38" s="6"/>
      <c r="D38" s="3">
        <v>27991</v>
      </c>
      <c r="H38" s="3">
        <v>38731</v>
      </c>
    </row>
    <row r="39" spans="1:8" x14ac:dyDescent="0.2">
      <c r="A39" s="6">
        <f t="shared" si="1"/>
        <v>11</v>
      </c>
      <c r="B39" s="17" t="s">
        <v>30</v>
      </c>
      <c r="C39" s="6"/>
      <c r="D39" s="3">
        <v>16594</v>
      </c>
      <c r="H39" s="3">
        <v>8588</v>
      </c>
    </row>
    <row r="40" spans="1:8" x14ac:dyDescent="0.2">
      <c r="A40" s="6">
        <f t="shared" si="1"/>
        <v>12</v>
      </c>
      <c r="B40" s="17" t="s">
        <v>17</v>
      </c>
      <c r="C40" s="6"/>
      <c r="D40" s="3">
        <v>-4152</v>
      </c>
      <c r="H40" s="3">
        <f>-4413+4799</f>
        <v>386</v>
      </c>
    </row>
    <row r="41" spans="1:8" x14ac:dyDescent="0.2">
      <c r="A41" s="6">
        <f t="shared" si="1"/>
        <v>13</v>
      </c>
      <c r="B41" s="17" t="s">
        <v>34</v>
      </c>
      <c r="C41" s="6"/>
      <c r="D41" s="3">
        <v>8144</v>
      </c>
      <c r="H41" s="3">
        <v>12888</v>
      </c>
    </row>
    <row r="42" spans="1:8" x14ac:dyDescent="0.2">
      <c r="A42" s="6">
        <f t="shared" si="1"/>
        <v>14</v>
      </c>
      <c r="B42" s="17" t="s">
        <v>35</v>
      </c>
      <c r="C42" s="6"/>
      <c r="D42" s="3">
        <v>12316</v>
      </c>
      <c r="H42" s="3">
        <v>8901</v>
      </c>
    </row>
    <row r="43" spans="1:8" x14ac:dyDescent="0.2">
      <c r="A43" s="6">
        <f t="shared" si="1"/>
        <v>15</v>
      </c>
      <c r="B43" s="4" t="s">
        <v>19</v>
      </c>
      <c r="C43" s="6"/>
      <c r="H43" s="1"/>
    </row>
    <row r="44" spans="1:8" x14ac:dyDescent="0.2">
      <c r="A44" s="6">
        <f t="shared" si="1"/>
        <v>16</v>
      </c>
      <c r="B44" s="17" t="s">
        <v>31</v>
      </c>
      <c r="C44" s="6"/>
      <c r="D44" s="3">
        <v>-19427</v>
      </c>
      <c r="H44" s="3">
        <v>-17988</v>
      </c>
    </row>
    <row r="45" spans="1:8" x14ac:dyDescent="0.2">
      <c r="A45" s="6">
        <f t="shared" si="1"/>
        <v>17</v>
      </c>
      <c r="B45" s="17" t="s">
        <v>32</v>
      </c>
      <c r="C45" s="6"/>
      <c r="D45" s="3">
        <v>-17139</v>
      </c>
      <c r="H45" s="3">
        <v>-24140</v>
      </c>
    </row>
    <row r="46" spans="1:8" x14ac:dyDescent="0.2">
      <c r="A46" s="6">
        <f t="shared" si="1"/>
        <v>18</v>
      </c>
      <c r="B46" s="17" t="s">
        <v>33</v>
      </c>
      <c r="C46" s="6"/>
      <c r="D46" s="3">
        <v>-12627</v>
      </c>
      <c r="H46" s="3">
        <v>-13999</v>
      </c>
    </row>
    <row r="47" spans="1:8" x14ac:dyDescent="0.2">
      <c r="A47" s="6">
        <f t="shared" si="1"/>
        <v>19</v>
      </c>
      <c r="B47" s="17" t="s">
        <v>18</v>
      </c>
      <c r="C47" s="6"/>
      <c r="D47" s="3">
        <v>-8594</v>
      </c>
      <c r="H47" s="10">
        <f>-134295-H24</f>
        <v>-32973</v>
      </c>
    </row>
    <row r="48" spans="1:8" ht="15.75" thickBot="1" x14ac:dyDescent="0.25">
      <c r="A48" s="6">
        <f t="shared" si="1"/>
        <v>20</v>
      </c>
      <c r="B48" s="4" t="s">
        <v>25</v>
      </c>
      <c r="C48" s="6"/>
      <c r="D48" s="19">
        <f>SUM(D32:D47)</f>
        <v>634065</v>
      </c>
      <c r="H48" s="11">
        <f>SUM(H37:H47,H26)</f>
        <v>665117</v>
      </c>
    </row>
    <row r="49" spans="1:8" ht="15.75" thickTop="1" x14ac:dyDescent="0.2"/>
    <row r="50" spans="1:8" x14ac:dyDescent="0.2">
      <c r="A50" s="6">
        <f>+A48+1</f>
        <v>21</v>
      </c>
      <c r="B50" s="4" t="s">
        <v>53</v>
      </c>
      <c r="D50" s="3">
        <v>634065</v>
      </c>
    </row>
    <row r="51" spans="1:8" x14ac:dyDescent="0.2">
      <c r="A51" s="6">
        <f t="shared" ref="A51:A52" si="2">+A50+1</f>
        <v>22</v>
      </c>
      <c r="B51" s="4" t="s">
        <v>54</v>
      </c>
      <c r="D51" s="18">
        <f>+D48</f>
        <v>634065</v>
      </c>
    </row>
    <row r="52" spans="1:8" ht="15.75" thickBot="1" x14ac:dyDescent="0.25">
      <c r="A52" s="6">
        <f t="shared" si="2"/>
        <v>23</v>
      </c>
      <c r="B52" s="4" t="s">
        <v>55</v>
      </c>
      <c r="D52" s="19">
        <f>+D50-D51</f>
        <v>0</v>
      </c>
    </row>
    <row r="53" spans="1:8" ht="15.75" thickTop="1" x14ac:dyDescent="0.2"/>
    <row r="54" spans="1:8" x14ac:dyDescent="0.2">
      <c r="A54" s="6">
        <f>+A52+1</f>
        <v>24</v>
      </c>
      <c r="B54" s="4" t="s">
        <v>43</v>
      </c>
      <c r="H54" s="3">
        <v>652556.37800000003</v>
      </c>
    </row>
    <row r="55" spans="1:8" x14ac:dyDescent="0.2">
      <c r="A55" s="6">
        <f>+A54+1</f>
        <v>25</v>
      </c>
      <c r="B55" s="4" t="s">
        <v>41</v>
      </c>
      <c r="H55" s="3">
        <v>24122.663</v>
      </c>
    </row>
    <row r="56" spans="1:8" x14ac:dyDescent="0.2">
      <c r="A56" s="6">
        <f>+A55+1</f>
        <v>26</v>
      </c>
      <c r="B56" s="4" t="s">
        <v>42</v>
      </c>
      <c r="H56" s="10">
        <v>-11600.5</v>
      </c>
    </row>
    <row r="57" spans="1:8" ht="15.75" thickBot="1" x14ac:dyDescent="0.25">
      <c r="A57" s="6">
        <f>+A56+1</f>
        <v>27</v>
      </c>
      <c r="B57" s="4" t="s">
        <v>39</v>
      </c>
      <c r="C57" s="6"/>
      <c r="H57" s="11">
        <f>+SUM(H54:H56)</f>
        <v>665078.54099999997</v>
      </c>
    </row>
    <row r="58" spans="1:8" ht="15.75" thickTop="1" x14ac:dyDescent="0.2">
      <c r="A58" s="6"/>
      <c r="H58" s="23"/>
    </row>
    <row r="59" spans="1:8" x14ac:dyDescent="0.2">
      <c r="A59" s="6">
        <f>+A57+1</f>
        <v>28</v>
      </c>
      <c r="B59" s="4" t="s">
        <v>44</v>
      </c>
      <c r="H59" s="2">
        <v>38</v>
      </c>
    </row>
    <row r="61" spans="1:8" ht="15.75" thickBot="1" x14ac:dyDescent="0.25">
      <c r="A61" s="6">
        <f>+A59+1</f>
        <v>29</v>
      </c>
      <c r="B61" s="4" t="s">
        <v>40</v>
      </c>
      <c r="H61" s="14">
        <f>+H48-H57-H59</f>
        <v>0.45900000003166497</v>
      </c>
    </row>
    <row r="62" spans="1:8" ht="15.75" thickTop="1" x14ac:dyDescent="0.2"/>
  </sheetData>
  <mergeCells count="4">
    <mergeCell ref="A3:H3"/>
    <mergeCell ref="A4:H4"/>
    <mergeCell ref="A5:H5"/>
    <mergeCell ref="A6:H6"/>
  </mergeCells>
  <printOptions horizontalCentered="1"/>
  <pageMargins left="0.75" right="0.5" top="0.5" bottom="0.5" header="0.3" footer="0.3"/>
  <pageSetup scale="55" orientation="landscape" verticalDpi="0" r:id="rId1"/>
  <ignoredErrors>
    <ignoredError sqref="D13:H13" numberStoredAsText="1"/>
    <ignoredError sqref="E21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2021-05-19T15:51:19Z</cp:lastPrinted>
  <dcterms:created xsi:type="dcterms:W3CDTF">2013-04-30T13:36:59Z</dcterms:created>
  <dcterms:modified xsi:type="dcterms:W3CDTF">2024-05-23T20:13:48Z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 KID">
    <vt:lpwstr/>
  </property>
  <property fmtid="{D5CDD505-2E9C-101B-9397-08002B2CF9AE}" pid="3" name="K4XL DBKID">
    <vt:lpwstr/>
  </property>
  <property fmtid="{D5CDD505-2E9C-101B-9397-08002B2CF9AE}" pid="4" name="K4XLRetrievePerWS">
    <vt:lpwstr>Y</vt:lpwstr>
  </property>
  <property fmtid="{D5CDD505-2E9C-101B-9397-08002B2CF9AE}" pid="5" name="K4XLScatterRefresh">
    <vt:lpwstr>N</vt:lpwstr>
  </property>
  <property fmtid="{D5CDD505-2E9C-101B-9397-08002B2CF9AE}" pid="6" name="K4XLVersion">
    <vt:lpwstr>3.5.7.2796</vt:lpwstr>
  </property>
</Properties>
</file>