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0483D852-2C4F-4CDF-A473-1664D75E090D}" xr6:coauthVersionLast="47" xr6:coauthVersionMax="47" xr10:uidLastSave="{00000000-0000-0000-0000-000000000000}"/>
  <bookViews>
    <workbookView xWindow="41340" yWindow="1845" windowWidth="22965" windowHeight="9960" tabRatio="769" xr2:uid="{00000000-000D-0000-FFFF-FFFF00000000}"/>
  </bookViews>
  <sheets>
    <sheet name="PSC DR 1-52" sheetId="1" r:id="rId1"/>
  </sheets>
  <externalReferences>
    <externalReference r:id="rId2"/>
  </externalReferences>
  <definedNames>
    <definedName name="\P">#REF!</definedName>
    <definedName name="_Fill" hidden="1">#REF!</definedName>
    <definedName name="DATE">'[1]PS IS 202012'!$B$346</definedName>
    <definedName name="IFN">'[1]PS IS 202012'!#REF!</definedName>
    <definedName name="NvsASD">"V2020-12-31"</definedName>
    <definedName name="NvsAutoDrillOk">"VN"</definedName>
    <definedName name="NvsElapsedTime">0.000416666669480037</definedName>
    <definedName name="NvsEndTime">44287.4032638889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"%,X,RPF..,CZF.."</definedName>
    <definedName name="NvsPanelBusUnit">"V"</definedName>
    <definedName name="NvsPanelEffdt">"V2099-01-01"</definedName>
    <definedName name="NvsPanelSetid">"VSHARE"</definedName>
    <definedName name="NvsReqBU">"V00032"</definedName>
    <definedName name="NvsReqBUOnly">"VY"</definedName>
    <definedName name="NvsTransLed">"VN"</definedName>
    <definedName name="NvsTreeASD">"V2020-12-31"</definedName>
    <definedName name="NvsValTbl.ACCOUNT">"GL_ACCOUNT_TBL"</definedName>
    <definedName name="PAGE114">#REF!</definedName>
    <definedName name="PAGE115">#REF!</definedName>
    <definedName name="PAGE116">#REF!</definedName>
    <definedName name="_xlnm.Print_Area" localSheetId="0">'PSC DR 1-52'!$A$1:$G$68</definedName>
    <definedName name="PURCHASE">'[1]PS IS 202012'!#REF!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E51" i="1"/>
  <c r="E56" i="1" s="1"/>
  <c r="F51" i="1"/>
  <c r="F56" i="1" s="1"/>
  <c r="G51" i="1"/>
  <c r="G56" i="1" s="1"/>
  <c r="D51" i="1"/>
  <c r="D56" i="1" s="1"/>
  <c r="E30" i="1"/>
  <c r="E39" i="1" s="1"/>
  <c r="F30" i="1"/>
  <c r="F39" i="1" s="1"/>
  <c r="G30" i="1"/>
  <c r="G39" i="1" s="1"/>
  <c r="D30" i="1"/>
  <c r="A16" i="1" l="1"/>
  <c r="A18" i="1" s="1"/>
  <c r="A19" i="1" l="1"/>
  <c r="A20" i="1" s="1"/>
  <c r="A21" i="1" s="1"/>
  <c r="D39" i="1"/>
  <c r="E63" i="1"/>
  <c r="G63" i="1"/>
  <c r="F63" i="1"/>
  <c r="A22" i="1" l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39" i="1" s="1"/>
  <c r="A41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l="1"/>
  <c r="A54" i="1" s="1"/>
  <c r="E41" i="1"/>
  <c r="E65" i="1" s="1"/>
  <c r="F41" i="1"/>
  <c r="F65" i="1" s="1"/>
  <c r="D41" i="1"/>
  <c r="D65" i="1" s="1"/>
  <c r="G41" i="1"/>
  <c r="G65" i="1" s="1"/>
  <c r="A55" i="1" l="1"/>
  <c r="A56" i="1" s="1"/>
  <c r="A58" i="1" l="1"/>
  <c r="A59" i="1" s="1"/>
  <c r="A60" i="1" s="1"/>
  <c r="A61" i="1" s="1"/>
  <c r="A62" i="1" s="1"/>
  <c r="A63" i="1" s="1"/>
  <c r="A65" i="1" l="1"/>
  <c r="A67" i="1" s="1"/>
</calcChain>
</file>

<file path=xl/sharedStrings.xml><?xml version="1.0" encoding="utf-8"?>
<sst xmlns="http://schemas.openxmlformats.org/spreadsheetml/2006/main" count="64" uniqueCount="61">
  <si>
    <t>Columbia Gas of Kentucky, Inc.</t>
  </si>
  <si>
    <t>Net Income per MCF Sold</t>
  </si>
  <si>
    <t>Line</t>
  </si>
  <si>
    <t>No.</t>
  </si>
  <si>
    <t>Description</t>
  </si>
  <si>
    <t>Base Period</t>
  </si>
  <si>
    <t>Operating Income</t>
  </si>
  <si>
    <t xml:space="preserve">  Total Operating Revenues</t>
  </si>
  <si>
    <t>$</t>
  </si>
  <si>
    <t>Operating Income Deductions</t>
  </si>
  <si>
    <t xml:space="preserve">  Customer Service &amp; Informational Expenses</t>
  </si>
  <si>
    <t xml:space="preserve">  Sales Expenses</t>
  </si>
  <si>
    <t xml:space="preserve">  Administrative &amp; General Expenses</t>
  </si>
  <si>
    <t xml:space="preserve">  Depreciation Expenses</t>
  </si>
  <si>
    <t xml:space="preserve">  Amortization of Utility Plant Acquisition Adjustment</t>
  </si>
  <si>
    <t xml:space="preserve">  Taxes Other Than Income Taxes</t>
  </si>
  <si>
    <t xml:space="preserve">    Total Operating Expenses</t>
  </si>
  <si>
    <t xml:space="preserve">  Income Taxes - Federal</t>
  </si>
  <si>
    <t xml:space="preserve">  Interest and Dividend Income</t>
  </si>
  <si>
    <t xml:space="preserve">    Total Other Income</t>
  </si>
  <si>
    <t>Net Income (Loss)</t>
  </si>
  <si>
    <t>Mcf Sold</t>
  </si>
  <si>
    <t xml:space="preserve">  Customer Accounts Expenses</t>
  </si>
  <si>
    <t xml:space="preserve">  Distribution Expenses</t>
  </si>
  <si>
    <t xml:space="preserve">  Provision for Deferred Income Taxes</t>
  </si>
  <si>
    <t xml:space="preserve">  Investment Tax Credit Adjustment - Net</t>
  </si>
  <si>
    <t xml:space="preserve"> Operating and Maintenace Expenses:</t>
  </si>
  <si>
    <t xml:space="preserve">  Power Production Expenses</t>
  </si>
  <si>
    <t xml:space="preserve">  Transmission Expenses</t>
  </si>
  <si>
    <t xml:space="preserve">    Total O&amp;M Expenses (L5 through L12)</t>
  </si>
  <si>
    <t xml:space="preserve">  Income Taxes - Other</t>
  </si>
  <si>
    <t>Net Utility Operating Income (Loss)</t>
  </si>
  <si>
    <t xml:space="preserve">  Equity in Earnings of Susidiary Company</t>
  </si>
  <si>
    <t xml:space="preserve">  Gain on Distribution of Property</t>
  </si>
  <si>
    <t xml:space="preserve"> Other Income Deductions:</t>
  </si>
  <si>
    <t xml:space="preserve">  Loss on Disposition of Property</t>
  </si>
  <si>
    <t>Net Other Income and Deductions</t>
  </si>
  <si>
    <t xml:space="preserve">  Interest on Long-Term Debt</t>
  </si>
  <si>
    <t xml:space="preserve">  Interest on Short-Term Debt</t>
  </si>
  <si>
    <t>Attachment A</t>
  </si>
  <si>
    <t>Respondent: Shaeffer</t>
  </si>
  <si>
    <t>Case No. 2024-00092</t>
  </si>
  <si>
    <t>For Calendar Years 2021, 2022, 2023 and the Base Period</t>
  </si>
  <si>
    <t>TME 08/31/2024</t>
  </si>
  <si>
    <t xml:space="preserve">  Purchased Power Epenses / Gas Supply Expenses - Gas Cost</t>
  </si>
  <si>
    <t xml:space="preserve">  Liquefied Petroleum Gas Production Expenses</t>
  </si>
  <si>
    <t xml:space="preserve">  Other Operating Expenses</t>
  </si>
  <si>
    <t>Other Income and Deductions</t>
  </si>
  <si>
    <t>Other Income:</t>
  </si>
  <si>
    <t xml:space="preserve">  Non-Utility Operating Income</t>
  </si>
  <si>
    <t xml:space="preserve">  Allowance for Funds Used During Construction - Equity</t>
  </si>
  <si>
    <t xml:space="preserve">  Miscellaneous Non-Operating Income</t>
  </si>
  <si>
    <t>Other Taxes on Other Income and Deductions</t>
  </si>
  <si>
    <t>Interest Charges</t>
  </si>
  <si>
    <t xml:space="preserve">  Allowance for Funds Used During Construction - Debt</t>
  </si>
  <si>
    <t xml:space="preserve">  Other Interest</t>
  </si>
  <si>
    <t xml:space="preserve">   Total Interest Charges</t>
  </si>
  <si>
    <t>Miscellaneous Income and Deductions:</t>
  </si>
  <si>
    <t>KY PSC Case No. 2024-00092</t>
  </si>
  <si>
    <t>Page 1 of 1</t>
  </si>
  <si>
    <t>Staff 1-52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</si>
</sst>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FF"/>
      <name val="Arial"/>
      <family val="2"/>
    </font>
    <font>
      <u/>
      <sz val="10"/>
      <color theme="1"/>
      <name val="Arial"/>
      <family val="2"/>
    </font>
    <font>
      <sz val="8"/>
      <name val="Helv"/>
    </font>
    <font>
      <sz val="10"/>
      <name val="Arial"/>
      <family val="2"/>
    </font>
    <font>
      <sz val="12"/>
      <name val="Arial M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37" fontId="3" fillId="0" borderId="0" xfId="2" applyNumberFormat="1" applyFont="1"/>
    <xf numFmtId="0" fontId="6" fillId="0" borderId="0" xfId="0" applyFont="1"/>
    <xf numFmtId="164" fontId="6" fillId="0" borderId="0" xfId="1" applyNumberFormat="1" applyFont="1" applyFill="1" applyBorder="1"/>
    <xf numFmtId="37" fontId="6" fillId="0" borderId="0" xfId="2" applyNumberFormat="1" applyFont="1" applyProtection="1">
      <protection locked="0"/>
    </xf>
    <xf numFmtId="37" fontId="6" fillId="0" borderId="1" xfId="2" applyNumberFormat="1" applyFont="1" applyBorder="1" applyProtection="1">
      <protection locked="0"/>
    </xf>
    <xf numFmtId="37" fontId="6" fillId="0" borderId="0" xfId="2" applyNumberFormat="1" applyFont="1"/>
    <xf numFmtId="164" fontId="6" fillId="0" borderId="0" xfId="1" applyNumberFormat="1" applyFont="1" applyBorder="1"/>
    <xf numFmtId="164" fontId="6" fillId="0" borderId="1" xfId="1" applyNumberFormat="1" applyFont="1" applyFill="1" applyBorder="1"/>
    <xf numFmtId="164" fontId="6" fillId="0" borderId="0" xfId="0" applyNumberFormat="1" applyFont="1"/>
    <xf numFmtId="37" fontId="6" fillId="0" borderId="1" xfId="0" applyNumberFormat="1" applyFont="1" applyBorder="1"/>
    <xf numFmtId="164" fontId="6" fillId="0" borderId="3" xfId="0" applyNumberFormat="1" applyFont="1" applyBorder="1"/>
    <xf numFmtId="164" fontId="6" fillId="0" borderId="0" xfId="1" applyNumberFormat="1" applyFont="1" applyFill="1"/>
    <xf numFmtId="37" fontId="6" fillId="0" borderId="1" xfId="2" applyNumberFormat="1" applyFont="1" applyBorder="1"/>
    <xf numFmtId="164" fontId="6" fillId="0" borderId="4" xfId="0" applyNumberFormat="1" applyFont="1" applyBorder="1"/>
    <xf numFmtId="37" fontId="6" fillId="0" borderId="0" xfId="0" applyNumberFormat="1" applyFont="1"/>
    <xf numFmtId="164" fontId="6" fillId="0" borderId="0" xfId="6" applyNumberFormat="1" applyFont="1" applyFill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Comma" xfId="1" builtinId="3"/>
    <cellStyle name="Comma 2" xfId="5" xr:uid="{00000000-0005-0000-0000-000001000000}"/>
    <cellStyle name="Comma 3" xfId="6" xr:uid="{05678BFC-875D-4CB1-A3E8-1185AD2C5FA1}"/>
    <cellStyle name="Normal" xfId="0" builtinId="0"/>
    <cellStyle name="Normal 2" xfId="3" xr:uid="{00000000-0005-0000-0000-000003000000}"/>
    <cellStyle name="Normal 3" xfId="4" xr:uid="{00000000-0005-0000-0000-000004000000}"/>
    <cellStyle name="Normal_Schedules A thru L Cost of Servive June 30, 2009" xfId="2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Filings/Rate%20Case%20-%202021/Budget/Financial%20Data%20Forecasted%20(2021%20AFP%20Rate%20Case)/CKY%20Financial%20Statements%204.5.2021%20(updated%20with%20Actual%20thru%2002.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- Act thru 02.2021"/>
      <sheetName val="Cash Flow"/>
      <sheetName val="IS - Act thru 02.2021"/>
      <sheetName val="IS - Translate DR 01-050"/>
      <sheetName val="PS IS 202012"/>
    </sheetNames>
    <sheetDataSet>
      <sheetData sheetId="0"/>
      <sheetData sheetId="1"/>
      <sheetData sheetId="2">
        <row r="6">
          <cell r="A6" t="str">
            <v xml:space="preserve">                                   Retail Revenue</v>
          </cell>
        </row>
      </sheetData>
      <sheetData sheetId="3"/>
      <sheetData sheetId="4">
        <row r="346">
          <cell r="B346" t="str">
            <v>2020-12-31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68"/>
  <sheetViews>
    <sheetView tabSelected="1" topLeftCell="A4" zoomScale="90" zoomScaleNormal="90" workbookViewId="0">
      <selection activeCell="K56" sqref="K56"/>
    </sheetView>
  </sheetViews>
  <sheetFormatPr defaultColWidth="9.15234375" defaultRowHeight="12.45"/>
  <cols>
    <col min="1" max="1" width="4.3828125" style="3" bestFit="1" customWidth="1"/>
    <col min="2" max="2" width="54.3828125" style="1" customWidth="1"/>
    <col min="3" max="3" width="1.84375" style="1" customWidth="1"/>
    <col min="4" max="5" width="13.15234375" style="1" bestFit="1" customWidth="1"/>
    <col min="6" max="6" width="13.69140625" style="1" customWidth="1"/>
    <col min="7" max="7" width="14.84375" style="1" customWidth="1"/>
    <col min="8" max="8" width="11.15234375" style="1" bestFit="1" customWidth="1"/>
    <col min="9" max="16384" width="9.15234375" style="1"/>
  </cols>
  <sheetData>
    <row r="1" spans="1:7">
      <c r="A1" s="25" t="s">
        <v>58</v>
      </c>
      <c r="B1" s="25"/>
      <c r="C1" s="25"/>
      <c r="D1" s="25"/>
      <c r="E1" s="25"/>
      <c r="F1" s="25"/>
      <c r="G1" s="25"/>
    </row>
    <row r="2" spans="1:7">
      <c r="A2" s="25" t="s">
        <v>60</v>
      </c>
      <c r="B2" s="25"/>
      <c r="C2" s="25"/>
      <c r="D2" s="25"/>
      <c r="E2" s="25"/>
      <c r="F2" s="25"/>
      <c r="G2" s="25"/>
    </row>
    <row r="3" spans="1:7">
      <c r="A3" s="25" t="s">
        <v>39</v>
      </c>
      <c r="B3" s="25"/>
      <c r="C3" s="25"/>
      <c r="D3" s="25"/>
      <c r="E3" s="25"/>
      <c r="F3" s="25"/>
      <c r="G3" s="25"/>
    </row>
    <row r="4" spans="1:7" ht="14.5" customHeight="1">
      <c r="A4" s="25" t="s">
        <v>40</v>
      </c>
      <c r="B4" s="25"/>
      <c r="C4" s="25"/>
      <c r="D4" s="25"/>
      <c r="E4" s="25"/>
      <c r="F4" s="25"/>
      <c r="G4" s="25"/>
    </row>
    <row r="5" spans="1:7">
      <c r="A5" s="25" t="s">
        <v>59</v>
      </c>
      <c r="B5" s="25"/>
      <c r="C5" s="25"/>
      <c r="D5" s="25"/>
      <c r="E5" s="25"/>
      <c r="F5" s="25"/>
      <c r="G5" s="25"/>
    </row>
    <row r="6" spans="1:7">
      <c r="A6" s="27" t="s">
        <v>0</v>
      </c>
      <c r="B6" s="27"/>
      <c r="C6" s="27"/>
      <c r="D6" s="27"/>
      <c r="E6" s="27"/>
      <c r="F6" s="27"/>
      <c r="G6" s="27"/>
    </row>
    <row r="7" spans="1:7">
      <c r="A7" s="27" t="s">
        <v>41</v>
      </c>
      <c r="B7" s="27"/>
      <c r="C7" s="27"/>
      <c r="D7" s="27"/>
      <c r="E7" s="27"/>
      <c r="F7" s="27"/>
      <c r="G7" s="27"/>
    </row>
    <row r="8" spans="1:7">
      <c r="A8" s="27" t="s">
        <v>1</v>
      </c>
      <c r="B8" s="27"/>
      <c r="C8" s="27"/>
      <c r="D8" s="27"/>
      <c r="E8" s="27"/>
      <c r="F8" s="27"/>
      <c r="G8" s="27"/>
    </row>
    <row r="9" spans="1:7">
      <c r="A9" s="26" t="s">
        <v>42</v>
      </c>
      <c r="B9" s="26"/>
      <c r="C9" s="26"/>
      <c r="D9" s="26"/>
      <c r="E9" s="26"/>
      <c r="F9" s="26"/>
      <c r="G9" s="26"/>
    </row>
    <row r="10" spans="1:7">
      <c r="A10" s="2"/>
      <c r="B10" s="2"/>
      <c r="C10" s="2"/>
      <c r="D10" s="2"/>
      <c r="E10" s="2"/>
      <c r="F10" s="2"/>
      <c r="G10" s="2"/>
    </row>
    <row r="12" spans="1:7">
      <c r="A12" s="7" t="s">
        <v>2</v>
      </c>
      <c r="B12" s="8"/>
      <c r="C12" s="8"/>
      <c r="D12" s="8"/>
      <c r="E12" s="8"/>
      <c r="F12" s="8"/>
      <c r="G12" s="7" t="s">
        <v>5</v>
      </c>
    </row>
    <row r="13" spans="1:7">
      <c r="A13" s="5" t="s">
        <v>3</v>
      </c>
      <c r="B13" s="5" t="s">
        <v>4</v>
      </c>
      <c r="C13" s="6"/>
      <c r="D13" s="5">
        <v>2021</v>
      </c>
      <c r="E13" s="5">
        <v>2022</v>
      </c>
      <c r="F13" s="5">
        <v>2023</v>
      </c>
      <c r="G13" s="5" t="s">
        <v>43</v>
      </c>
    </row>
    <row r="14" spans="1:7">
      <c r="D14" s="3" t="s">
        <v>8</v>
      </c>
      <c r="E14" s="3" t="s">
        <v>8</v>
      </c>
      <c r="F14" s="3" t="s">
        <v>8</v>
      </c>
      <c r="G14" s="3" t="s">
        <v>8</v>
      </c>
    </row>
    <row r="15" spans="1:7">
      <c r="A15" s="3">
        <v>1</v>
      </c>
      <c r="B15" s="4" t="s">
        <v>6</v>
      </c>
      <c r="D15" s="10"/>
      <c r="E15" s="10"/>
      <c r="F15" s="10"/>
      <c r="G15" s="10"/>
    </row>
    <row r="16" spans="1:7">
      <c r="A16" s="3">
        <f>A15+1</f>
        <v>2</v>
      </c>
      <c r="B16" s="1" t="s">
        <v>7</v>
      </c>
      <c r="D16" s="20">
        <v>157385956.49000001</v>
      </c>
      <c r="E16" s="20">
        <v>213420288.88999999</v>
      </c>
      <c r="F16" s="20">
        <v>189335915.27000001</v>
      </c>
      <c r="G16" s="20">
        <v>170218511.75259772</v>
      </c>
    </row>
    <row r="17" spans="1:7">
      <c r="D17" s="10"/>
      <c r="E17" s="10"/>
      <c r="F17" s="10"/>
      <c r="G17" s="10"/>
    </row>
    <row r="18" spans="1:7">
      <c r="A18" s="3">
        <f>A16+1</f>
        <v>3</v>
      </c>
      <c r="B18" s="4" t="s">
        <v>9</v>
      </c>
      <c r="D18" s="10"/>
      <c r="E18" s="10"/>
      <c r="F18" s="10"/>
      <c r="G18" s="10"/>
    </row>
    <row r="19" spans="1:7">
      <c r="A19" s="3">
        <f t="shared" ref="A19:A30" si="0">A18+1</f>
        <v>4</v>
      </c>
      <c r="B19" s="1" t="s">
        <v>26</v>
      </c>
      <c r="D19" s="10"/>
      <c r="E19" s="10"/>
      <c r="F19" s="10"/>
      <c r="G19" s="10"/>
    </row>
    <row r="20" spans="1:7">
      <c r="A20" s="3">
        <f t="shared" si="0"/>
        <v>5</v>
      </c>
      <c r="B20" s="1" t="s">
        <v>27</v>
      </c>
      <c r="D20" s="20">
        <v>0</v>
      </c>
      <c r="E20" s="20">
        <v>0</v>
      </c>
      <c r="F20" s="20">
        <v>0</v>
      </c>
      <c r="G20" s="20">
        <v>0</v>
      </c>
    </row>
    <row r="21" spans="1:7">
      <c r="A21" s="3">
        <f t="shared" si="0"/>
        <v>6</v>
      </c>
      <c r="B21" s="1" t="s">
        <v>44</v>
      </c>
      <c r="D21" s="20">
        <v>59413646.99000001</v>
      </c>
      <c r="E21" s="20">
        <v>100523526.42000005</v>
      </c>
      <c r="F21" s="20">
        <v>72059955.549999997</v>
      </c>
      <c r="G21" s="20">
        <v>46329989.590000011</v>
      </c>
    </row>
    <row r="22" spans="1:7">
      <c r="A22" s="3">
        <f t="shared" si="0"/>
        <v>7</v>
      </c>
      <c r="B22" s="1" t="s">
        <v>45</v>
      </c>
      <c r="D22" s="20">
        <v>0</v>
      </c>
      <c r="E22" s="20">
        <v>0</v>
      </c>
      <c r="F22" s="20">
        <v>0</v>
      </c>
      <c r="G22" s="20">
        <v>0</v>
      </c>
    </row>
    <row r="23" spans="1:7">
      <c r="A23" s="3">
        <f t="shared" si="0"/>
        <v>8</v>
      </c>
      <c r="B23" s="1" t="s">
        <v>46</v>
      </c>
      <c r="D23" s="20">
        <v>431206.37</v>
      </c>
      <c r="E23" s="20">
        <v>422585.81000000006</v>
      </c>
      <c r="F23" s="20">
        <v>432871.7</v>
      </c>
      <c r="G23" s="20">
        <v>410680.55999999994</v>
      </c>
    </row>
    <row r="24" spans="1:7">
      <c r="A24" s="3">
        <f t="shared" si="0"/>
        <v>9</v>
      </c>
      <c r="B24" s="1" t="s">
        <v>28</v>
      </c>
      <c r="D24" s="20">
        <v>35071.1</v>
      </c>
      <c r="E24" s="20">
        <v>8889.0500000000011</v>
      </c>
      <c r="F24" s="20">
        <v>5363.4400000000005</v>
      </c>
      <c r="G24" s="20">
        <v>4785.4500000000007</v>
      </c>
    </row>
    <row r="25" spans="1:7">
      <c r="A25" s="3">
        <f t="shared" si="0"/>
        <v>10</v>
      </c>
      <c r="B25" s="1" t="s">
        <v>23</v>
      </c>
      <c r="D25" s="20">
        <v>21300623.699999999</v>
      </c>
      <c r="E25" s="20">
        <v>22238233.629999999</v>
      </c>
      <c r="F25" s="20">
        <v>19218622.740000002</v>
      </c>
      <c r="G25" s="20">
        <v>19157566.510000002</v>
      </c>
    </row>
    <row r="26" spans="1:7">
      <c r="A26" s="3">
        <f t="shared" si="0"/>
        <v>11</v>
      </c>
      <c r="B26" s="1" t="s">
        <v>22</v>
      </c>
      <c r="D26" s="20">
        <v>2633000.9</v>
      </c>
      <c r="E26" s="20">
        <v>4054865.39</v>
      </c>
      <c r="F26" s="20">
        <v>4638438.46</v>
      </c>
      <c r="G26" s="20">
        <v>4387772.7</v>
      </c>
    </row>
    <row r="27" spans="1:7">
      <c r="A27" s="3">
        <f t="shared" si="0"/>
        <v>12</v>
      </c>
      <c r="B27" s="1" t="s">
        <v>10</v>
      </c>
      <c r="D27" s="20">
        <v>363566</v>
      </c>
      <c r="E27" s="20">
        <v>399192.18</v>
      </c>
      <c r="F27" s="20">
        <v>437024.27999999997</v>
      </c>
      <c r="G27" s="20">
        <v>382516.6</v>
      </c>
    </row>
    <row r="28" spans="1:7">
      <c r="A28" s="3">
        <f t="shared" si="0"/>
        <v>13</v>
      </c>
      <c r="B28" s="1" t="s">
        <v>11</v>
      </c>
      <c r="D28" s="20">
        <v>66417.320000000007</v>
      </c>
      <c r="E28" s="20">
        <v>29029.100000000002</v>
      </c>
      <c r="F28" s="20">
        <v>1291.0700000000002</v>
      </c>
      <c r="G28" s="20">
        <v>17264.559999999998</v>
      </c>
    </row>
    <row r="29" spans="1:7">
      <c r="A29" s="3">
        <f t="shared" si="0"/>
        <v>14</v>
      </c>
      <c r="B29" s="1" t="s">
        <v>12</v>
      </c>
      <c r="D29" s="16">
        <v>26652768.890000001</v>
      </c>
      <c r="E29" s="16">
        <v>26114820.630000003</v>
      </c>
      <c r="F29" s="16">
        <v>29474811.440000005</v>
      </c>
      <c r="G29" s="16">
        <v>30937457.399999995</v>
      </c>
    </row>
    <row r="30" spans="1:7">
      <c r="A30" s="3">
        <f t="shared" si="0"/>
        <v>15</v>
      </c>
      <c r="B30" s="1" t="s">
        <v>29</v>
      </c>
      <c r="D30" s="17">
        <f>SUM(D20:D29)</f>
        <v>110896301.27000001</v>
      </c>
      <c r="E30" s="17">
        <f t="shared" ref="E30:G30" si="1">SUM(E20:E29)</f>
        <v>153791142.21000004</v>
      </c>
      <c r="F30" s="17">
        <f t="shared" si="1"/>
        <v>126268378.68000001</v>
      </c>
      <c r="G30" s="17">
        <f t="shared" si="1"/>
        <v>101628033.37</v>
      </c>
    </row>
    <row r="31" spans="1:7">
      <c r="D31" s="10"/>
      <c r="E31" s="10"/>
      <c r="F31" s="10"/>
      <c r="G31" s="10"/>
    </row>
    <row r="32" spans="1:7">
      <c r="A32" s="3">
        <f>A30+1</f>
        <v>16</v>
      </c>
      <c r="B32" s="1" t="s">
        <v>13</v>
      </c>
      <c r="D32" s="11">
        <v>16811220.170000002</v>
      </c>
      <c r="E32" s="11">
        <v>19639526.330000002</v>
      </c>
      <c r="F32" s="11">
        <v>21399767.710000001</v>
      </c>
      <c r="G32" s="11">
        <v>22462921.900000002</v>
      </c>
    </row>
    <row r="33" spans="1:7">
      <c r="A33" s="3">
        <f>A32+1</f>
        <v>17</v>
      </c>
      <c r="B33" s="1" t="s">
        <v>14</v>
      </c>
      <c r="D33" s="11">
        <v>0</v>
      </c>
      <c r="E33" s="11">
        <v>0</v>
      </c>
      <c r="F33" s="11">
        <v>0</v>
      </c>
      <c r="G33" s="11">
        <v>0</v>
      </c>
    </row>
    <row r="34" spans="1:7">
      <c r="A34" s="3">
        <f t="shared" ref="A34:A39" si="2">A33+1</f>
        <v>18</v>
      </c>
      <c r="B34" s="1" t="s">
        <v>15</v>
      </c>
      <c r="D34" s="11">
        <v>7228771.4300000006</v>
      </c>
      <c r="E34" s="11">
        <v>6505456.5999999996</v>
      </c>
      <c r="F34" s="11">
        <v>4043831.6600000006</v>
      </c>
      <c r="G34" s="11">
        <v>6685048.6541831288</v>
      </c>
    </row>
    <row r="35" spans="1:7">
      <c r="A35" s="3">
        <f t="shared" si="2"/>
        <v>19</v>
      </c>
      <c r="B35" s="1" t="s">
        <v>17</v>
      </c>
      <c r="D35" s="12">
        <v>405669</v>
      </c>
      <c r="E35" s="12">
        <v>-621654</v>
      </c>
      <c r="F35" s="12">
        <v>-1190236</v>
      </c>
      <c r="G35" s="12">
        <v>-1121062.2642038853</v>
      </c>
    </row>
    <row r="36" spans="1:7">
      <c r="A36" s="3">
        <f t="shared" si="2"/>
        <v>20</v>
      </c>
      <c r="B36" s="1" t="s">
        <v>30</v>
      </c>
      <c r="D36" s="14">
        <v>-57199</v>
      </c>
      <c r="E36" s="14">
        <v>-332494</v>
      </c>
      <c r="F36" s="14">
        <v>-1059221</v>
      </c>
      <c r="G36" s="14">
        <v>-1355197.7487691077</v>
      </c>
    </row>
    <row r="37" spans="1:7">
      <c r="A37" s="3">
        <f t="shared" si="2"/>
        <v>21</v>
      </c>
      <c r="B37" s="1" t="s">
        <v>24</v>
      </c>
      <c r="D37" s="14">
        <v>2741037</v>
      </c>
      <c r="E37" s="14">
        <v>6295986</v>
      </c>
      <c r="F37" s="14">
        <v>8253052</v>
      </c>
      <c r="G37" s="14">
        <v>9297644.7616797276</v>
      </c>
    </row>
    <row r="38" spans="1:7">
      <c r="A38" s="3">
        <f t="shared" si="2"/>
        <v>22</v>
      </c>
      <c r="B38" s="1" t="s">
        <v>25</v>
      </c>
      <c r="D38" s="21">
        <v>-18588</v>
      </c>
      <c r="E38" s="21">
        <v>-12816</v>
      </c>
      <c r="F38" s="21">
        <v>-12816</v>
      </c>
      <c r="G38" s="21">
        <v>-9098.3333333333321</v>
      </c>
    </row>
    <row r="39" spans="1:7">
      <c r="A39" s="3">
        <f t="shared" si="2"/>
        <v>23</v>
      </c>
      <c r="B39" s="1" t="s">
        <v>16</v>
      </c>
      <c r="D39" s="11">
        <f>SUM(D30:D38)</f>
        <v>138007211.87</v>
      </c>
      <c r="E39" s="15">
        <f>SUM(E30:E38)</f>
        <v>185265147.14000005</v>
      </c>
      <c r="F39" s="15">
        <f t="shared" ref="F39:G39" si="3">SUM(F30:F38)</f>
        <v>157702757.05000001</v>
      </c>
      <c r="G39" s="15">
        <f t="shared" si="3"/>
        <v>137588290.33955655</v>
      </c>
    </row>
    <row r="40" spans="1:7">
      <c r="D40" s="10"/>
      <c r="E40" s="10"/>
      <c r="F40" s="10"/>
      <c r="G40" s="10"/>
    </row>
    <row r="41" spans="1:7" ht="12.9" thickBot="1">
      <c r="A41" s="3">
        <f>A39+1</f>
        <v>24</v>
      </c>
      <c r="B41" s="1" t="s">
        <v>31</v>
      </c>
      <c r="D41" s="22">
        <f>D16-D39</f>
        <v>19378744.620000005</v>
      </c>
      <c r="E41" s="22">
        <f>E16-E39</f>
        <v>28155141.74999994</v>
      </c>
      <c r="F41" s="22">
        <f>F16-F39</f>
        <v>31633158.219999999</v>
      </c>
      <c r="G41" s="22">
        <f>G16-G39</f>
        <v>32630221.413041174</v>
      </c>
    </row>
    <row r="42" spans="1:7" ht="12.9" thickTop="1">
      <c r="D42" s="10"/>
      <c r="E42" s="10"/>
      <c r="F42" s="10"/>
      <c r="G42" s="10"/>
    </row>
    <row r="43" spans="1:7">
      <c r="A43" s="3">
        <f>A41+1</f>
        <v>25</v>
      </c>
      <c r="B43" s="4" t="s">
        <v>47</v>
      </c>
      <c r="D43" s="10"/>
      <c r="E43" s="10"/>
      <c r="F43" s="10"/>
      <c r="G43" s="10"/>
    </row>
    <row r="44" spans="1:7">
      <c r="A44" s="3">
        <f t="shared" ref="A44:A51" si="4">A43+1</f>
        <v>26</v>
      </c>
      <c r="B44" s="1" t="s">
        <v>48</v>
      </c>
      <c r="D44" s="10"/>
      <c r="E44" s="10"/>
      <c r="F44" s="10"/>
      <c r="G44" s="10"/>
    </row>
    <row r="45" spans="1:7">
      <c r="A45" s="3">
        <f t="shared" si="4"/>
        <v>27</v>
      </c>
      <c r="B45" s="1" t="s">
        <v>49</v>
      </c>
      <c r="D45" s="11">
        <v>280964.44</v>
      </c>
      <c r="E45" s="11">
        <v>342204.3</v>
      </c>
      <c r="F45" s="11">
        <v>261729.7</v>
      </c>
      <c r="G45" s="11">
        <v>168473.47</v>
      </c>
    </row>
    <row r="46" spans="1:7">
      <c r="A46" s="3">
        <f t="shared" si="4"/>
        <v>28</v>
      </c>
      <c r="B46" s="1" t="s">
        <v>32</v>
      </c>
      <c r="D46" s="11">
        <v>437.22</v>
      </c>
      <c r="E46" s="11">
        <v>-268.77</v>
      </c>
      <c r="F46" s="11">
        <v>0</v>
      </c>
      <c r="G46" s="11">
        <v>-295</v>
      </c>
    </row>
    <row r="47" spans="1:7">
      <c r="A47" s="3">
        <f t="shared" si="4"/>
        <v>29</v>
      </c>
      <c r="B47" s="1" t="s">
        <v>18</v>
      </c>
      <c r="D47" s="11">
        <v>47.14</v>
      </c>
      <c r="E47" s="11">
        <v>32770.26</v>
      </c>
      <c r="F47" s="11">
        <v>1423.8</v>
      </c>
      <c r="G47" s="11">
        <v>19855.77</v>
      </c>
    </row>
    <row r="48" spans="1:7">
      <c r="A48" s="3">
        <f t="shared" si="4"/>
        <v>30</v>
      </c>
      <c r="B48" s="1" t="s">
        <v>50</v>
      </c>
      <c r="D48" s="11">
        <v>334857.67</v>
      </c>
      <c r="E48" s="11">
        <v>367547.44</v>
      </c>
      <c r="F48" s="11">
        <v>139942.26</v>
      </c>
      <c r="G48" s="11">
        <v>260417.42114248266</v>
      </c>
    </row>
    <row r="49" spans="1:8">
      <c r="A49" s="3">
        <f t="shared" si="4"/>
        <v>31</v>
      </c>
      <c r="B49" s="1" t="s">
        <v>51</v>
      </c>
      <c r="D49" s="12">
        <v>1047844.59</v>
      </c>
      <c r="E49" s="12">
        <v>6267146.0099999998</v>
      </c>
      <c r="F49" s="12">
        <v>5663972.3199999994</v>
      </c>
      <c r="G49" s="12">
        <v>4321540.7062481865</v>
      </c>
    </row>
    <row r="50" spans="1:8">
      <c r="A50" s="3">
        <f t="shared" si="4"/>
        <v>32</v>
      </c>
      <c r="B50" s="1" t="s">
        <v>33</v>
      </c>
      <c r="D50" s="13">
        <v>0</v>
      </c>
      <c r="E50" s="13">
        <v>7.0000000000000007E-2</v>
      </c>
      <c r="F50" s="13">
        <v>0</v>
      </c>
      <c r="G50" s="13">
        <v>0</v>
      </c>
    </row>
    <row r="51" spans="1:8">
      <c r="A51" s="3">
        <f t="shared" si="4"/>
        <v>33</v>
      </c>
      <c r="B51" s="1" t="s">
        <v>19</v>
      </c>
      <c r="D51" s="14">
        <f>SUM(D45:D50)</f>
        <v>1664151.06</v>
      </c>
      <c r="E51" s="14">
        <f t="shared" ref="E51:G51" si="5">SUM(E45:E50)</f>
        <v>7009399.3100000005</v>
      </c>
      <c r="F51" s="14">
        <f t="shared" si="5"/>
        <v>6067068.0799999991</v>
      </c>
      <c r="G51" s="14">
        <f t="shared" si="5"/>
        <v>4769992.367390669</v>
      </c>
      <c r="H51" s="9"/>
    </row>
    <row r="52" spans="1:8">
      <c r="A52" s="3">
        <f t="shared" ref="A52:A63" si="6">A51+1</f>
        <v>34</v>
      </c>
      <c r="B52" s="1" t="s">
        <v>34</v>
      </c>
      <c r="D52" s="11"/>
      <c r="E52" s="15"/>
      <c r="F52" s="15"/>
      <c r="G52" s="15"/>
    </row>
    <row r="53" spans="1:8">
      <c r="A53" s="3">
        <f t="shared" si="6"/>
        <v>35</v>
      </c>
      <c r="B53" s="1" t="s">
        <v>35</v>
      </c>
      <c r="D53" s="11">
        <v>39513.950000000004</v>
      </c>
      <c r="E53" s="15">
        <v>0</v>
      </c>
      <c r="F53" s="15">
        <v>46157.79</v>
      </c>
      <c r="G53" s="15">
        <v>0.6</v>
      </c>
    </row>
    <row r="54" spans="1:8">
      <c r="A54" s="3">
        <f t="shared" si="6"/>
        <v>36</v>
      </c>
      <c r="B54" s="1" t="s">
        <v>57</v>
      </c>
      <c r="D54" s="23">
        <v>387644.91</v>
      </c>
      <c r="E54" s="23">
        <v>-666270.59</v>
      </c>
      <c r="F54" s="23">
        <v>258422.22</v>
      </c>
      <c r="G54" s="23">
        <v>147044.36000000007</v>
      </c>
    </row>
    <row r="55" spans="1:8">
      <c r="A55" s="3">
        <f t="shared" si="6"/>
        <v>37</v>
      </c>
      <c r="B55" s="1" t="s">
        <v>52</v>
      </c>
      <c r="D55" s="16">
        <v>288197</v>
      </c>
      <c r="E55" s="16">
        <v>1869338</v>
      </c>
      <c r="F55" s="16">
        <v>1480853</v>
      </c>
      <c r="G55" s="16">
        <v>1003920</v>
      </c>
    </row>
    <row r="56" spans="1:8">
      <c r="A56" s="3">
        <f t="shared" si="6"/>
        <v>38</v>
      </c>
      <c r="B56" s="1" t="s">
        <v>36</v>
      </c>
      <c r="D56" s="24">
        <f>+D51-D53-D54-D55</f>
        <v>948795.20000000019</v>
      </c>
      <c r="E56" s="24">
        <f t="shared" ref="E56:G56" si="7">+E51-E53-E54-E55</f>
        <v>5806331.9000000004</v>
      </c>
      <c r="F56" s="24">
        <f t="shared" si="7"/>
        <v>4281635.0699999994</v>
      </c>
      <c r="G56" s="24">
        <f t="shared" si="7"/>
        <v>3619027.407390669</v>
      </c>
    </row>
    <row r="57" spans="1:8">
      <c r="D57" s="11"/>
      <c r="E57" s="11"/>
      <c r="F57" s="11"/>
      <c r="G57" s="11"/>
    </row>
    <row r="58" spans="1:8">
      <c r="A58" s="3">
        <f>+A56+1</f>
        <v>39</v>
      </c>
      <c r="B58" s="4" t="s">
        <v>53</v>
      </c>
      <c r="D58" s="11"/>
      <c r="E58" s="11"/>
      <c r="F58" s="11"/>
      <c r="G58" s="11"/>
    </row>
    <row r="59" spans="1:8">
      <c r="A59" s="3">
        <f t="shared" si="6"/>
        <v>40</v>
      </c>
      <c r="B59" s="1" t="s">
        <v>37</v>
      </c>
      <c r="D59" s="11">
        <v>8038224.5300000003</v>
      </c>
      <c r="E59" s="11">
        <v>9169534.9900000002</v>
      </c>
      <c r="F59" s="11">
        <v>10232267.210000001</v>
      </c>
      <c r="G59" s="11">
        <v>11835130.894000001</v>
      </c>
    </row>
    <row r="60" spans="1:8">
      <c r="A60" s="3">
        <f t="shared" si="6"/>
        <v>41</v>
      </c>
      <c r="B60" s="1" t="s">
        <v>38</v>
      </c>
      <c r="D60" s="14">
        <v>28981.89</v>
      </c>
      <c r="E60" s="14">
        <v>690676.67</v>
      </c>
      <c r="F60" s="14">
        <v>1234961.18</v>
      </c>
      <c r="G60" s="14">
        <v>963476.86160362349</v>
      </c>
    </row>
    <row r="61" spans="1:8">
      <c r="A61" s="3">
        <f t="shared" si="6"/>
        <v>42</v>
      </c>
      <c r="B61" s="1" t="s">
        <v>54</v>
      </c>
      <c r="D61" s="17">
        <v>-124603.26000000001</v>
      </c>
      <c r="E61" s="17">
        <v>-217118.65</v>
      </c>
      <c r="F61" s="17">
        <v>-688600.89</v>
      </c>
      <c r="G61" s="17">
        <v>-963518.50838273333</v>
      </c>
    </row>
    <row r="62" spans="1:8">
      <c r="A62" s="3">
        <f t="shared" si="6"/>
        <v>43</v>
      </c>
      <c r="B62" s="1" t="s">
        <v>55</v>
      </c>
      <c r="D62" s="18">
        <v>-19525.820000000003</v>
      </c>
      <c r="E62" s="18">
        <v>2258.9000000003725</v>
      </c>
      <c r="F62" s="18">
        <v>91192.800000000745</v>
      </c>
      <c r="G62" s="18">
        <v>65629.069883479417</v>
      </c>
    </row>
    <row r="63" spans="1:8">
      <c r="A63" s="3">
        <f t="shared" si="6"/>
        <v>44</v>
      </c>
      <c r="B63" s="1" t="s">
        <v>56</v>
      </c>
      <c r="D63" s="17">
        <f>SUM(D59:D62)</f>
        <v>7923077.3399999999</v>
      </c>
      <c r="E63" s="17">
        <f t="shared" ref="E63:G63" si="8">SUM(E59:E62)</f>
        <v>9645351.9100000001</v>
      </c>
      <c r="F63" s="17">
        <f t="shared" si="8"/>
        <v>10869820.300000001</v>
      </c>
      <c r="G63" s="17">
        <f t="shared" si="8"/>
        <v>11900718.317104369</v>
      </c>
    </row>
    <row r="64" spans="1:8">
      <c r="D64" s="10"/>
      <c r="E64" s="10"/>
      <c r="F64" s="10"/>
      <c r="G64" s="10"/>
    </row>
    <row r="65" spans="1:7" ht="12.9" thickBot="1">
      <c r="A65" s="3">
        <f>+A63+1</f>
        <v>45</v>
      </c>
      <c r="B65" s="1" t="s">
        <v>20</v>
      </c>
      <c r="D65" s="19">
        <f>D41-D63+D56</f>
        <v>12404462.480000004</v>
      </c>
      <c r="E65" s="19">
        <f>E41-E63+E56</f>
        <v>24316121.739999942</v>
      </c>
      <c r="F65" s="19">
        <f>F41-F63+F56</f>
        <v>25044972.989999998</v>
      </c>
      <c r="G65" s="19">
        <f>G41-G63+G56</f>
        <v>24348530.503327474</v>
      </c>
    </row>
    <row r="66" spans="1:7" ht="12.9" thickTop="1">
      <c r="D66" s="17"/>
      <c r="E66" s="17"/>
      <c r="F66" s="17"/>
      <c r="G66" s="17"/>
    </row>
    <row r="67" spans="1:7">
      <c r="A67" s="3">
        <f>A65+1</f>
        <v>46</v>
      </c>
      <c r="B67" s="1" t="s">
        <v>21</v>
      </c>
      <c r="D67" s="20">
        <v>10898903.4</v>
      </c>
      <c r="E67" s="20">
        <v>11733214.6</v>
      </c>
      <c r="F67" s="20">
        <v>10199813.200000001</v>
      </c>
      <c r="G67" s="20">
        <v>11475680.200000001</v>
      </c>
    </row>
    <row r="68" spans="1:7">
      <c r="D68" s="10"/>
      <c r="E68" s="10"/>
      <c r="F68" s="10"/>
      <c r="G68" s="10"/>
    </row>
  </sheetData>
  <mergeCells count="9">
    <mergeCell ref="A1:G1"/>
    <mergeCell ref="A9:G9"/>
    <mergeCell ref="A8:G8"/>
    <mergeCell ref="A2:G2"/>
    <mergeCell ref="A3:G3"/>
    <mergeCell ref="A5:G5"/>
    <mergeCell ref="A6:G6"/>
    <mergeCell ref="A7:G7"/>
    <mergeCell ref="A4:G4"/>
  </mergeCells>
  <pageMargins left="0.7" right="0.7" top="0.75" bottom="0.75" header="0.3" footer="0.3"/>
  <pageSetup scale="78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A7E86C-2BE3-4069-9911-6427473F8B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59AF4C-BDC2-4B6E-AA0B-2EA3EEAAB4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ADBB4-2211-4100-991C-4F9039908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 DR 1-52</vt:lpstr>
      <vt:lpstr>'PSC DR 1-52'!Print_Area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Heather Temple</cp:lastModifiedBy>
  <cp:lastPrinted>2016-05-20T13:37:41Z</cp:lastPrinted>
  <dcterms:created xsi:type="dcterms:W3CDTF">2013-05-08T18:59:52Z</dcterms:created>
  <dcterms:modified xsi:type="dcterms:W3CDTF">2024-05-30T12:21:36Z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0x01010023D3BF6419712D41B897E776747B2DEC</vt:lpwstr>
  </property>
</Properties>
</file>