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 - PSC\"/>
    </mc:Choice>
  </mc:AlternateContent>
  <xr:revisionPtr revIDLastSave="0" documentId="13_ncr:1_{52C06DB8-4AC7-46FE-AA6E-1B348225B3A6}" xr6:coauthVersionLast="47" xr6:coauthVersionMax="47" xr10:uidLastSave="{00000000-0000-0000-0000-000000000000}"/>
  <bookViews>
    <workbookView xWindow="28680" yWindow="-120" windowWidth="29040" windowHeight="15840" xr2:uid="{83B02F93-C27C-4815-BAE9-E2BC92E0ED43}"/>
  </bookViews>
  <sheets>
    <sheet name="Test Year" sheetId="6" r:id="rId1"/>
  </sheets>
  <definedNames>
    <definedName name="_xlnm._FilterDatabase" localSheetId="0" hidden="1">'Test Year'!$A$1:$J$71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6" l="1"/>
  <c r="B71" i="6"/>
  <c r="C70" i="6"/>
  <c r="B70" i="6"/>
  <c r="C69" i="6"/>
  <c r="B69" i="6"/>
  <c r="C68" i="6"/>
  <c r="B68" i="6"/>
  <c r="B67" i="6"/>
  <c r="B66" i="6"/>
  <c r="B65" i="6"/>
  <c r="C64" i="6"/>
  <c r="B64" i="6"/>
  <c r="C63" i="6"/>
  <c r="B63" i="6"/>
  <c r="B62" i="6"/>
  <c r="C61" i="6"/>
  <c r="B61" i="6"/>
  <c r="C60" i="6"/>
  <c r="B60" i="6"/>
  <c r="C59" i="6"/>
  <c r="B59" i="6"/>
  <c r="C58" i="6"/>
  <c r="B58" i="6"/>
  <c r="C57" i="6"/>
  <c r="B57" i="6"/>
  <c r="B56" i="6"/>
  <c r="C55" i="6"/>
  <c r="B55" i="6"/>
  <c r="C54" i="6"/>
  <c r="B54" i="6"/>
  <c r="B53" i="6"/>
  <c r="B52" i="6"/>
  <c r="B51" i="6"/>
  <c r="B50" i="6"/>
  <c r="B49" i="6"/>
  <c r="B48" i="6"/>
  <c r="C47" i="6"/>
  <c r="B47" i="6"/>
  <c r="B46" i="6"/>
  <c r="C45" i="6"/>
  <c r="B45" i="6"/>
  <c r="C44" i="6"/>
  <c r="B44" i="6"/>
  <c r="B43" i="6"/>
  <c r="B42" i="6"/>
  <c r="C41" i="6"/>
  <c r="B41" i="6"/>
  <c r="C40" i="6"/>
  <c r="B40" i="6"/>
  <c r="B39" i="6"/>
  <c r="C39" i="6"/>
  <c r="C38" i="6"/>
  <c r="B38" i="6"/>
  <c r="C37" i="6"/>
  <c r="B37" i="6"/>
  <c r="B36" i="6"/>
  <c r="B35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B22" i="6"/>
  <c r="B21" i="6"/>
  <c r="C20" i="6"/>
  <c r="B20" i="6"/>
  <c r="C19" i="6"/>
  <c r="B19" i="6"/>
  <c r="C18" i="6"/>
  <c r="B18" i="6"/>
  <c r="B17" i="6"/>
  <c r="C16" i="6"/>
  <c r="B16" i="6"/>
  <c r="C15" i="6"/>
  <c r="B15" i="6"/>
  <c r="C12" i="6"/>
  <c r="B4" i="6"/>
  <c r="C4" i="6"/>
  <c r="C14" i="6"/>
  <c r="B14" i="6"/>
  <c r="C13" i="6"/>
  <c r="B13" i="6"/>
  <c r="B12" i="6"/>
  <c r="C11" i="6"/>
  <c r="B11" i="6"/>
  <c r="C10" i="6"/>
  <c r="B10" i="6"/>
  <c r="C9" i="6"/>
  <c r="B9" i="6"/>
  <c r="C8" i="6"/>
  <c r="B8" i="6"/>
  <c r="C7" i="6"/>
  <c r="B7" i="6"/>
  <c r="B6" i="6"/>
  <c r="C5" i="6"/>
  <c r="B5" i="6"/>
  <c r="C3" i="6"/>
  <c r="B3" i="6"/>
  <c r="B2" i="6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  <author>Becky Blackwell</author>
  </authors>
  <commentList>
    <comment ref="A6" authorId="0" shapeId="0" xr:uid="{F97DE337-7D6D-4FBA-8F44-177FA1CDBEFC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retired April 2023</t>
        </r>
      </text>
    </comment>
    <comment ref="A46" authorId="1" shapeId="0" xr:uid="{19A95E6C-A0CB-49F6-B206-8B71541D780D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Employee resigned November 22
</t>
        </r>
      </text>
    </comment>
    <comment ref="A61" authorId="0" shapeId="0" xr:uid="{D76C15F1-F9B3-48E5-94A5-C69DC08B9DE5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April 2023</t>
        </r>
      </text>
    </comment>
  </commentList>
</comments>
</file>

<file path=xl/sharedStrings.xml><?xml version="1.0" encoding="utf-8"?>
<sst xmlns="http://schemas.openxmlformats.org/spreadsheetml/2006/main" count="24" uniqueCount="23">
  <si>
    <t>Regular Hours</t>
  </si>
  <si>
    <t>OT Hours</t>
  </si>
  <si>
    <t>Total Wages (Regular + OT)</t>
  </si>
  <si>
    <t>Union EE Wage - Sep.-Oct. 2022</t>
  </si>
  <si>
    <t>Union EE Wage - Nov. 2022-Aug. 2023</t>
  </si>
  <si>
    <t>Non-Union EE Wage - Sep. 2022-June 2023</t>
  </si>
  <si>
    <t>Non-Union EE Wage - July-August 2023</t>
  </si>
  <si>
    <t>Non-Union EE Salary - Sep. 2022-June 2023</t>
  </si>
  <si>
    <t>Non-Union EE Salary - July-August 2023</t>
  </si>
  <si>
    <t>*increased Nov '22 to 27.49, Jan '23 to 29.46, July '23 to 31.42</t>
  </si>
  <si>
    <t>*increased Nov '22 to 31.42, Feb '23 to 33.39</t>
  </si>
  <si>
    <t>*increased Nov '22 to 23.56, Feb '23 to 25.53</t>
  </si>
  <si>
    <t>*increased Nov '22 to 37.32, Dec' 22 to 39.28</t>
  </si>
  <si>
    <t>*increased Nov '22 to 35.74, Dec' 22 to 37.32, June '23 to 39.28</t>
  </si>
  <si>
    <t>*increased Nov '22 to 37.32, Mar '23 to 39.28</t>
  </si>
  <si>
    <t>*increase in Jan '23 to 25.98</t>
  </si>
  <si>
    <t>*increase in Jan '23 to 23.09</t>
  </si>
  <si>
    <t>*increase in Nov '22 to 22.66</t>
  </si>
  <si>
    <t>*increase in Nov '22 to 67,500, July 1 '23 to 73,575.01, July 17 '23 to 76,000.03</t>
  </si>
  <si>
    <t>*increase in Jan '23 to 125,000.04</t>
  </si>
  <si>
    <t>*increase in Jan '23 to 81,300.02</t>
  </si>
  <si>
    <t>*increase in Oct '22 to 150,000.03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</si>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</sst>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3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43" fontId="0" fillId="0" borderId="0" xfId="0" applyNumberFormat="1" applyFill="1" applyAlignment="1">
      <alignment horizontal="left"/>
    </xf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C5C2-A94E-42DE-8F01-DDED3A5268C5}">
  <dimension ref="A1:S76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L67" sqref="L67"/>
    </sheetView>
  </sheetViews>
  <sheetFormatPr defaultRowHeight="15" x14ac:dyDescent="0.25"/>
  <cols>
    <col min="1" max="1" width="9.5703125" bestFit="1" customWidth="1"/>
    <col min="2" max="2" width="13.85546875" style="4" customWidth="1"/>
    <col min="3" max="3" width="13.5703125" style="4" customWidth="1"/>
    <col min="4" max="7" width="17.85546875" style="4" bestFit="1" customWidth="1"/>
    <col min="8" max="9" width="17.85546875" style="4" customWidth="1"/>
    <col min="10" max="10" width="13.5703125" style="4" customWidth="1"/>
    <col min="11" max="11" width="9.140625" style="11"/>
    <col min="12" max="19" width="9.140625" style="12"/>
  </cols>
  <sheetData>
    <row r="1" spans="1:19" s="2" customFormat="1" ht="62.25" customHeight="1" x14ac:dyDescent="0.25">
      <c r="A1" s="1" t="s">
        <v>22</v>
      </c>
      <c r="B1" s="5" t="s">
        <v>0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2</v>
      </c>
      <c r="K1" s="9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>
        <v>1</v>
      </c>
      <c r="B2" s="8">
        <f>1653.5+88+8+40+184+144</f>
        <v>2117.5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116744.06</v>
      </c>
      <c r="I2" s="8">
        <v>116744.06</v>
      </c>
      <c r="J2" s="7">
        <v>116744.16</v>
      </c>
    </row>
    <row r="3" spans="1:19" x14ac:dyDescent="0.25">
      <c r="A3">
        <f>+A2+1</f>
        <v>2</v>
      </c>
      <c r="B3" s="8">
        <f>1202.5+80+8+12+9+128+131.5</f>
        <v>1571</v>
      </c>
      <c r="C3" s="8">
        <f>92+16</f>
        <v>108</v>
      </c>
      <c r="D3" s="8">
        <v>32.74</v>
      </c>
      <c r="E3" s="8">
        <v>33.39</v>
      </c>
      <c r="F3" s="8">
        <v>0</v>
      </c>
      <c r="G3" s="8">
        <v>0</v>
      </c>
      <c r="H3" s="8">
        <v>0</v>
      </c>
      <c r="I3" s="8">
        <v>0</v>
      </c>
      <c r="J3" s="7">
        <v>57549.35</v>
      </c>
    </row>
    <row r="4" spans="1:19" x14ac:dyDescent="0.25">
      <c r="A4">
        <f t="shared" ref="A4:A67" si="0">+A3+1</f>
        <v>3</v>
      </c>
      <c r="B4" s="8">
        <f>1435.5+160+88+16+4.5+216+8</f>
        <v>1928</v>
      </c>
      <c r="C4" s="8">
        <f>80+71+226+72+193.5+88</f>
        <v>730.5</v>
      </c>
      <c r="D4" s="8">
        <v>42.36</v>
      </c>
      <c r="E4" s="8">
        <v>43.21</v>
      </c>
      <c r="F4" s="8">
        <v>0</v>
      </c>
      <c r="G4" s="8">
        <v>0</v>
      </c>
      <c r="H4" s="8">
        <v>0</v>
      </c>
      <c r="I4" s="8">
        <v>0</v>
      </c>
      <c r="J4" s="7">
        <v>141514.56</v>
      </c>
    </row>
    <row r="5" spans="1:19" x14ac:dyDescent="0.25">
      <c r="A5">
        <f t="shared" si="0"/>
        <v>4</v>
      </c>
      <c r="B5" s="8">
        <f>1726+88+8+8+32+146+64</f>
        <v>2072</v>
      </c>
      <c r="C5" s="8">
        <f>142+45</f>
        <v>187</v>
      </c>
      <c r="D5" s="8">
        <v>32.74</v>
      </c>
      <c r="E5" s="8">
        <v>33.39</v>
      </c>
      <c r="F5" s="8">
        <v>0</v>
      </c>
      <c r="G5" s="8">
        <v>0</v>
      </c>
      <c r="H5" s="8">
        <v>0</v>
      </c>
      <c r="I5" s="8">
        <v>0</v>
      </c>
      <c r="J5" s="7">
        <v>78241.330000000016</v>
      </c>
    </row>
    <row r="6" spans="1:19" x14ac:dyDescent="0.25">
      <c r="A6">
        <f t="shared" si="0"/>
        <v>5</v>
      </c>
      <c r="B6" s="8">
        <f>1041+72+40+184+24</f>
        <v>1361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83727.960000000006</v>
      </c>
      <c r="I6" s="8">
        <v>0</v>
      </c>
      <c r="J6" s="7">
        <v>54745.099999999991</v>
      </c>
    </row>
    <row r="7" spans="1:19" x14ac:dyDescent="0.25">
      <c r="A7">
        <f t="shared" si="0"/>
        <v>6</v>
      </c>
      <c r="B7" s="8">
        <f>1323+152+88+8+57+136+92</f>
        <v>1856</v>
      </c>
      <c r="C7" s="8">
        <f>265+41+219.5+73.5+128.5+160</f>
        <v>887.5</v>
      </c>
      <c r="D7" s="8">
        <v>42.36</v>
      </c>
      <c r="E7" s="8">
        <v>43.21</v>
      </c>
      <c r="F7" s="8">
        <v>0</v>
      </c>
      <c r="G7" s="8">
        <v>0</v>
      </c>
      <c r="H7" s="8">
        <v>0</v>
      </c>
      <c r="I7" s="8">
        <v>0</v>
      </c>
      <c r="J7" s="7">
        <v>147768.01999999996</v>
      </c>
    </row>
    <row r="8" spans="1:19" x14ac:dyDescent="0.25">
      <c r="A8">
        <f t="shared" si="0"/>
        <v>7</v>
      </c>
      <c r="B8" s="8">
        <f>1426.5+157+112+8+61.5+24+144</f>
        <v>1933</v>
      </c>
      <c r="C8" s="8">
        <f>51+85+294+90.5+161.5+40</f>
        <v>722</v>
      </c>
      <c r="D8" s="8">
        <v>42.36</v>
      </c>
      <c r="E8" s="8">
        <v>43.21</v>
      </c>
      <c r="F8" s="8">
        <v>0</v>
      </c>
      <c r="G8" s="8">
        <v>0</v>
      </c>
      <c r="H8" s="8">
        <v>0</v>
      </c>
      <c r="I8" s="8">
        <v>0</v>
      </c>
      <c r="J8" s="7">
        <v>143708.70000000001</v>
      </c>
    </row>
    <row r="9" spans="1:19" x14ac:dyDescent="0.25">
      <c r="A9">
        <f t="shared" si="0"/>
        <v>8</v>
      </c>
      <c r="B9" s="8">
        <f>1277.5+220+88+8+66.5+228+108+4</f>
        <v>2000</v>
      </c>
      <c r="C9" s="8">
        <f>52+46.5+229.5+91.5+94.5+40</f>
        <v>554</v>
      </c>
      <c r="D9" s="8">
        <v>42.36</v>
      </c>
      <c r="E9" s="8">
        <v>43.21</v>
      </c>
      <c r="F9" s="8">
        <v>0</v>
      </c>
      <c r="G9" s="8">
        <v>0</v>
      </c>
      <c r="H9" s="8">
        <v>0</v>
      </c>
      <c r="I9" s="8">
        <v>0</v>
      </c>
      <c r="J9" s="7">
        <v>134590.21</v>
      </c>
    </row>
    <row r="10" spans="1:19" x14ac:dyDescent="0.25">
      <c r="A10">
        <f t="shared" si="0"/>
        <v>9</v>
      </c>
      <c r="B10" s="8">
        <f>1746+88+8+203+67.5</f>
        <v>2112.5</v>
      </c>
      <c r="C10" s="8">
        <f>60+3.5</f>
        <v>63.5</v>
      </c>
      <c r="D10" s="8">
        <v>0</v>
      </c>
      <c r="E10" s="8">
        <v>0</v>
      </c>
      <c r="F10" s="8">
        <v>27.213000000000001</v>
      </c>
      <c r="G10" s="8">
        <v>28.846</v>
      </c>
      <c r="H10" s="8">
        <v>0</v>
      </c>
      <c r="I10" s="8">
        <v>0</v>
      </c>
      <c r="J10" s="7">
        <v>60551.46</v>
      </c>
    </row>
    <row r="11" spans="1:19" x14ac:dyDescent="0.25">
      <c r="A11">
        <f t="shared" si="0"/>
        <v>10</v>
      </c>
      <c r="B11" s="8">
        <f>1307.5+192+88+8+102+184+16</f>
        <v>1897.5</v>
      </c>
      <c r="C11" s="8">
        <f>12+96.5+239.5+77.5+193.5+96+47</f>
        <v>762</v>
      </c>
      <c r="D11" s="8">
        <v>42.36</v>
      </c>
      <c r="E11" s="8">
        <v>43.21</v>
      </c>
      <c r="F11" s="8">
        <v>0</v>
      </c>
      <c r="G11" s="8">
        <v>0</v>
      </c>
      <c r="H11" s="8">
        <v>0</v>
      </c>
      <c r="I11" s="8">
        <v>0</v>
      </c>
      <c r="J11" s="7">
        <v>143815.85999999999</v>
      </c>
    </row>
    <row r="12" spans="1:19" x14ac:dyDescent="0.25">
      <c r="A12">
        <f t="shared" si="0"/>
        <v>11</v>
      </c>
      <c r="B12" s="8">
        <f>1386.5+72+88+81.5+16+56+180+40</f>
        <v>1920</v>
      </c>
      <c r="C12" s="8">
        <f>71.5+69+186.5+27.5+25.5+94+19+115.5+72+8</f>
        <v>688.5</v>
      </c>
      <c r="D12" s="8">
        <v>38.51</v>
      </c>
      <c r="E12" s="8">
        <v>39.28</v>
      </c>
      <c r="F12" s="8">
        <v>0</v>
      </c>
      <c r="G12" s="8">
        <v>0</v>
      </c>
      <c r="H12" s="8">
        <v>0</v>
      </c>
      <c r="I12" s="8">
        <v>0</v>
      </c>
      <c r="J12" s="7">
        <v>127101.81</v>
      </c>
    </row>
    <row r="13" spans="1:19" x14ac:dyDescent="0.25">
      <c r="A13">
        <f t="shared" si="0"/>
        <v>12</v>
      </c>
      <c r="B13" s="8">
        <f>1627.5+88+8+234+123.5</f>
        <v>2081</v>
      </c>
      <c r="C13" s="8">
        <f>1.5</f>
        <v>1.5</v>
      </c>
      <c r="D13" s="8">
        <v>0</v>
      </c>
      <c r="E13" s="8">
        <v>0</v>
      </c>
      <c r="F13" s="8">
        <v>32.74</v>
      </c>
      <c r="G13" s="8">
        <v>32.74</v>
      </c>
      <c r="H13" s="8">
        <v>0</v>
      </c>
      <c r="I13" s="8">
        <v>0</v>
      </c>
      <c r="J13" s="7">
        <v>68205.61</v>
      </c>
      <c r="K13" s="13"/>
    </row>
    <row r="14" spans="1:19" x14ac:dyDescent="0.25">
      <c r="A14">
        <f t="shared" si="0"/>
        <v>13</v>
      </c>
      <c r="B14" s="8">
        <f>1428+200+96+12+81.5+104+24</f>
        <v>1945.5</v>
      </c>
      <c r="C14" s="8">
        <f>58+83+243.5+54.5+170.5+67.5+47</f>
        <v>724</v>
      </c>
      <c r="D14" s="8">
        <v>42.36</v>
      </c>
      <c r="E14" s="8">
        <v>43.21</v>
      </c>
      <c r="F14" s="8">
        <v>0</v>
      </c>
      <c r="G14" s="8">
        <v>0</v>
      </c>
      <c r="H14" s="8">
        <v>0</v>
      </c>
      <c r="I14" s="8">
        <v>0</v>
      </c>
      <c r="J14" s="7">
        <v>142212.88</v>
      </c>
    </row>
    <row r="15" spans="1:19" x14ac:dyDescent="0.25">
      <c r="A15">
        <f t="shared" si="0"/>
        <v>14</v>
      </c>
      <c r="B15" s="8">
        <f>1772.5+88+8+163.5+60</f>
        <v>2092</v>
      </c>
      <c r="C15" s="8">
        <f>72.5+1</f>
        <v>73.5</v>
      </c>
      <c r="D15" s="8">
        <v>0</v>
      </c>
      <c r="E15" s="8">
        <v>0</v>
      </c>
      <c r="F15" s="8">
        <v>25.221</v>
      </c>
      <c r="G15" s="8">
        <v>28.058</v>
      </c>
      <c r="H15" s="8">
        <v>0</v>
      </c>
      <c r="I15" s="8">
        <v>0</v>
      </c>
      <c r="J15" s="7">
        <v>57150.000000000007</v>
      </c>
      <c r="K15" s="11" t="s">
        <v>15</v>
      </c>
    </row>
    <row r="16" spans="1:19" x14ac:dyDescent="0.25">
      <c r="A16">
        <f t="shared" si="0"/>
        <v>15</v>
      </c>
      <c r="B16" s="8">
        <f>1198.5+109+96+4+49.5+224+67+228</f>
        <v>1976</v>
      </c>
      <c r="C16" s="8">
        <f>41.5+85.5+89.5+21+6+7.5+83.5+45+125+58.5+33+32</f>
        <v>628</v>
      </c>
      <c r="D16" s="8">
        <v>38.51</v>
      </c>
      <c r="E16" s="8">
        <v>39.28</v>
      </c>
      <c r="F16" s="8">
        <v>0</v>
      </c>
      <c r="G16" s="8">
        <v>0</v>
      </c>
      <c r="H16" s="8">
        <v>0</v>
      </c>
      <c r="I16" s="8">
        <v>0</v>
      </c>
      <c r="J16" s="7">
        <v>126466.61</v>
      </c>
    </row>
    <row r="17" spans="1:11" x14ac:dyDescent="0.25">
      <c r="A17">
        <f t="shared" si="0"/>
        <v>16</v>
      </c>
      <c r="B17" s="8">
        <f>1912+132+2+98</f>
        <v>2144</v>
      </c>
      <c r="C17" s="8">
        <v>331.5</v>
      </c>
      <c r="D17" s="8">
        <v>0</v>
      </c>
      <c r="E17" s="8">
        <v>0</v>
      </c>
      <c r="F17" s="8">
        <v>29.042999999999999</v>
      </c>
      <c r="G17" s="8">
        <v>30.204999999999998</v>
      </c>
      <c r="H17" s="8">
        <v>0</v>
      </c>
      <c r="I17" s="8">
        <v>0</v>
      </c>
      <c r="J17" s="7">
        <v>77097.88</v>
      </c>
    </row>
    <row r="18" spans="1:11" x14ac:dyDescent="0.25">
      <c r="A18">
        <f t="shared" si="0"/>
        <v>17</v>
      </c>
      <c r="B18" s="8">
        <f>1429+176+88+8+51+200+32</f>
        <v>1984</v>
      </c>
      <c r="C18" s="8">
        <f>30+60+295+50+102.5+32</f>
        <v>569.5</v>
      </c>
      <c r="D18" s="8">
        <v>42.36</v>
      </c>
      <c r="E18" s="8">
        <v>43.21</v>
      </c>
      <c r="F18" s="8">
        <v>0</v>
      </c>
      <c r="G18" s="8">
        <v>0</v>
      </c>
      <c r="H18" s="8">
        <v>0</v>
      </c>
      <c r="I18" s="8">
        <v>0</v>
      </c>
      <c r="J18" s="7">
        <v>133768</v>
      </c>
    </row>
    <row r="19" spans="1:11" x14ac:dyDescent="0.25">
      <c r="A19">
        <f t="shared" si="0"/>
        <v>18</v>
      </c>
      <c r="B19" s="8">
        <f>1190.5+80+88+8+12+73+246+200+72</f>
        <v>1969.5</v>
      </c>
      <c r="C19" s="8">
        <f>11+34.5+130+25.5+17.5+72+28+93.5+8+12.5</f>
        <v>432.5</v>
      </c>
      <c r="D19" s="8">
        <v>38.51</v>
      </c>
      <c r="E19" s="8">
        <v>39.28</v>
      </c>
      <c r="F19" s="8">
        <v>0</v>
      </c>
      <c r="G19" s="8">
        <v>0</v>
      </c>
      <c r="H19" s="8">
        <v>0</v>
      </c>
      <c r="I19" s="8">
        <v>0</v>
      </c>
      <c r="J19" s="7">
        <v>109390.3</v>
      </c>
    </row>
    <row r="20" spans="1:11" x14ac:dyDescent="0.25">
      <c r="A20">
        <f t="shared" si="0"/>
        <v>19</v>
      </c>
      <c r="B20" s="8">
        <f>1442.5+88+8+228.5+179</f>
        <v>1946</v>
      </c>
      <c r="C20" s="8">
        <f>70+5</f>
        <v>75</v>
      </c>
      <c r="D20" s="8">
        <v>0</v>
      </c>
      <c r="E20" s="8">
        <v>0</v>
      </c>
      <c r="F20" s="8">
        <v>21.591000000000001</v>
      </c>
      <c r="G20" s="8">
        <v>22.670999999999999</v>
      </c>
      <c r="H20" s="8">
        <v>0</v>
      </c>
      <c r="I20" s="8">
        <v>0</v>
      </c>
      <c r="J20" s="7">
        <v>44749.22</v>
      </c>
    </row>
    <row r="21" spans="1:11" x14ac:dyDescent="0.25">
      <c r="A21">
        <f t="shared" si="0"/>
        <v>20</v>
      </c>
      <c r="B21" s="8">
        <f>1833+88+44+144.5+16</f>
        <v>2125.5</v>
      </c>
      <c r="C21" s="8">
        <v>101.5</v>
      </c>
      <c r="D21" s="8">
        <v>0</v>
      </c>
      <c r="E21" s="8">
        <v>0</v>
      </c>
      <c r="F21" s="8">
        <v>32.549999999999997</v>
      </c>
      <c r="G21" s="8">
        <v>34.503</v>
      </c>
      <c r="H21" s="8">
        <v>0</v>
      </c>
      <c r="I21" s="8">
        <v>0</v>
      </c>
      <c r="J21" s="7">
        <v>74755.08</v>
      </c>
    </row>
    <row r="22" spans="1:11" x14ac:dyDescent="0.25">
      <c r="A22">
        <f t="shared" si="0"/>
        <v>21</v>
      </c>
      <c r="B22" s="8">
        <f>1837+88+8+56+128</f>
        <v>2117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121000</v>
      </c>
      <c r="I22" s="8">
        <v>129470.02</v>
      </c>
      <c r="J22" s="7">
        <v>122140.06999999999</v>
      </c>
      <c r="K22" s="13"/>
    </row>
    <row r="23" spans="1:11" x14ac:dyDescent="0.25">
      <c r="A23">
        <f t="shared" si="0"/>
        <v>22</v>
      </c>
      <c r="B23" s="8">
        <f>1777+88+152+39</f>
        <v>2056</v>
      </c>
      <c r="C23" s="8">
        <f>130+25.5+68+24</f>
        <v>247.5</v>
      </c>
      <c r="D23" s="8">
        <v>38.51</v>
      </c>
      <c r="E23" s="8">
        <v>39.28</v>
      </c>
      <c r="F23" s="8">
        <v>0</v>
      </c>
      <c r="G23" s="8">
        <v>0</v>
      </c>
      <c r="H23" s="8">
        <v>0</v>
      </c>
      <c r="I23" s="8">
        <v>0</v>
      </c>
      <c r="J23" s="7">
        <v>95482.670000000013</v>
      </c>
    </row>
    <row r="24" spans="1:11" x14ac:dyDescent="0.25">
      <c r="A24">
        <f t="shared" si="0"/>
        <v>23</v>
      </c>
      <c r="B24" s="8">
        <f>1932+88+116+27</f>
        <v>2163</v>
      </c>
      <c r="C24" s="8">
        <f>413.5+9</f>
        <v>422.5</v>
      </c>
      <c r="D24" s="8">
        <v>0</v>
      </c>
      <c r="E24" s="8">
        <v>0</v>
      </c>
      <c r="F24" s="8">
        <v>25.4</v>
      </c>
      <c r="G24" s="8">
        <v>27.431999999999999</v>
      </c>
      <c r="H24" s="8">
        <v>0</v>
      </c>
      <c r="I24" s="8">
        <v>0</v>
      </c>
      <c r="J24" s="7">
        <v>71876.17</v>
      </c>
    </row>
    <row r="25" spans="1:11" x14ac:dyDescent="0.25">
      <c r="A25">
        <f t="shared" si="0"/>
        <v>24</v>
      </c>
      <c r="B25" s="8">
        <f>1716+88+16+178.5+104</f>
        <v>2102.5</v>
      </c>
      <c r="C25" s="8">
        <f>59+2.5</f>
        <v>61.5</v>
      </c>
      <c r="D25" s="8">
        <v>0</v>
      </c>
      <c r="E25" s="8">
        <v>0</v>
      </c>
      <c r="F25" s="8">
        <v>20.561</v>
      </c>
      <c r="G25" s="8">
        <v>22.617000000000001</v>
      </c>
      <c r="H25" s="8">
        <v>0</v>
      </c>
      <c r="I25" s="8">
        <v>0</v>
      </c>
      <c r="J25" s="7">
        <v>45703.57</v>
      </c>
    </row>
    <row r="26" spans="1:11" x14ac:dyDescent="0.25">
      <c r="A26">
        <f t="shared" si="0"/>
        <v>25</v>
      </c>
      <c r="B26" s="8">
        <f>1525+120+88+8+4+59+152+52</f>
        <v>2008</v>
      </c>
      <c r="C26" s="8">
        <f>40+44+90.5+44.5+6+134.5+32+17.5</f>
        <v>409</v>
      </c>
      <c r="D26" s="8">
        <v>38.51</v>
      </c>
      <c r="E26" s="8">
        <v>39.28</v>
      </c>
      <c r="F26" s="8">
        <v>0</v>
      </c>
      <c r="G26" s="8">
        <v>0</v>
      </c>
      <c r="H26" s="8">
        <v>0</v>
      </c>
      <c r="I26" s="8">
        <v>0</v>
      </c>
      <c r="J26" s="7">
        <v>108615.43</v>
      </c>
    </row>
    <row r="27" spans="1:11" x14ac:dyDescent="0.25">
      <c r="A27">
        <f t="shared" si="0"/>
        <v>26</v>
      </c>
      <c r="B27" s="8">
        <f>1861+88+8+82+41</f>
        <v>2080</v>
      </c>
      <c r="C27" s="8">
        <f>15.5+7+20.5</f>
        <v>43</v>
      </c>
      <c r="D27" s="8">
        <v>32.74</v>
      </c>
      <c r="E27" s="8">
        <v>33.39</v>
      </c>
      <c r="F27" s="8">
        <v>0</v>
      </c>
      <c r="G27" s="8">
        <v>0</v>
      </c>
      <c r="H27" s="8">
        <v>0</v>
      </c>
      <c r="I27" s="8">
        <v>0</v>
      </c>
      <c r="J27" s="7">
        <v>71445.16</v>
      </c>
    </row>
    <row r="28" spans="1:11" x14ac:dyDescent="0.25">
      <c r="A28">
        <f t="shared" si="0"/>
        <v>27</v>
      </c>
      <c r="B28" s="8">
        <f>1496+168+88+4+128+28</f>
        <v>1912</v>
      </c>
      <c r="C28" s="8">
        <f>138+99.5+352.5+50.5+157+40</f>
        <v>837.5</v>
      </c>
      <c r="D28" s="8">
        <v>42.36</v>
      </c>
      <c r="E28" s="8">
        <v>43.21</v>
      </c>
      <c r="F28" s="8">
        <v>0</v>
      </c>
      <c r="G28" s="8">
        <v>0</v>
      </c>
      <c r="H28" s="8">
        <v>0</v>
      </c>
      <c r="I28" s="8">
        <v>0</v>
      </c>
      <c r="J28" s="7">
        <v>149940.66999999998</v>
      </c>
    </row>
    <row r="29" spans="1:11" x14ac:dyDescent="0.25">
      <c r="A29">
        <f t="shared" si="0"/>
        <v>28</v>
      </c>
      <c r="B29" s="8">
        <f>1793.5+88+128.5+85.5</f>
        <v>2095.5</v>
      </c>
      <c r="C29" s="8">
        <f>103+6.5</f>
        <v>109.5</v>
      </c>
      <c r="D29" s="8">
        <v>0</v>
      </c>
      <c r="E29" s="8">
        <v>0</v>
      </c>
      <c r="F29" s="8">
        <v>25.905000000000001</v>
      </c>
      <c r="G29" s="8">
        <v>28.236000000000001</v>
      </c>
      <c r="H29" s="8">
        <v>0</v>
      </c>
      <c r="I29" s="8">
        <v>0</v>
      </c>
      <c r="J29" s="7">
        <v>59214.340000000004</v>
      </c>
    </row>
    <row r="30" spans="1:11" x14ac:dyDescent="0.25">
      <c r="A30">
        <f t="shared" si="0"/>
        <v>29</v>
      </c>
      <c r="B30" s="8">
        <f>1852.5+112+40+87.5+4</f>
        <v>2096</v>
      </c>
      <c r="C30" s="8">
        <f>138.5+38</f>
        <v>176.5</v>
      </c>
      <c r="D30" s="8">
        <v>0</v>
      </c>
      <c r="E30" s="8">
        <v>0</v>
      </c>
      <c r="F30" s="8">
        <v>30.285</v>
      </c>
      <c r="G30" s="8">
        <v>32.405000000000001</v>
      </c>
      <c r="H30" s="8">
        <v>0</v>
      </c>
      <c r="I30" s="8">
        <v>0</v>
      </c>
      <c r="J30" s="7">
        <v>72152.66</v>
      </c>
    </row>
    <row r="31" spans="1:11" x14ac:dyDescent="0.25">
      <c r="A31">
        <f t="shared" si="0"/>
        <v>30</v>
      </c>
      <c r="B31" s="8">
        <f>1195.5+118+104+8+89.5+198+18+141+40</f>
        <v>1912</v>
      </c>
      <c r="C31" s="8">
        <f>110.5+74.5+134.5+47+31.5+16+15.5+161+112+63+8</f>
        <v>773.5</v>
      </c>
      <c r="D31" s="8">
        <v>38.51</v>
      </c>
      <c r="E31" s="8">
        <v>39.28</v>
      </c>
      <c r="F31" s="8">
        <v>0</v>
      </c>
      <c r="G31" s="8">
        <v>0</v>
      </c>
      <c r="H31" s="8">
        <v>0</v>
      </c>
      <c r="I31" s="8">
        <v>0</v>
      </c>
      <c r="J31" s="7">
        <v>129772.75</v>
      </c>
    </row>
    <row r="32" spans="1:11" x14ac:dyDescent="0.25">
      <c r="A32">
        <f t="shared" si="0"/>
        <v>31</v>
      </c>
      <c r="B32" s="8">
        <f>1885.5+88+8+7+8.5+83+6</f>
        <v>2086</v>
      </c>
      <c r="C32" s="8">
        <f>11</f>
        <v>11</v>
      </c>
      <c r="D32" s="8">
        <v>0</v>
      </c>
      <c r="E32" s="8">
        <v>0</v>
      </c>
      <c r="F32" s="8">
        <v>26.15</v>
      </c>
      <c r="G32" s="8">
        <v>27.457999999999998</v>
      </c>
      <c r="H32" s="8">
        <v>0</v>
      </c>
      <c r="I32" s="8">
        <v>0</v>
      </c>
      <c r="J32" s="7">
        <v>55346.680000000015</v>
      </c>
    </row>
    <row r="33" spans="1:11" x14ac:dyDescent="0.25">
      <c r="A33">
        <f t="shared" si="0"/>
        <v>32</v>
      </c>
      <c r="B33" s="8">
        <f>1847.5+88+4.5+113+49</f>
        <v>2102</v>
      </c>
      <c r="C33" s="8">
        <f>72+7</f>
        <v>79</v>
      </c>
      <c r="D33" s="8">
        <v>0</v>
      </c>
      <c r="E33" s="8">
        <v>0</v>
      </c>
      <c r="F33" s="8">
        <v>20.03</v>
      </c>
      <c r="G33" s="8">
        <v>21.032</v>
      </c>
      <c r="H33" s="8">
        <v>0</v>
      </c>
      <c r="I33" s="8">
        <v>0</v>
      </c>
      <c r="J33" s="7">
        <v>44764.260000000009</v>
      </c>
    </row>
    <row r="34" spans="1:11" x14ac:dyDescent="0.25">
      <c r="A34">
        <f t="shared" si="0"/>
        <v>33</v>
      </c>
      <c r="B34" s="8">
        <f>1767.5+88+22+136+79.5</f>
        <v>2093</v>
      </c>
      <c r="C34" s="8">
        <v>21.5</v>
      </c>
      <c r="D34" s="8">
        <v>0</v>
      </c>
      <c r="E34" s="8">
        <v>0</v>
      </c>
      <c r="F34" s="8">
        <v>42.600999999999999</v>
      </c>
      <c r="G34" s="8">
        <v>42.600999999999999</v>
      </c>
      <c r="H34" s="8">
        <v>0</v>
      </c>
      <c r="I34" s="8">
        <v>0</v>
      </c>
      <c r="J34" s="7">
        <v>90537.779999999984</v>
      </c>
    </row>
    <row r="35" spans="1:11" x14ac:dyDescent="0.25">
      <c r="A35">
        <f t="shared" si="0"/>
        <v>34</v>
      </c>
      <c r="B35" s="8">
        <f>1917.5+88+42.5+32</f>
        <v>2080</v>
      </c>
      <c r="C35" s="8">
        <v>6</v>
      </c>
      <c r="D35" s="8">
        <v>0</v>
      </c>
      <c r="E35" s="8">
        <v>0</v>
      </c>
      <c r="F35" s="8">
        <v>27.991</v>
      </c>
      <c r="G35" s="8">
        <v>30.79</v>
      </c>
      <c r="H35" s="8">
        <v>0</v>
      </c>
      <c r="I35" s="8">
        <v>0</v>
      </c>
      <c r="J35" s="7">
        <v>59269.53</v>
      </c>
    </row>
    <row r="36" spans="1:11" x14ac:dyDescent="0.25">
      <c r="A36">
        <f t="shared" si="0"/>
        <v>35</v>
      </c>
      <c r="B36" s="8">
        <f>1763+88+8+8+32+136+56</f>
        <v>2091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90690.65</v>
      </c>
      <c r="I36" s="8">
        <v>96132.09</v>
      </c>
      <c r="J36" s="7">
        <v>91423.08</v>
      </c>
    </row>
    <row r="37" spans="1:11" x14ac:dyDescent="0.25">
      <c r="A37">
        <f t="shared" si="0"/>
        <v>36</v>
      </c>
      <c r="B37" s="8">
        <f>1148+80+88+8+40+320+40+136+44</f>
        <v>1904</v>
      </c>
      <c r="C37" s="8">
        <f>60.5+62.5+271+59.5+9.5+26+16.5+159.5+40+28.5+16</f>
        <v>749.5</v>
      </c>
      <c r="D37" s="8">
        <v>38.51</v>
      </c>
      <c r="E37" s="8">
        <v>39.28</v>
      </c>
      <c r="F37" s="8">
        <v>0</v>
      </c>
      <c r="G37" s="8">
        <v>0</v>
      </c>
      <c r="H37" s="8">
        <v>0</v>
      </c>
      <c r="I37" s="8">
        <v>0</v>
      </c>
      <c r="J37" s="7">
        <v>131113.70000000001</v>
      </c>
    </row>
    <row r="38" spans="1:11" x14ac:dyDescent="0.25">
      <c r="A38">
        <f t="shared" si="0"/>
        <v>37</v>
      </c>
      <c r="B38" s="8">
        <f>1493+136+88+16+67+4+124+56</f>
        <v>1984</v>
      </c>
      <c r="C38" s="8">
        <f>36.5+51+142.5+47.5+8+152.5+40</f>
        <v>478</v>
      </c>
      <c r="D38" s="8">
        <v>38.51</v>
      </c>
      <c r="E38" s="8">
        <v>39.28</v>
      </c>
      <c r="F38" s="8">
        <v>0</v>
      </c>
      <c r="G38" s="8">
        <v>0</v>
      </c>
      <c r="H38" s="8">
        <v>0</v>
      </c>
      <c r="I38" s="8">
        <v>0</v>
      </c>
      <c r="J38" s="7">
        <v>112892.34000000003</v>
      </c>
    </row>
    <row r="39" spans="1:11" x14ac:dyDescent="0.25">
      <c r="A39">
        <f t="shared" si="0"/>
        <v>38</v>
      </c>
      <c r="B39" s="8">
        <f>1153+152+96+4+14+329+16+136+36</f>
        <v>1936</v>
      </c>
      <c r="C39" s="8">
        <f>138+75.5+129+66+61+7+16+196.5+80+32+13</f>
        <v>814</v>
      </c>
      <c r="D39" s="8">
        <v>38.51</v>
      </c>
      <c r="E39" s="8">
        <v>39.28</v>
      </c>
      <c r="F39" s="8">
        <v>0</v>
      </c>
      <c r="G39" s="8">
        <v>0</v>
      </c>
      <c r="H39" s="8">
        <v>0</v>
      </c>
      <c r="I39" s="8">
        <v>0</v>
      </c>
      <c r="J39" s="7">
        <v>134265.25</v>
      </c>
    </row>
    <row r="40" spans="1:11" x14ac:dyDescent="0.25">
      <c r="A40">
        <f t="shared" si="0"/>
        <v>39</v>
      </c>
      <c r="B40" s="8">
        <f>1770+88+8+176+70.5</f>
        <v>2112.5</v>
      </c>
      <c r="C40" s="8">
        <f>60.5+4</f>
        <v>64.5</v>
      </c>
      <c r="D40" s="8">
        <v>0</v>
      </c>
      <c r="E40" s="8">
        <v>0</v>
      </c>
      <c r="F40" s="8">
        <v>20.821000000000002</v>
      </c>
      <c r="G40" s="8">
        <v>22.695</v>
      </c>
      <c r="H40" s="8">
        <v>0</v>
      </c>
      <c r="I40" s="8">
        <v>0</v>
      </c>
      <c r="J40" s="7">
        <v>46533.420000000006</v>
      </c>
    </row>
    <row r="41" spans="1:11" x14ac:dyDescent="0.25">
      <c r="A41">
        <f t="shared" si="0"/>
        <v>40</v>
      </c>
      <c r="B41" s="8">
        <f>1830.5+88+100+100</f>
        <v>2118.5</v>
      </c>
      <c r="C41" s="8">
        <f>192.5+14</f>
        <v>206.5</v>
      </c>
      <c r="D41" s="8">
        <v>0</v>
      </c>
      <c r="E41" s="8">
        <v>0</v>
      </c>
      <c r="F41" s="8">
        <v>22.42</v>
      </c>
      <c r="G41" s="8">
        <v>25.167999999999999</v>
      </c>
      <c r="H41" s="8">
        <v>0</v>
      </c>
      <c r="I41" s="8">
        <v>0</v>
      </c>
      <c r="J41" s="7">
        <v>56211.959999999992</v>
      </c>
      <c r="K41" s="11" t="s">
        <v>16</v>
      </c>
    </row>
    <row r="42" spans="1:11" x14ac:dyDescent="0.25">
      <c r="A42">
        <f t="shared" si="0"/>
        <v>41</v>
      </c>
      <c r="B42" s="8">
        <f>1924+132+96.5+12</f>
        <v>2164.5</v>
      </c>
      <c r="C42" s="8">
        <v>187.5</v>
      </c>
      <c r="D42" s="8">
        <v>0</v>
      </c>
      <c r="E42" s="8">
        <v>0</v>
      </c>
      <c r="F42" s="8">
        <v>26.52</v>
      </c>
      <c r="G42" s="8">
        <v>27.846</v>
      </c>
      <c r="H42" s="8">
        <v>0</v>
      </c>
      <c r="I42" s="8">
        <v>0</v>
      </c>
      <c r="J42" s="7">
        <v>65266.060000000005</v>
      </c>
    </row>
    <row r="43" spans="1:11" x14ac:dyDescent="0.25">
      <c r="A43">
        <f t="shared" si="0"/>
        <v>42</v>
      </c>
      <c r="B43" s="8">
        <f>1910+88+24+64+32</f>
        <v>2118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143911.51</v>
      </c>
      <c r="I43" s="8">
        <v>159000.04</v>
      </c>
      <c r="J43" s="7">
        <v>150157.93</v>
      </c>
      <c r="K43" s="11" t="s">
        <v>21</v>
      </c>
    </row>
    <row r="44" spans="1:11" x14ac:dyDescent="0.25">
      <c r="A44">
        <f t="shared" si="0"/>
        <v>43</v>
      </c>
      <c r="B44" s="8">
        <f>1548+72+88+8+78+13+101+100</f>
        <v>2008</v>
      </c>
      <c r="C44" s="8">
        <f>63+44.5+118+48+133+32</f>
        <v>438.5</v>
      </c>
      <c r="D44" s="8">
        <v>36.590000000000003</v>
      </c>
      <c r="E44" s="8">
        <v>39.28</v>
      </c>
      <c r="F44" s="8">
        <v>0</v>
      </c>
      <c r="G44" s="8">
        <v>0</v>
      </c>
      <c r="H44" s="8">
        <v>0</v>
      </c>
      <c r="I44" s="8">
        <v>0</v>
      </c>
      <c r="J44" s="7">
        <v>108606.92</v>
      </c>
      <c r="K44" s="11" t="s">
        <v>12</v>
      </c>
    </row>
    <row r="45" spans="1:11" x14ac:dyDescent="0.25">
      <c r="A45">
        <f t="shared" si="0"/>
        <v>44</v>
      </c>
      <c r="B45" s="8">
        <f>1216+174+96+8+86+190+64+92</f>
        <v>1926</v>
      </c>
      <c r="C45" s="8">
        <f>40+74.5+255.5+112.5+7.5+155.5+76.5+55+8</f>
        <v>785</v>
      </c>
      <c r="D45" s="8">
        <v>38.51</v>
      </c>
      <c r="E45" s="8">
        <v>39.28</v>
      </c>
      <c r="F45" s="8">
        <v>0</v>
      </c>
      <c r="G45" s="8">
        <v>0</v>
      </c>
      <c r="H45" s="8">
        <v>0</v>
      </c>
      <c r="I45" s="8">
        <v>0</v>
      </c>
      <c r="J45" s="7">
        <v>135285.93</v>
      </c>
    </row>
    <row r="46" spans="1:11" x14ac:dyDescent="0.25">
      <c r="A46">
        <f t="shared" si="0"/>
        <v>45</v>
      </c>
      <c r="B46" s="8">
        <f>451+16+8+24</f>
        <v>499</v>
      </c>
      <c r="C46" s="8">
        <v>4.5</v>
      </c>
      <c r="D46" s="8">
        <v>0</v>
      </c>
      <c r="E46" s="8">
        <v>0</v>
      </c>
      <c r="F46" s="8">
        <v>23.58</v>
      </c>
      <c r="G46" s="8">
        <v>0</v>
      </c>
      <c r="H46" s="8">
        <v>0</v>
      </c>
      <c r="I46" s="8">
        <v>0</v>
      </c>
      <c r="J46" s="7">
        <v>11925.59</v>
      </c>
    </row>
    <row r="47" spans="1:11" x14ac:dyDescent="0.25">
      <c r="A47">
        <f t="shared" si="0"/>
        <v>46</v>
      </c>
      <c r="B47" s="8">
        <f>1904+88+8+12+71+20</f>
        <v>2103</v>
      </c>
      <c r="C47" s="8">
        <f>55.5</f>
        <v>55.5</v>
      </c>
      <c r="D47" s="8">
        <v>0</v>
      </c>
      <c r="E47" s="8">
        <v>0</v>
      </c>
      <c r="F47" s="8">
        <v>32.81</v>
      </c>
      <c r="G47" s="8">
        <v>35.106999999999999</v>
      </c>
      <c r="H47" s="8">
        <v>0</v>
      </c>
      <c r="I47" s="8">
        <v>0</v>
      </c>
      <c r="J47" s="7">
        <v>72374.069999999992</v>
      </c>
    </row>
    <row r="48" spans="1:11" x14ac:dyDescent="0.25">
      <c r="A48">
        <f t="shared" si="0"/>
        <v>47</v>
      </c>
      <c r="B48" s="8">
        <f>1624+88+8+40+248+72</f>
        <v>2080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327641.81</v>
      </c>
      <c r="I48" s="8">
        <v>343087.99</v>
      </c>
      <c r="J48" s="7">
        <v>329720.94999999995</v>
      </c>
    </row>
    <row r="49" spans="1:11" x14ac:dyDescent="0.25">
      <c r="A49">
        <f t="shared" si="0"/>
        <v>48</v>
      </c>
      <c r="B49" s="8">
        <f>1872+88+16+24+80</f>
        <v>2080</v>
      </c>
      <c r="C49" s="8">
        <v>1.5</v>
      </c>
      <c r="D49" s="8">
        <v>0</v>
      </c>
      <c r="E49" s="8">
        <v>0</v>
      </c>
      <c r="F49" s="8">
        <v>0</v>
      </c>
      <c r="G49" s="8">
        <v>0</v>
      </c>
      <c r="H49" s="8">
        <v>60805.11</v>
      </c>
      <c r="I49" s="8">
        <v>63237.3</v>
      </c>
      <c r="J49" s="7">
        <v>61198.329999999994</v>
      </c>
    </row>
    <row r="50" spans="1:11" x14ac:dyDescent="0.25">
      <c r="A50">
        <f t="shared" si="0"/>
        <v>49</v>
      </c>
      <c r="B50" s="8">
        <f>1874+88+8+16+40+56+16</f>
        <v>2098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95768.24</v>
      </c>
      <c r="I50" s="8">
        <v>105345.08</v>
      </c>
      <c r="J50" s="7">
        <v>97057.590000000011</v>
      </c>
    </row>
    <row r="51" spans="1:11" x14ac:dyDescent="0.25">
      <c r="A51">
        <f t="shared" si="0"/>
        <v>50</v>
      </c>
      <c r="B51" s="8">
        <f>1805.5+88+16+60+133.5</f>
        <v>2103</v>
      </c>
      <c r="C51" s="8">
        <v>89</v>
      </c>
      <c r="D51" s="8">
        <v>0</v>
      </c>
      <c r="E51" s="8">
        <v>0</v>
      </c>
      <c r="F51" s="8">
        <v>33.442999999999998</v>
      </c>
      <c r="G51" s="8">
        <v>35.450000000000003</v>
      </c>
      <c r="H51" s="8">
        <v>0</v>
      </c>
      <c r="I51" s="8">
        <v>0</v>
      </c>
      <c r="J51" s="7">
        <v>75392.45</v>
      </c>
    </row>
    <row r="52" spans="1:11" x14ac:dyDescent="0.25">
      <c r="A52">
        <f t="shared" si="0"/>
        <v>51</v>
      </c>
      <c r="B52" s="8">
        <f>1805+88+8+40+64+88</f>
        <v>2093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141589.19</v>
      </c>
      <c r="I52" s="8">
        <v>155339.76</v>
      </c>
      <c r="J52" s="7">
        <v>142895.68000000002</v>
      </c>
    </row>
    <row r="53" spans="1:11" x14ac:dyDescent="0.25">
      <c r="A53">
        <f t="shared" si="0"/>
        <v>52</v>
      </c>
      <c r="B53" s="8">
        <f>1934+88+48+32</f>
        <v>2102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77958.399999999994</v>
      </c>
      <c r="I53" s="8">
        <v>86533.82</v>
      </c>
      <c r="J53" s="7">
        <v>79112.76999999999</v>
      </c>
    </row>
    <row r="54" spans="1:11" x14ac:dyDescent="0.25">
      <c r="A54">
        <f t="shared" si="0"/>
        <v>53</v>
      </c>
      <c r="B54" s="8">
        <f>1864+88+8+20+77.5</f>
        <v>2057.5</v>
      </c>
      <c r="C54" s="8">
        <f>37.5+16</f>
        <v>53.5</v>
      </c>
      <c r="D54" s="8">
        <v>0</v>
      </c>
      <c r="E54" s="8">
        <v>0</v>
      </c>
      <c r="F54" s="8">
        <v>20.254999999999999</v>
      </c>
      <c r="G54" s="8">
        <v>23.792999999999999</v>
      </c>
      <c r="H54" s="8">
        <v>0</v>
      </c>
      <c r="I54" s="8">
        <v>0</v>
      </c>
      <c r="J54" s="7">
        <v>47724.25</v>
      </c>
      <c r="K54" s="11" t="s">
        <v>17</v>
      </c>
    </row>
    <row r="55" spans="1:11" x14ac:dyDescent="0.25">
      <c r="A55">
        <f t="shared" si="0"/>
        <v>54</v>
      </c>
      <c r="B55" s="8">
        <f>1848.5+88+16+64+72</f>
        <v>2088.5</v>
      </c>
      <c r="C55" s="8">
        <f>25+5</f>
        <v>30</v>
      </c>
      <c r="D55" s="8">
        <v>0</v>
      </c>
      <c r="E55" s="8">
        <v>0</v>
      </c>
      <c r="F55" s="8">
        <v>29.6</v>
      </c>
      <c r="G55" s="8">
        <v>31.672000000000001</v>
      </c>
      <c r="H55" s="8">
        <v>0</v>
      </c>
      <c r="I55" s="8">
        <v>0</v>
      </c>
      <c r="J55" s="7">
        <v>63741.079999999994</v>
      </c>
    </row>
    <row r="56" spans="1:11" x14ac:dyDescent="0.25">
      <c r="A56">
        <f t="shared" si="0"/>
        <v>55</v>
      </c>
      <c r="B56" s="8">
        <f>1922+88+44+26</f>
        <v>2080</v>
      </c>
      <c r="C56" s="8">
        <v>4</v>
      </c>
      <c r="D56" s="8">
        <v>0</v>
      </c>
      <c r="E56" s="8">
        <v>0</v>
      </c>
      <c r="F56" s="8">
        <v>23.98</v>
      </c>
      <c r="G56" s="8">
        <v>25.658999999999999</v>
      </c>
      <c r="H56" s="8">
        <v>0</v>
      </c>
      <c r="I56" s="8">
        <v>0</v>
      </c>
      <c r="J56" s="7">
        <v>50492.399999999994</v>
      </c>
    </row>
    <row r="57" spans="1:11" x14ac:dyDescent="0.25">
      <c r="A57">
        <f t="shared" si="0"/>
        <v>56</v>
      </c>
      <c r="B57" s="8">
        <f>1346.5+136+88+8+24+104+3+56+108</f>
        <v>1873.5</v>
      </c>
      <c r="C57" s="8">
        <f>150+100+286.5+71+277+120+12.5</f>
        <v>1017</v>
      </c>
      <c r="D57" s="8">
        <v>35.04</v>
      </c>
      <c r="E57" s="8">
        <v>39.28</v>
      </c>
      <c r="F57" s="8">
        <v>0</v>
      </c>
      <c r="G57" s="8">
        <v>0</v>
      </c>
      <c r="H57" s="8">
        <v>0</v>
      </c>
      <c r="I57" s="8">
        <v>0</v>
      </c>
      <c r="J57" s="7">
        <v>136888.20000000001</v>
      </c>
      <c r="K57" s="11" t="s">
        <v>13</v>
      </c>
    </row>
    <row r="58" spans="1:11" x14ac:dyDescent="0.25">
      <c r="A58">
        <f t="shared" si="0"/>
        <v>57</v>
      </c>
      <c r="B58" s="8">
        <f>1550.5+40+88+8+77.5+40+68+32</f>
        <v>1904</v>
      </c>
      <c r="C58" s="8">
        <f>159+58.5+175+35+26.5+29+214.5+112+20.5+29+8</f>
        <v>867</v>
      </c>
      <c r="D58" s="8">
        <v>38.51</v>
      </c>
      <c r="E58" s="8">
        <v>39.28</v>
      </c>
      <c r="F58" s="8">
        <v>0</v>
      </c>
      <c r="G58" s="8">
        <v>0</v>
      </c>
      <c r="H58" s="8">
        <v>0</v>
      </c>
      <c r="I58" s="8">
        <v>0</v>
      </c>
      <c r="J58" s="7">
        <v>132909.89000000001</v>
      </c>
    </row>
    <row r="59" spans="1:11" x14ac:dyDescent="0.25">
      <c r="A59">
        <f t="shared" si="0"/>
        <v>58</v>
      </c>
      <c r="B59" s="8">
        <f>1496.5+88+88+8+24+107+10+84+56</f>
        <v>1961.5</v>
      </c>
      <c r="C59" s="8">
        <f>94+56+182.5+32+7.5+146+64+15</f>
        <v>597</v>
      </c>
      <c r="D59" s="8">
        <v>38.51</v>
      </c>
      <c r="E59" s="8">
        <v>39.28</v>
      </c>
      <c r="F59" s="8">
        <v>0</v>
      </c>
      <c r="G59" s="8">
        <v>0</v>
      </c>
      <c r="H59" s="8">
        <v>0</v>
      </c>
      <c r="I59" s="8">
        <v>0</v>
      </c>
      <c r="J59" s="7">
        <v>118539.71</v>
      </c>
    </row>
    <row r="60" spans="1:11" x14ac:dyDescent="0.25">
      <c r="A60">
        <f t="shared" si="0"/>
        <v>59</v>
      </c>
      <c r="B60" s="8">
        <f>1627+132+177.5+202.5</f>
        <v>2139</v>
      </c>
      <c r="C60" s="8">
        <f>302+8</f>
        <v>310</v>
      </c>
      <c r="D60" s="8">
        <v>0</v>
      </c>
      <c r="E60" s="8">
        <v>0</v>
      </c>
      <c r="F60" s="8">
        <v>24.7</v>
      </c>
      <c r="G60" s="8">
        <v>27.17</v>
      </c>
      <c r="H60" s="8">
        <v>0</v>
      </c>
      <c r="I60" s="8">
        <v>0</v>
      </c>
      <c r="J60" s="7">
        <v>65157.369999999995</v>
      </c>
    </row>
    <row r="61" spans="1:11" x14ac:dyDescent="0.25">
      <c r="A61">
        <f t="shared" si="0"/>
        <v>60</v>
      </c>
      <c r="B61" s="8">
        <f>1232.5+72+4+71+43</f>
        <v>1422.5</v>
      </c>
      <c r="C61" s="8">
        <f>72.5+4</f>
        <v>76.5</v>
      </c>
      <c r="D61" s="8">
        <v>0</v>
      </c>
      <c r="E61" s="8">
        <v>0</v>
      </c>
      <c r="F61" s="8">
        <v>24.93</v>
      </c>
      <c r="G61" s="8">
        <v>0</v>
      </c>
      <c r="H61" s="8">
        <v>0</v>
      </c>
      <c r="I61" s="8">
        <v>0</v>
      </c>
      <c r="J61" s="7">
        <v>38323.699999999997</v>
      </c>
    </row>
    <row r="62" spans="1:11" x14ac:dyDescent="0.25">
      <c r="A62">
        <f t="shared" si="0"/>
        <v>61</v>
      </c>
      <c r="B62" s="8">
        <f>1848.5+88+8+40+136</f>
        <v>2120.5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125000.2</v>
      </c>
      <c r="I62" s="8">
        <v>138750.04</v>
      </c>
      <c r="J62" s="7">
        <v>126851.14000000001</v>
      </c>
      <c r="K62" s="13"/>
    </row>
    <row r="63" spans="1:11" x14ac:dyDescent="0.25">
      <c r="A63">
        <f t="shared" si="0"/>
        <v>62</v>
      </c>
      <c r="B63" s="8">
        <f>1438.5+128+88+33.5+40+80</f>
        <v>1808</v>
      </c>
      <c r="C63" s="8">
        <f>353+54+146+41.5+262.5+232</f>
        <v>1089</v>
      </c>
      <c r="D63" s="8">
        <v>35.04</v>
      </c>
      <c r="E63" s="8">
        <v>39.28</v>
      </c>
      <c r="F63" s="8">
        <v>0</v>
      </c>
      <c r="G63" s="8">
        <v>0</v>
      </c>
      <c r="H63" s="8">
        <v>0</v>
      </c>
      <c r="I63" s="8">
        <v>0</v>
      </c>
      <c r="J63" s="7">
        <v>133909.90000000002</v>
      </c>
      <c r="K63" s="11" t="s">
        <v>13</v>
      </c>
    </row>
    <row r="64" spans="1:11" x14ac:dyDescent="0.25">
      <c r="A64">
        <f t="shared" si="0"/>
        <v>63</v>
      </c>
      <c r="B64" s="8">
        <f>1548.5+80+96+24+43+97+32</f>
        <v>1920.5</v>
      </c>
      <c r="C64" s="8">
        <f>131+121+147.5+23.5+193+108.5+15</f>
        <v>739.5</v>
      </c>
      <c r="D64" s="8">
        <v>36.590000000000003</v>
      </c>
      <c r="E64" s="8">
        <v>39.28</v>
      </c>
      <c r="F64" s="8">
        <v>0</v>
      </c>
      <c r="G64" s="8">
        <v>0</v>
      </c>
      <c r="H64" s="8">
        <v>0</v>
      </c>
      <c r="I64" s="8">
        <v>0</v>
      </c>
      <c r="J64" s="7">
        <v>121911.84000000001</v>
      </c>
      <c r="K64" s="13" t="s">
        <v>14</v>
      </c>
    </row>
    <row r="65" spans="1:19" x14ac:dyDescent="0.25">
      <c r="A65">
        <f t="shared" si="0"/>
        <v>64</v>
      </c>
      <c r="B65" s="8">
        <f>1858+88+8+64+32+88</f>
        <v>2138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76300.02</v>
      </c>
      <c r="I65" s="8">
        <v>88617</v>
      </c>
      <c r="J65" s="7">
        <v>80564.44</v>
      </c>
      <c r="K65" s="11" t="s">
        <v>20</v>
      </c>
    </row>
    <row r="66" spans="1:19" x14ac:dyDescent="0.25">
      <c r="A66">
        <f t="shared" si="0"/>
        <v>65</v>
      </c>
      <c r="B66" s="8">
        <f>1940+88+8+20+24+32</f>
        <v>2112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110000.02</v>
      </c>
      <c r="I66" s="8">
        <v>138750.04</v>
      </c>
      <c r="J66" s="7">
        <v>120505.02</v>
      </c>
      <c r="K66" s="11" t="s">
        <v>19</v>
      </c>
    </row>
    <row r="67" spans="1:19" x14ac:dyDescent="0.25">
      <c r="A67">
        <f t="shared" si="0"/>
        <v>66</v>
      </c>
      <c r="B67" s="8">
        <f>1887+88+64+56+8</f>
        <v>2103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65000</v>
      </c>
      <c r="I67" s="8">
        <v>76000.03</v>
      </c>
      <c r="J67" s="7">
        <v>67926.060000000012</v>
      </c>
      <c r="K67" s="11" t="s">
        <v>18</v>
      </c>
    </row>
    <row r="68" spans="1:19" x14ac:dyDescent="0.25">
      <c r="A68">
        <f t="shared" ref="A68:A71" si="1">+A67+1</f>
        <v>67</v>
      </c>
      <c r="B68" s="8">
        <f>1637.5+88+8+4+97.5+37+64</f>
        <v>1936</v>
      </c>
      <c r="C68" s="8">
        <f>201.5+80+204.5+120</f>
        <v>606</v>
      </c>
      <c r="D68" s="8">
        <v>26.95</v>
      </c>
      <c r="E68" s="8">
        <v>31.42</v>
      </c>
      <c r="F68" s="8">
        <v>0</v>
      </c>
      <c r="G68" s="8">
        <v>0</v>
      </c>
      <c r="H68" s="8">
        <v>0</v>
      </c>
      <c r="I68" s="8">
        <v>0</v>
      </c>
      <c r="J68" s="7">
        <v>83527.06</v>
      </c>
      <c r="K68" s="11" t="s">
        <v>9</v>
      </c>
    </row>
    <row r="69" spans="1:19" x14ac:dyDescent="0.25">
      <c r="A69">
        <f t="shared" si="1"/>
        <v>68</v>
      </c>
      <c r="B69" s="8">
        <f>1518.5+64+88+94.5+19+56</f>
        <v>1840</v>
      </c>
      <c r="C69" s="8">
        <f>341+127.5+63+28+209+208</f>
        <v>976.5</v>
      </c>
      <c r="D69" s="8">
        <v>30.81</v>
      </c>
      <c r="E69" s="8">
        <v>33.39</v>
      </c>
      <c r="F69" s="8">
        <v>0</v>
      </c>
      <c r="G69" s="8">
        <v>0</v>
      </c>
      <c r="H69" s="8">
        <v>0</v>
      </c>
      <c r="I69" s="8">
        <v>0</v>
      </c>
      <c r="J69" s="7">
        <v>111784.66</v>
      </c>
      <c r="K69" s="11" t="s">
        <v>10</v>
      </c>
    </row>
    <row r="70" spans="1:19" x14ac:dyDescent="0.25">
      <c r="A70">
        <f t="shared" si="1"/>
        <v>69</v>
      </c>
      <c r="B70" s="8">
        <f>1944+120+16+30</f>
        <v>2110</v>
      </c>
      <c r="C70" s="8">
        <f>158.5+2</f>
        <v>160.5</v>
      </c>
      <c r="D70" s="8">
        <v>0</v>
      </c>
      <c r="E70" s="8">
        <v>0</v>
      </c>
      <c r="F70" s="8">
        <v>23.657</v>
      </c>
      <c r="G70" s="8">
        <v>25.076000000000001</v>
      </c>
      <c r="H70" s="8">
        <v>0</v>
      </c>
      <c r="I70" s="8">
        <v>0</v>
      </c>
      <c r="J70" s="7">
        <v>56054.43</v>
      </c>
    </row>
    <row r="71" spans="1:19" x14ac:dyDescent="0.25">
      <c r="A71">
        <f t="shared" si="1"/>
        <v>70</v>
      </c>
      <c r="B71" s="8">
        <f>1622.5+88+4+92.5+1+64</f>
        <v>1872</v>
      </c>
      <c r="C71" s="8">
        <f>286.5+92.5+178+200</f>
        <v>757</v>
      </c>
      <c r="D71" s="8">
        <v>23.1</v>
      </c>
      <c r="E71" s="8">
        <v>25.53</v>
      </c>
      <c r="F71" s="8">
        <v>0</v>
      </c>
      <c r="G71" s="8">
        <v>0</v>
      </c>
      <c r="H71" s="8">
        <v>0</v>
      </c>
      <c r="I71" s="8">
        <v>0</v>
      </c>
      <c r="J71" s="7">
        <v>75175.399999999994</v>
      </c>
      <c r="K71" s="11" t="s">
        <v>11</v>
      </c>
    </row>
    <row r="76" spans="1:19" s="3" customFormat="1" x14ac:dyDescent="0.25">
      <c r="A76"/>
      <c r="B76" s="4"/>
      <c r="C76" s="4"/>
      <c r="D76" s="4"/>
      <c r="E76" s="4"/>
      <c r="F76" s="4"/>
      <c r="G76" s="4"/>
      <c r="H76" s="4"/>
      <c r="I76" s="4"/>
      <c r="J76" s="4"/>
      <c r="K76" s="11"/>
      <c r="L76" s="14"/>
      <c r="M76" s="14"/>
      <c r="N76" s="14"/>
      <c r="O76" s="14"/>
      <c r="P76" s="14"/>
      <c r="Q76" s="14"/>
      <c r="R76" s="14"/>
      <c r="S76" s="14"/>
    </row>
  </sheetData>
  <autoFilter ref="A1:J71" xr:uid="{713D6F93-451C-4540-9664-6C65187BE982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05279F-9587-4CCA-831E-7FC835197D0A}"/>
</file>

<file path=customXml/itemProps2.xml><?xml version="1.0" encoding="utf-8"?>
<ds:datastoreItem xmlns:ds="http://schemas.openxmlformats.org/officeDocument/2006/customXml" ds:itemID="{35195B7E-E191-416B-9B78-60ABC6A728E2}"/>
</file>

<file path=customXml/itemProps3.xml><?xml version="1.0" encoding="utf-8"?>
<ds:datastoreItem xmlns:ds="http://schemas.openxmlformats.org/officeDocument/2006/customXml" ds:itemID="{19E90300-01BF-480F-80AA-64FEED911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cp:lastPrinted>2024-05-30T19:14:07Z</cp:lastPrinted>
  <dcterms:created xsi:type="dcterms:W3CDTF">2024-04-25T19:24:27Z</dcterms:created>
  <dcterms:modified xsi:type="dcterms:W3CDTF">2024-05-31T01:12:48Z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