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2ac385686f0d07d2/Documents/CATALYST Consulting/Clients/JPEC/Rate Case 2024-00085/Data Requests/PSC2/"/>
    </mc:Choice>
  </mc:AlternateContent>
  <xr:revisionPtr revIDLastSave="7" documentId="8_{0C9831B5-0A67-402E-9FD0-E8434E578FEC}" xr6:coauthVersionLast="47" xr6:coauthVersionMax="47" xr10:uidLastSave="{24B188F1-0F9A-4B33-949F-F10DD0AA1676}"/>
  <bookViews>
    <workbookView xWindow="-108" yWindow="-108" windowWidth="23256" windowHeight="12456" xr2:uid="{53ED7525-4349-4B5E-BF0D-E66E60EF220D}"/>
  </bookViews>
  <sheets>
    <sheet name="1.09 Int Exp (2)" sheetId="1" r:id="rId1"/>
  </sheets>
  <definedNames>
    <definedName name="_xlnm.Print_Area" localSheetId="0">'1.09 Int Exp (2)'!$A$1:$F$65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" i="1" l="1"/>
  <c r="F62" i="1" s="1"/>
  <c r="F49" i="1"/>
  <c r="C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C21" i="1"/>
  <c r="C20" i="1"/>
  <c r="F20" i="1" s="1"/>
  <c r="E19" i="1"/>
  <c r="C19" i="1"/>
  <c r="F19" i="1" s="1"/>
  <c r="C18" i="1"/>
  <c r="F18" i="1" s="1"/>
  <c r="C17" i="1"/>
  <c r="F17" i="1" s="1"/>
  <c r="F16" i="1"/>
  <c r="C16" i="1"/>
  <c r="C15" i="1"/>
  <c r="F15" i="1" s="1"/>
  <c r="C14" i="1"/>
  <c r="F14" i="1" s="1"/>
  <c r="C13" i="1"/>
  <c r="F13" i="1" s="1"/>
  <c r="F12" i="1"/>
  <c r="C12" i="1"/>
  <c r="C11" i="1"/>
  <c r="F11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C10" i="1"/>
  <c r="F10" i="1" s="1"/>
  <c r="F47" i="1" l="1"/>
  <c r="F51" i="1" s="1"/>
  <c r="F53" i="1" s="1"/>
</calcChain>
</file>

<file path=xl/sharedStrings.xml><?xml version="1.0" encoding="utf-8"?>
<sst xmlns="http://schemas.openxmlformats.org/spreadsheetml/2006/main" count="80" uniqueCount="43">
  <si>
    <t>Reference Schedule:  1.09</t>
  </si>
  <si>
    <t>JACKSON PURCHASE ENERGY CORPORATION</t>
  </si>
  <si>
    <t>For the 12 Months Ended August 31, 2023</t>
  </si>
  <si>
    <t>Interest Expense</t>
  </si>
  <si>
    <t>#</t>
  </si>
  <si>
    <t>Note #</t>
  </si>
  <si>
    <t>Oustanding Principal 08/31/2023</t>
  </si>
  <si>
    <t>Lender</t>
  </si>
  <si>
    <t>Rate</t>
  </si>
  <si>
    <t>Interest</t>
  </si>
  <si>
    <t>1-1</t>
  </si>
  <si>
    <t>RUS/FFB</t>
  </si>
  <si>
    <t>1-2</t>
  </si>
  <si>
    <t>2-1</t>
  </si>
  <si>
    <t>2-2</t>
  </si>
  <si>
    <t>2-3</t>
  </si>
  <si>
    <t>3-1</t>
  </si>
  <si>
    <t>3-2</t>
  </si>
  <si>
    <t>3-3</t>
  </si>
  <si>
    <t>3-4</t>
  </si>
  <si>
    <t>3-5</t>
  </si>
  <si>
    <t>3-6</t>
  </si>
  <si>
    <t>3-7</t>
  </si>
  <si>
    <t>3-8</t>
  </si>
  <si>
    <t>CFC</t>
  </si>
  <si>
    <t>14213340T02</t>
  </si>
  <si>
    <t>CoBank</t>
  </si>
  <si>
    <t>14213340T03</t>
  </si>
  <si>
    <t>14213340T07</t>
  </si>
  <si>
    <t>14213340T08</t>
  </si>
  <si>
    <t>14213340T09</t>
  </si>
  <si>
    <t>LTD per Form 7</t>
  </si>
  <si>
    <t>Test Year Amount</t>
  </si>
  <si>
    <t>Pro Forma Year Amount</t>
  </si>
  <si>
    <t>Adjustment - Account 427</t>
  </si>
  <si>
    <t>Short Term Interest</t>
  </si>
  <si>
    <t>431.00</t>
  </si>
  <si>
    <t>431.01</t>
  </si>
  <si>
    <t>STD</t>
  </si>
  <si>
    <t>Adjustment - Account 431</t>
  </si>
  <si>
    <t>This adjustment normalizes the interest on Interest Expense from test year to recent amounts.</t>
  </si>
  <si>
    <t>The adjustment also removes interest on short term borrowings repaid post-test-year.</t>
  </si>
  <si>
    <t>PSC 2-7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</si>
</sst>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_);_(&quot;$&quot;* \(#,##0\);_(&quot;$&quot;* &quot;-&quot;??_);_(@_)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i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0" fontId="2" fillId="0" borderId="0" xfId="0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4" applyFont="1"/>
    <xf numFmtId="0" fontId="2" fillId="0" borderId="0" xfId="4" applyFont="1"/>
    <xf numFmtId="0" fontId="5" fillId="0" borderId="0" xfId="0" applyFont="1"/>
    <xf numFmtId="0" fontId="2" fillId="0" borderId="1" xfId="0" applyFont="1" applyBorder="1"/>
    <xf numFmtId="44" fontId="2" fillId="0" borderId="1" xfId="2" applyFont="1" applyBorder="1" applyAlignment="1" applyProtection="1">
      <alignment horizontal="center"/>
      <protection locked="0"/>
    </xf>
    <xf numFmtId="40" fontId="2" fillId="0" borderId="1" xfId="1" applyNumberFormat="1" applyFont="1" applyBorder="1" applyAlignment="1" applyProtection="1">
      <alignment horizontal="center" wrapText="1"/>
      <protection locked="0"/>
    </xf>
    <xf numFmtId="40" fontId="2" fillId="0" borderId="1" xfId="2" applyNumberFormat="1" applyFont="1" applyFill="1" applyBorder="1" applyAlignment="1">
      <alignment horizontal="center"/>
    </xf>
    <xf numFmtId="40" fontId="2" fillId="0" borderId="1" xfId="1" applyNumberFormat="1" applyFont="1" applyBorder="1" applyAlignment="1" applyProtection="1">
      <alignment horizontal="center"/>
      <protection locked="0"/>
    </xf>
    <xf numFmtId="40" fontId="2" fillId="0" borderId="1" xfId="1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horizontal="left"/>
    </xf>
    <xf numFmtId="16" fontId="2" fillId="0" borderId="0" xfId="0" quotePrefix="1" applyNumberFormat="1" applyFont="1" applyAlignment="1">
      <alignment horizontal="center"/>
    </xf>
    <xf numFmtId="164" fontId="2" fillId="0" borderId="0" xfId="1" applyNumberFormat="1" applyFont="1" applyFill="1" applyProtection="1">
      <protection locked="0"/>
    </xf>
    <xf numFmtId="40" fontId="2" fillId="0" borderId="0" xfId="1" applyNumberFormat="1" applyFont="1" applyFill="1" applyBorder="1" applyAlignment="1">
      <alignment horizontal="center"/>
    </xf>
    <xf numFmtId="165" fontId="2" fillId="0" borderId="0" xfId="3" applyNumberFormat="1" applyFont="1" applyFill="1" applyBorder="1" applyAlignment="1" applyProtection="1">
      <alignment horizontal="center"/>
      <protection locked="0"/>
    </xf>
    <xf numFmtId="44" fontId="2" fillId="0" borderId="0" xfId="2" applyFont="1" applyFill="1" applyBorder="1" applyProtection="1">
      <protection locked="0"/>
    </xf>
    <xf numFmtId="0" fontId="4" fillId="0" borderId="0" xfId="0" applyFont="1" applyAlignment="1">
      <alignment horizontal="center" wrapText="1"/>
    </xf>
    <xf numFmtId="0" fontId="4" fillId="0" borderId="0" xfId="0" quotePrefix="1" applyFont="1" applyAlignment="1">
      <alignment horizontal="center"/>
    </xf>
    <xf numFmtId="0" fontId="2" fillId="0" borderId="0" xfId="0" quotePrefix="1" applyFont="1" applyAlignment="1">
      <alignment horizontal="center"/>
    </xf>
    <xf numFmtId="40" fontId="2" fillId="0" borderId="0" xfId="1" applyNumberFormat="1" applyFont="1" applyBorder="1" applyProtection="1">
      <protection locked="0"/>
    </xf>
    <xf numFmtId="0" fontId="6" fillId="0" borderId="0" xfId="0" quotePrefix="1" applyFont="1" applyAlignment="1">
      <alignment horizontal="center"/>
    </xf>
    <xf numFmtId="16" fontId="6" fillId="0" borderId="0" xfId="0" quotePrefix="1" applyNumberFormat="1" applyFont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/>
      <protection locked="0"/>
    </xf>
    <xf numFmtId="165" fontId="2" fillId="0" borderId="0" xfId="3" applyNumberFormat="1" applyFont="1" applyFill="1" applyAlignment="1" applyProtection="1">
      <alignment horizontal="center"/>
      <protection locked="0"/>
    </xf>
    <xf numFmtId="0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/>
    <xf numFmtId="165" fontId="2" fillId="0" borderId="0" xfId="3" applyNumberFormat="1" applyFont="1" applyFill="1" applyBorder="1" applyAlignment="1">
      <alignment horizontal="center"/>
    </xf>
    <xf numFmtId="40" fontId="2" fillId="0" borderId="0" xfId="0" applyNumberFormat="1" applyFont="1" applyProtection="1">
      <protection locked="0"/>
    </xf>
    <xf numFmtId="165" fontId="2" fillId="0" borderId="0" xfId="3" applyNumberFormat="1" applyFont="1" applyFill="1" applyAlignment="1">
      <alignment horizontal="center"/>
    </xf>
    <xf numFmtId="164" fontId="2" fillId="0" borderId="0" xfId="1" applyNumberFormat="1" applyFont="1"/>
    <xf numFmtId="0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/>
    <xf numFmtId="0" fontId="2" fillId="0" borderId="1" xfId="0" applyFont="1" applyBorder="1" applyAlignment="1">
      <alignment horizontal="center"/>
    </xf>
    <xf numFmtId="164" fontId="2" fillId="0" borderId="1" xfId="1" applyNumberFormat="1" applyFont="1" applyFill="1" applyBorder="1"/>
    <xf numFmtId="40" fontId="2" fillId="0" borderId="1" xfId="1" applyNumberFormat="1" applyFont="1" applyFill="1" applyBorder="1" applyAlignment="1">
      <alignment horizontal="center"/>
    </xf>
    <xf numFmtId="165" fontId="2" fillId="0" borderId="1" xfId="3" applyNumberFormat="1" applyFont="1" applyFill="1" applyBorder="1" applyAlignment="1">
      <alignment horizontal="center"/>
    </xf>
    <xf numFmtId="44" fontId="2" fillId="0" borderId="1" xfId="2" applyFont="1" applyFill="1" applyBorder="1" applyProtection="1">
      <protection locked="0"/>
    </xf>
    <xf numFmtId="166" fontId="2" fillId="0" borderId="0" xfId="2" applyNumberFormat="1" applyFont="1" applyFill="1"/>
    <xf numFmtId="164" fontId="2" fillId="0" borderId="0" xfId="1" applyNumberFormat="1" applyFont="1" applyAlignment="1">
      <alignment horizontal="center"/>
    </xf>
    <xf numFmtId="44" fontId="2" fillId="0" borderId="0" xfId="0" applyNumberFormat="1" applyFont="1"/>
    <xf numFmtId="0" fontId="2" fillId="0" borderId="0" xfId="0" quotePrefix="1" applyFont="1"/>
    <xf numFmtId="44" fontId="2" fillId="0" borderId="0" xfId="2" applyFont="1" applyFill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4" fontId="2" fillId="0" borderId="2" xfId="0" applyNumberFormat="1" applyFont="1" applyBorder="1"/>
    <xf numFmtId="0" fontId="2" fillId="0" borderId="0" xfId="0" applyFont="1" applyAlignment="1">
      <alignment vertical="top" wrapText="1"/>
    </xf>
    <xf numFmtId="0" fontId="4" fillId="0" borderId="0" xfId="4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44" fontId="2" fillId="0" borderId="0" xfId="0" applyNumberFormat="1" applyFont="1" applyFill="1"/>
    <xf numFmtId="0" fontId="7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44" fontId="2" fillId="0" borderId="3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44" fontId="2" fillId="0" borderId="2" xfId="0" applyNumberFormat="1" applyFont="1" applyFill="1" applyBorder="1"/>
    <xf numFmtId="0" fontId="2" fillId="0" borderId="0" xfId="0" quotePrefix="1" applyFont="1" applyFill="1"/>
    <xf numFmtId="164" fontId="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 2" xfId="4" xr:uid="{FB4F067F-109E-4517-82C9-F9BDB3FCD254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B3CE7-3156-40D2-AC7D-1DC4B9F638F4}">
  <sheetPr>
    <tabColor rgb="FF92D050"/>
    <pageSetUpPr fitToPage="1"/>
  </sheetPr>
  <dimension ref="A1:O68"/>
  <sheetViews>
    <sheetView tabSelected="1" view="pageBreakPreview" zoomScaleNormal="75" zoomScaleSheetLayoutView="100" workbookViewId="0">
      <selection activeCell="F2" sqref="F2"/>
    </sheetView>
  </sheetViews>
  <sheetFormatPr defaultColWidth="9.109375" defaultRowHeight="13.2" x14ac:dyDescent="0.25"/>
  <cols>
    <col min="1" max="1" width="4" style="1" customWidth="1"/>
    <col min="2" max="2" width="23.6640625" style="1" bestFit="1" customWidth="1"/>
    <col min="3" max="3" width="20.6640625" style="1" customWidth="1"/>
    <col min="4" max="4" width="12.33203125" style="1" customWidth="1"/>
    <col min="5" max="5" width="11.5546875" style="4" customWidth="1"/>
    <col min="6" max="6" width="16.6640625" style="1" customWidth="1"/>
    <col min="7" max="12" width="18.109375" style="1" customWidth="1"/>
    <col min="13" max="13" width="10.5546875" style="1" bestFit="1" customWidth="1"/>
    <col min="14" max="16384" width="9.109375" style="1"/>
  </cols>
  <sheetData>
    <row r="1" spans="1:15" ht="15" customHeight="1" x14ac:dyDescent="0.25">
      <c r="E1" s="2"/>
      <c r="F1" s="3" t="s">
        <v>0</v>
      </c>
      <c r="G1" s="3"/>
    </row>
    <row r="2" spans="1:15" x14ac:dyDescent="0.25">
      <c r="F2" s="67" t="s">
        <v>42</v>
      </c>
      <c r="G2" s="3"/>
      <c r="H2" s="3"/>
    </row>
    <row r="3" spans="1:15" x14ac:dyDescent="0.25">
      <c r="G3" s="3"/>
      <c r="H3" s="3"/>
    </row>
    <row r="4" spans="1:15" x14ac:dyDescent="0.25">
      <c r="B4" s="50" t="s">
        <v>1</v>
      </c>
      <c r="C4" s="50"/>
      <c r="D4" s="50"/>
      <c r="E4" s="50"/>
      <c r="F4" s="50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B5" s="50" t="s">
        <v>2</v>
      </c>
      <c r="C5" s="50"/>
      <c r="D5" s="50"/>
      <c r="E5" s="50"/>
      <c r="F5" s="50"/>
      <c r="G5" s="5"/>
      <c r="H5" s="5"/>
      <c r="I5" s="5"/>
      <c r="J5" s="5"/>
      <c r="K5" s="5"/>
      <c r="L5" s="5"/>
    </row>
    <row r="7" spans="1:15" s="6" customFormat="1" ht="15" customHeight="1" x14ac:dyDescent="0.25">
      <c r="B7" s="51" t="s">
        <v>3</v>
      </c>
      <c r="C7" s="51"/>
      <c r="D7" s="51"/>
      <c r="E7" s="51"/>
      <c r="F7" s="51"/>
      <c r="G7" s="7"/>
      <c r="H7" s="7"/>
      <c r="I7" s="7"/>
      <c r="J7" s="7"/>
      <c r="K7" s="7"/>
      <c r="L7" s="7"/>
    </row>
    <row r="9" spans="1:15" ht="28.95" customHeight="1" x14ac:dyDescent="0.25">
      <c r="A9" s="8" t="s">
        <v>4</v>
      </c>
      <c r="B9" s="9" t="s">
        <v>5</v>
      </c>
      <c r="C9" s="10" t="s">
        <v>6</v>
      </c>
      <c r="D9" s="11" t="s">
        <v>7</v>
      </c>
      <c r="E9" s="12" t="s">
        <v>8</v>
      </c>
      <c r="F9" s="13" t="s">
        <v>9</v>
      </c>
    </row>
    <row r="10" spans="1:15" x14ac:dyDescent="0.25">
      <c r="A10" s="14">
        <v>1</v>
      </c>
      <c r="B10" s="15" t="s">
        <v>10</v>
      </c>
      <c r="C10" s="16">
        <f>985107.44+20523.08+20523.08</f>
        <v>1026153.5999999999</v>
      </c>
      <c r="D10" s="17" t="s">
        <v>11</v>
      </c>
      <c r="E10" s="18">
        <v>2.4569999999999998E-2</v>
      </c>
      <c r="F10" s="19">
        <f>ROUND(C10*E10,20)</f>
        <v>25212.593951999999</v>
      </c>
      <c r="G10" s="20"/>
      <c r="H10" s="20"/>
      <c r="I10" s="20"/>
      <c r="J10" s="20"/>
      <c r="K10" s="20"/>
      <c r="L10" s="20"/>
    </row>
    <row r="11" spans="1:15" x14ac:dyDescent="0.25">
      <c r="A11" s="14">
        <f>A10+1</f>
        <v>2</v>
      </c>
      <c r="B11" s="15" t="s">
        <v>12</v>
      </c>
      <c r="C11" s="16">
        <f>857143.08+17857.14+17857.14</f>
        <v>892857.36</v>
      </c>
      <c r="D11" s="17" t="s">
        <v>11</v>
      </c>
      <c r="E11" s="18">
        <v>2.4569999999999998E-2</v>
      </c>
      <c r="F11" s="19">
        <f t="shared" ref="F11:F45" si="0">ROUND(C11*E11,20)</f>
        <v>21937.5053352</v>
      </c>
      <c r="G11" s="21"/>
      <c r="H11" s="21"/>
      <c r="I11" s="21"/>
      <c r="J11" s="21"/>
      <c r="K11" s="21"/>
      <c r="L11" s="21"/>
    </row>
    <row r="12" spans="1:15" x14ac:dyDescent="0.25">
      <c r="A12" s="14">
        <f t="shared" ref="A12:A62" si="1">A11+1</f>
        <v>3</v>
      </c>
      <c r="B12" s="22" t="s">
        <v>13</v>
      </c>
      <c r="C12" s="16">
        <f>2584615.42+30769.23+30769.23</f>
        <v>2646153.88</v>
      </c>
      <c r="D12" s="17" t="s">
        <v>11</v>
      </c>
      <c r="E12" s="18">
        <v>4.2640000000000004E-2</v>
      </c>
      <c r="F12" s="19">
        <f t="shared" si="0"/>
        <v>112832.0014432</v>
      </c>
      <c r="G12" s="23"/>
      <c r="H12" s="23"/>
      <c r="I12" s="23"/>
      <c r="J12" s="23"/>
      <c r="K12" s="23"/>
      <c r="L12" s="23"/>
      <c r="M12" s="23"/>
    </row>
    <row r="13" spans="1:15" x14ac:dyDescent="0.25">
      <c r="A13" s="14">
        <f t="shared" si="1"/>
        <v>4</v>
      </c>
      <c r="B13" s="15" t="s">
        <v>14</v>
      </c>
      <c r="C13" s="16">
        <f>2584615.42+30769.23+30769.23</f>
        <v>2646153.88</v>
      </c>
      <c r="D13" s="17" t="s">
        <v>11</v>
      </c>
      <c r="E13" s="18">
        <v>4.1570000000000003E-2</v>
      </c>
      <c r="F13" s="19">
        <f t="shared" si="0"/>
        <v>110000.6167916</v>
      </c>
      <c r="G13" s="23"/>
      <c r="H13" s="23"/>
      <c r="I13" s="23"/>
      <c r="J13" s="23"/>
      <c r="K13" s="23"/>
      <c r="L13" s="23"/>
    </row>
    <row r="14" spans="1:15" x14ac:dyDescent="0.25">
      <c r="A14" s="14">
        <f t="shared" si="1"/>
        <v>5</v>
      </c>
      <c r="B14" s="24" t="s">
        <v>15</v>
      </c>
      <c r="C14" s="16">
        <f>3367005.64+31976.8+31436.29</f>
        <v>3430418.73</v>
      </c>
      <c r="D14" s="17" t="s">
        <v>11</v>
      </c>
      <c r="E14" s="18">
        <v>2.1440000000000001E-2</v>
      </c>
      <c r="F14" s="19">
        <f t="shared" si="0"/>
        <v>73548.177571199994</v>
      </c>
      <c r="G14" s="23"/>
      <c r="H14" s="23"/>
      <c r="I14" s="23"/>
      <c r="J14" s="23"/>
      <c r="K14" s="23"/>
      <c r="L14" s="23"/>
    </row>
    <row r="15" spans="1:15" x14ac:dyDescent="0.25">
      <c r="A15" s="14">
        <f t="shared" si="1"/>
        <v>6</v>
      </c>
      <c r="B15" s="24" t="s">
        <v>16</v>
      </c>
      <c r="C15" s="16">
        <f>17241421.31+110163.71+108423.28</f>
        <v>17460008.300000001</v>
      </c>
      <c r="D15" s="17" t="s">
        <v>11</v>
      </c>
      <c r="E15" s="18">
        <v>1.537E-2</v>
      </c>
      <c r="F15" s="19">
        <f t="shared" si="0"/>
        <v>268360.32757099997</v>
      </c>
      <c r="G15" s="23"/>
      <c r="H15" s="23"/>
      <c r="I15" s="23"/>
      <c r="J15" s="23"/>
      <c r="K15" s="23"/>
      <c r="L15" s="23"/>
    </row>
    <row r="16" spans="1:15" x14ac:dyDescent="0.25">
      <c r="A16" s="14">
        <f t="shared" si="1"/>
        <v>7</v>
      </c>
      <c r="B16" s="24" t="s">
        <v>17</v>
      </c>
      <c r="C16" s="16">
        <f>2900173.88+18483.11+18187.44</f>
        <v>2936844.4299999997</v>
      </c>
      <c r="D16" s="17" t="s">
        <v>11</v>
      </c>
      <c r="E16" s="18">
        <v>1.5520000000000001E-2</v>
      </c>
      <c r="F16" s="19">
        <f t="shared" si="0"/>
        <v>45579.8255536</v>
      </c>
      <c r="G16" s="23"/>
      <c r="H16" s="23"/>
      <c r="I16" s="23"/>
      <c r="J16" s="23"/>
      <c r="K16" s="23"/>
      <c r="L16" s="23"/>
    </row>
    <row r="17" spans="1:13" x14ac:dyDescent="0.25">
      <c r="A17" s="14">
        <f t="shared" si="1"/>
        <v>8</v>
      </c>
      <c r="B17" s="24" t="s">
        <v>18</v>
      </c>
      <c r="C17" s="16">
        <f>21182669.7+125189.39+122420.93</f>
        <v>21430280.02</v>
      </c>
      <c r="D17" s="17" t="s">
        <v>11</v>
      </c>
      <c r="E17" s="18">
        <v>1.9879999999999998E-2</v>
      </c>
      <c r="F17" s="19">
        <f t="shared" si="0"/>
        <v>426033.96679759998</v>
      </c>
      <c r="G17" s="23"/>
      <c r="H17" s="23"/>
      <c r="I17" s="23"/>
      <c r="J17" s="23"/>
      <c r="K17" s="23"/>
      <c r="L17" s="23"/>
    </row>
    <row r="18" spans="1:13" x14ac:dyDescent="0.25">
      <c r="A18" s="14">
        <f t="shared" si="1"/>
        <v>9</v>
      </c>
      <c r="B18" s="25" t="s">
        <v>19</v>
      </c>
      <c r="C18" s="16">
        <f>4878749.05+22904.46+21882.82</f>
        <v>4923536.33</v>
      </c>
      <c r="D18" s="17" t="s">
        <v>11</v>
      </c>
      <c r="E18" s="18">
        <v>3.2620000000000003E-2</v>
      </c>
      <c r="F18" s="19">
        <f t="shared" si="0"/>
        <v>160605.75508460001</v>
      </c>
      <c r="G18" s="23"/>
      <c r="H18" s="23"/>
      <c r="I18" s="23"/>
      <c r="J18" s="23"/>
      <c r="K18" s="23"/>
      <c r="L18" s="23"/>
    </row>
    <row r="19" spans="1:13" x14ac:dyDescent="0.25">
      <c r="A19" s="14">
        <f t="shared" si="1"/>
        <v>10</v>
      </c>
      <c r="B19" s="24" t="s">
        <v>20</v>
      </c>
      <c r="C19" s="16">
        <f>1988541.14+8787.22+8333.39</f>
        <v>2005661.7499999998</v>
      </c>
      <c r="D19" s="17" t="s">
        <v>11</v>
      </c>
      <c r="E19" s="18">
        <f>3.459%+0.125%</f>
        <v>3.5840000000000004E-2</v>
      </c>
      <c r="F19" s="19">
        <f t="shared" si="0"/>
        <v>71882.917119999998</v>
      </c>
      <c r="G19" s="23"/>
      <c r="H19" s="23"/>
      <c r="I19" s="23"/>
      <c r="J19" s="23"/>
      <c r="K19" s="23"/>
      <c r="L19" s="23"/>
    </row>
    <row r="20" spans="1:13" x14ac:dyDescent="0.25">
      <c r="A20" s="14">
        <f t="shared" si="1"/>
        <v>11</v>
      </c>
      <c r="B20" s="24" t="s">
        <v>21</v>
      </c>
      <c r="C20" s="16">
        <f>2680145.56+11346.15+10699.84</f>
        <v>2702191.55</v>
      </c>
      <c r="D20" s="17" t="s">
        <v>11</v>
      </c>
      <c r="E20" s="18">
        <v>3.8089999999999999E-2</v>
      </c>
      <c r="F20" s="19">
        <f t="shared" si="0"/>
        <v>102926.4761395</v>
      </c>
      <c r="G20" s="23"/>
      <c r="H20" s="23"/>
      <c r="I20" s="23"/>
      <c r="J20" s="23"/>
      <c r="K20" s="23"/>
      <c r="L20" s="23"/>
    </row>
    <row r="21" spans="1:13" x14ac:dyDescent="0.25">
      <c r="A21" s="14">
        <f t="shared" si="1"/>
        <v>12</v>
      </c>
      <c r="B21" s="24" t="s">
        <v>22</v>
      </c>
      <c r="C21" s="16">
        <f>3974627.03+16149.5+9223.47</f>
        <v>4000000</v>
      </c>
      <c r="D21" s="17" t="s">
        <v>11</v>
      </c>
      <c r="E21" s="18">
        <v>4.0219999999999999E-2</v>
      </c>
      <c r="F21" s="19">
        <f t="shared" si="0"/>
        <v>160880</v>
      </c>
      <c r="G21" s="23"/>
      <c r="H21" s="23"/>
      <c r="I21" s="23"/>
      <c r="J21" s="23"/>
      <c r="K21" s="23"/>
      <c r="L21" s="23"/>
    </row>
    <row r="22" spans="1:13" x14ac:dyDescent="0.25">
      <c r="A22" s="14">
        <f t="shared" si="1"/>
        <v>13</v>
      </c>
      <c r="B22" s="24" t="s">
        <v>23</v>
      </c>
      <c r="C22" s="16">
        <v>0</v>
      </c>
      <c r="D22" s="17" t="s">
        <v>11</v>
      </c>
      <c r="E22" s="18">
        <v>4.9279999999999997E-2</v>
      </c>
      <c r="F22" s="19">
        <f t="shared" si="0"/>
        <v>0</v>
      </c>
      <c r="G22" s="23"/>
      <c r="H22" s="23"/>
      <c r="I22" s="23"/>
      <c r="J22" s="23"/>
      <c r="K22" s="23"/>
      <c r="L22" s="23"/>
    </row>
    <row r="23" spans="1:13" x14ac:dyDescent="0.25">
      <c r="A23" s="14">
        <f t="shared" si="1"/>
        <v>14</v>
      </c>
      <c r="B23" s="26">
        <v>9003008</v>
      </c>
      <c r="C23" s="16">
        <v>676246.94</v>
      </c>
      <c r="D23" s="17" t="s">
        <v>24</v>
      </c>
      <c r="E23" s="27">
        <v>3.1E-2</v>
      </c>
      <c r="F23" s="19">
        <f t="shared" si="0"/>
        <v>20963.655139999999</v>
      </c>
      <c r="G23" s="23"/>
      <c r="H23" s="23"/>
      <c r="I23" s="23"/>
      <c r="J23" s="23"/>
      <c r="K23" s="23"/>
      <c r="L23" s="23"/>
    </row>
    <row r="24" spans="1:13" x14ac:dyDescent="0.25">
      <c r="A24" s="14">
        <f t="shared" si="1"/>
        <v>15</v>
      </c>
      <c r="B24" s="26">
        <v>9003009</v>
      </c>
      <c r="C24" s="16">
        <v>705489.54</v>
      </c>
      <c r="D24" s="17" t="s">
        <v>24</v>
      </c>
      <c r="E24" s="27">
        <v>3.15E-2</v>
      </c>
      <c r="F24" s="19">
        <f t="shared" si="0"/>
        <v>22222.92051</v>
      </c>
      <c r="G24" s="23"/>
      <c r="H24" s="23"/>
      <c r="I24" s="23"/>
      <c r="J24" s="23"/>
      <c r="K24" s="23"/>
      <c r="L24" s="23"/>
    </row>
    <row r="25" spans="1:13" x14ac:dyDescent="0.25">
      <c r="A25" s="14">
        <f t="shared" si="1"/>
        <v>16</v>
      </c>
      <c r="B25" s="26">
        <v>9003010</v>
      </c>
      <c r="C25" s="16">
        <v>734340.85</v>
      </c>
      <c r="D25" s="17" t="s">
        <v>24</v>
      </c>
      <c r="E25" s="27">
        <v>3.15E-2</v>
      </c>
      <c r="F25" s="19">
        <f t="shared" si="0"/>
        <v>23131.736775000001</v>
      </c>
      <c r="G25" s="23"/>
      <c r="H25" s="23"/>
      <c r="I25" s="23"/>
      <c r="J25" s="23"/>
      <c r="K25" s="23"/>
      <c r="L25" s="23"/>
    </row>
    <row r="26" spans="1:13" x14ac:dyDescent="0.25">
      <c r="A26" s="14">
        <f t="shared" si="1"/>
        <v>17</v>
      </c>
      <c r="B26" s="28">
        <v>9003011</v>
      </c>
      <c r="C26" s="29">
        <v>765018.3</v>
      </c>
      <c r="D26" s="17" t="s">
        <v>24</v>
      </c>
      <c r="E26" s="30">
        <v>3.2000000000000001E-2</v>
      </c>
      <c r="F26" s="19">
        <f t="shared" si="0"/>
        <v>24480.585599999999</v>
      </c>
      <c r="G26" s="31"/>
      <c r="H26" s="31"/>
      <c r="I26" s="31"/>
      <c r="J26" s="23"/>
      <c r="K26" s="23"/>
      <c r="L26" s="23"/>
      <c r="M26" s="23"/>
    </row>
    <row r="27" spans="1:13" x14ac:dyDescent="0.25">
      <c r="A27" s="14">
        <f t="shared" si="1"/>
        <v>18</v>
      </c>
      <c r="B27" s="28">
        <v>9003012</v>
      </c>
      <c r="C27" s="29">
        <v>796585.49</v>
      </c>
      <c r="D27" s="17" t="s">
        <v>24</v>
      </c>
      <c r="E27" s="30">
        <v>3.2500000000000001E-2</v>
      </c>
      <c r="F27" s="19">
        <f t="shared" si="0"/>
        <v>25889.028425</v>
      </c>
      <c r="G27" s="31"/>
      <c r="H27" s="31"/>
      <c r="I27" s="31"/>
      <c r="J27" s="23"/>
      <c r="K27" s="23"/>
      <c r="L27" s="23"/>
    </row>
    <row r="28" spans="1:13" x14ac:dyDescent="0.25">
      <c r="A28" s="14">
        <f t="shared" si="1"/>
        <v>19</v>
      </c>
      <c r="B28" s="28">
        <v>9003013</v>
      </c>
      <c r="C28" s="29">
        <v>830928.7</v>
      </c>
      <c r="D28" s="17" t="s">
        <v>24</v>
      </c>
      <c r="E28" s="30">
        <v>3.3000000000000002E-2</v>
      </c>
      <c r="F28" s="19">
        <f t="shared" si="0"/>
        <v>27420.647099999998</v>
      </c>
      <c r="G28" s="31"/>
      <c r="H28" s="31"/>
      <c r="I28" s="31"/>
      <c r="J28" s="23"/>
      <c r="K28" s="23"/>
      <c r="L28" s="23"/>
    </row>
    <row r="29" spans="1:13" x14ac:dyDescent="0.25">
      <c r="A29" s="14">
        <f t="shared" si="1"/>
        <v>20</v>
      </c>
      <c r="B29" s="28">
        <v>9003014</v>
      </c>
      <c r="C29" s="29">
        <v>865464.66</v>
      </c>
      <c r="D29" s="17" t="s">
        <v>24</v>
      </c>
      <c r="E29" s="32">
        <v>3.3000000000000002E-2</v>
      </c>
      <c r="F29" s="19">
        <f t="shared" si="0"/>
        <v>28560.333780000001</v>
      </c>
      <c r="G29" s="33"/>
      <c r="H29" s="33"/>
    </row>
    <row r="30" spans="1:13" x14ac:dyDescent="0.25">
      <c r="A30" s="14">
        <f t="shared" si="1"/>
        <v>21</v>
      </c>
      <c r="B30" s="28">
        <v>9003015</v>
      </c>
      <c r="C30" s="29">
        <v>901974.87</v>
      </c>
      <c r="D30" s="17" t="s">
        <v>24</v>
      </c>
      <c r="E30" s="32">
        <v>3.3500000000000002E-2</v>
      </c>
      <c r="F30" s="19">
        <f t="shared" si="0"/>
        <v>30216.158145000001</v>
      </c>
      <c r="G30" s="33"/>
      <c r="H30" s="33"/>
    </row>
    <row r="31" spans="1:13" x14ac:dyDescent="0.25">
      <c r="A31" s="14">
        <f t="shared" si="1"/>
        <v>22</v>
      </c>
      <c r="B31" s="28">
        <v>9003016</v>
      </c>
      <c r="C31" s="29">
        <v>939780.89</v>
      </c>
      <c r="D31" s="17" t="s">
        <v>24</v>
      </c>
      <c r="E31" s="32">
        <v>3.4000000000000002E-2</v>
      </c>
      <c r="F31" s="19">
        <f t="shared" si="0"/>
        <v>31952.55026</v>
      </c>
      <c r="G31" s="23"/>
      <c r="H31" s="23"/>
      <c r="I31" s="23"/>
      <c r="J31" s="23"/>
      <c r="K31" s="23"/>
      <c r="L31" s="23"/>
    </row>
    <row r="32" spans="1:13" x14ac:dyDescent="0.25">
      <c r="A32" s="14">
        <f t="shared" si="1"/>
        <v>23</v>
      </c>
      <c r="B32" s="28">
        <v>9003017</v>
      </c>
      <c r="C32" s="29">
        <v>980248.9</v>
      </c>
      <c r="D32" s="17" t="s">
        <v>24</v>
      </c>
      <c r="E32" s="32">
        <v>3.4000000000000002E-2</v>
      </c>
      <c r="F32" s="19">
        <f t="shared" si="0"/>
        <v>33328.462599999999</v>
      </c>
      <c r="G32" s="23"/>
      <c r="H32" s="23"/>
      <c r="I32" s="23"/>
      <c r="J32" s="23"/>
      <c r="K32" s="23"/>
      <c r="L32" s="23"/>
    </row>
    <row r="33" spans="1:13" x14ac:dyDescent="0.25">
      <c r="A33" s="14">
        <f t="shared" si="1"/>
        <v>24</v>
      </c>
      <c r="B33" s="28">
        <v>9003018</v>
      </c>
      <c r="C33" s="29">
        <v>1021609.58</v>
      </c>
      <c r="D33" s="17" t="s">
        <v>24</v>
      </c>
      <c r="E33" s="32">
        <v>3.4500000000000003E-2</v>
      </c>
      <c r="F33" s="19">
        <f t="shared" si="0"/>
        <v>35245.530509999997</v>
      </c>
      <c r="G33" s="23"/>
      <c r="H33" s="23"/>
      <c r="I33" s="23"/>
      <c r="J33" s="23"/>
      <c r="K33" s="23"/>
      <c r="L33" s="23"/>
    </row>
    <row r="34" spans="1:13" x14ac:dyDescent="0.25">
      <c r="A34" s="14">
        <f t="shared" si="1"/>
        <v>25</v>
      </c>
      <c r="B34" s="28">
        <v>9003019</v>
      </c>
      <c r="C34" s="29">
        <v>1065125.76</v>
      </c>
      <c r="D34" s="17" t="s">
        <v>24</v>
      </c>
      <c r="E34" s="32">
        <v>3.5000000000000003E-2</v>
      </c>
      <c r="F34" s="19">
        <f t="shared" si="0"/>
        <v>37279.401599999997</v>
      </c>
      <c r="G34" s="23"/>
      <c r="H34" s="23"/>
      <c r="I34" s="23"/>
      <c r="J34" s="23"/>
      <c r="K34" s="23"/>
      <c r="L34" s="23"/>
    </row>
    <row r="35" spans="1:13" x14ac:dyDescent="0.25">
      <c r="A35" s="14">
        <f t="shared" si="1"/>
        <v>26</v>
      </c>
      <c r="B35" s="28">
        <v>9003020</v>
      </c>
      <c r="C35" s="29">
        <v>954876.11</v>
      </c>
      <c r="D35" s="17" t="s">
        <v>24</v>
      </c>
      <c r="E35" s="32">
        <v>3.5499999999999997E-2</v>
      </c>
      <c r="F35" s="19">
        <f t="shared" si="0"/>
        <v>33898.101905000003</v>
      </c>
      <c r="G35" s="23"/>
      <c r="H35" s="23"/>
      <c r="I35" s="23"/>
      <c r="J35" s="23"/>
      <c r="K35" s="23"/>
      <c r="L35" s="23"/>
    </row>
    <row r="36" spans="1:13" x14ac:dyDescent="0.25">
      <c r="A36" s="14">
        <f t="shared" si="1"/>
        <v>27</v>
      </c>
      <c r="B36" s="28">
        <v>9003021</v>
      </c>
      <c r="C36" s="29">
        <v>694347.68</v>
      </c>
      <c r="D36" s="17" t="s">
        <v>24</v>
      </c>
      <c r="E36" s="32">
        <v>3.5499999999999997E-2</v>
      </c>
      <c r="F36" s="19">
        <f t="shared" si="0"/>
        <v>24649.342639999999</v>
      </c>
      <c r="G36" s="23"/>
      <c r="H36" s="23"/>
      <c r="I36" s="23"/>
      <c r="J36" s="23"/>
      <c r="K36" s="23"/>
      <c r="L36" s="23"/>
    </row>
    <row r="37" spans="1:13" x14ac:dyDescent="0.25">
      <c r="A37" s="14">
        <f t="shared" si="1"/>
        <v>28</v>
      </c>
      <c r="B37" s="34">
        <v>9003022</v>
      </c>
      <c r="C37" s="35">
        <v>722411.23</v>
      </c>
      <c r="D37" s="17" t="s">
        <v>24</v>
      </c>
      <c r="E37" s="32">
        <v>3.5999999999999997E-2</v>
      </c>
      <c r="F37" s="19">
        <f t="shared" si="0"/>
        <v>26006.80428</v>
      </c>
      <c r="G37" s="23"/>
      <c r="H37" s="23"/>
      <c r="I37" s="23"/>
      <c r="J37" s="23"/>
      <c r="K37" s="23"/>
      <c r="L37" s="23"/>
    </row>
    <row r="38" spans="1:13" x14ac:dyDescent="0.25">
      <c r="A38" s="14">
        <f t="shared" si="1"/>
        <v>29</v>
      </c>
      <c r="B38" s="34">
        <v>9003023</v>
      </c>
      <c r="C38" s="35">
        <v>751763.92</v>
      </c>
      <c r="D38" s="17" t="s">
        <v>24</v>
      </c>
      <c r="E38" s="32">
        <v>3.6499999999999998E-2</v>
      </c>
      <c r="F38" s="19">
        <f t="shared" si="0"/>
        <v>27439.38308</v>
      </c>
      <c r="G38" s="23"/>
      <c r="H38" s="23"/>
      <c r="I38" s="23"/>
      <c r="J38" s="23"/>
      <c r="K38" s="23"/>
      <c r="L38" s="23"/>
    </row>
    <row r="39" spans="1:13" x14ac:dyDescent="0.25">
      <c r="A39" s="14">
        <f t="shared" si="1"/>
        <v>30</v>
      </c>
      <c r="B39" s="34">
        <v>9003024</v>
      </c>
      <c r="C39" s="35">
        <v>782264.38</v>
      </c>
      <c r="D39" s="17" t="s">
        <v>24</v>
      </c>
      <c r="E39" s="32">
        <v>3.6999999999999998E-2</v>
      </c>
      <c r="F39" s="19">
        <f t="shared" si="0"/>
        <v>28943.782060000001</v>
      </c>
      <c r="G39" s="31"/>
      <c r="H39" s="31"/>
      <c r="I39" s="31"/>
      <c r="J39" s="23"/>
      <c r="K39" s="23"/>
      <c r="L39" s="23"/>
      <c r="M39" s="23"/>
    </row>
    <row r="40" spans="1:13" x14ac:dyDescent="0.25">
      <c r="A40" s="14">
        <f t="shared" si="1"/>
        <v>31</v>
      </c>
      <c r="B40" s="34">
        <v>9003025</v>
      </c>
      <c r="C40" s="35">
        <v>709522.81</v>
      </c>
      <c r="D40" s="17" t="s">
        <v>24</v>
      </c>
      <c r="E40" s="32">
        <v>3.6999999999999998E-2</v>
      </c>
      <c r="F40" s="19">
        <f t="shared" si="0"/>
        <v>26252.343970000002</v>
      </c>
      <c r="G40" s="31"/>
      <c r="H40" s="31"/>
      <c r="I40" s="31"/>
      <c r="J40" s="23"/>
      <c r="K40" s="23"/>
      <c r="L40" s="23"/>
    </row>
    <row r="41" spans="1:13" x14ac:dyDescent="0.25">
      <c r="A41" s="14">
        <f t="shared" si="1"/>
        <v>32</v>
      </c>
      <c r="B41" s="34">
        <v>9003026</v>
      </c>
      <c r="C41" s="35">
        <v>70275.429999999993</v>
      </c>
      <c r="D41" s="17" t="s">
        <v>24</v>
      </c>
      <c r="E41" s="32">
        <v>3.7499999999999999E-2</v>
      </c>
      <c r="F41" s="19">
        <f t="shared" si="0"/>
        <v>2635.3286250000001</v>
      </c>
      <c r="G41" s="31"/>
      <c r="H41" s="31"/>
      <c r="I41" s="31"/>
      <c r="J41" s="23"/>
      <c r="K41" s="23"/>
      <c r="L41" s="23"/>
    </row>
    <row r="42" spans="1:13" x14ac:dyDescent="0.25">
      <c r="A42" s="14">
        <f t="shared" si="1"/>
        <v>33</v>
      </c>
      <c r="B42" s="34" t="s">
        <v>25</v>
      </c>
      <c r="C42" s="35">
        <v>625618.53</v>
      </c>
      <c r="D42" s="17" t="s">
        <v>26</v>
      </c>
      <c r="E42" s="32">
        <v>3.7600000000000001E-2</v>
      </c>
      <c r="F42" s="19">
        <f t="shared" si="0"/>
        <v>23523.256728</v>
      </c>
      <c r="G42" s="33"/>
      <c r="H42" s="33"/>
    </row>
    <row r="43" spans="1:13" x14ac:dyDescent="0.25">
      <c r="A43" s="14">
        <f t="shared" si="1"/>
        <v>34</v>
      </c>
      <c r="B43" s="4" t="s">
        <v>27</v>
      </c>
      <c r="C43" s="35">
        <v>305052</v>
      </c>
      <c r="D43" s="17" t="s">
        <v>26</v>
      </c>
      <c r="E43" s="32">
        <v>3.5099999999999999E-2</v>
      </c>
      <c r="F43" s="19">
        <f t="shared" si="0"/>
        <v>10707.325199999999</v>
      </c>
      <c r="G43" s="33"/>
      <c r="H43" s="33"/>
    </row>
    <row r="44" spans="1:13" x14ac:dyDescent="0.25">
      <c r="A44" s="14">
        <f t="shared" si="1"/>
        <v>35</v>
      </c>
      <c r="B44" s="4" t="s">
        <v>28</v>
      </c>
      <c r="C44" s="35">
        <v>516233.6</v>
      </c>
      <c r="D44" s="17" t="s">
        <v>26</v>
      </c>
      <c r="E44" s="32">
        <v>4.6899999999999997E-2</v>
      </c>
      <c r="F44" s="19">
        <f t="shared" si="0"/>
        <v>24211.35584</v>
      </c>
      <c r="G44" s="33"/>
      <c r="H44" s="33"/>
    </row>
    <row r="45" spans="1:13" x14ac:dyDescent="0.25">
      <c r="A45" s="14">
        <f t="shared" si="1"/>
        <v>36</v>
      </c>
      <c r="B45" s="4" t="s">
        <v>29</v>
      </c>
      <c r="C45" s="35">
        <v>1285958.25</v>
      </c>
      <c r="D45" s="17" t="s">
        <v>26</v>
      </c>
      <c r="E45" s="32">
        <v>4.9000000000000002E-2</v>
      </c>
      <c r="F45" s="19">
        <f t="shared" si="0"/>
        <v>63011.954250000003</v>
      </c>
      <c r="G45" s="33"/>
      <c r="H45" s="33"/>
    </row>
    <row r="46" spans="1:13" x14ac:dyDescent="0.25">
      <c r="A46" s="14">
        <f t="shared" si="1"/>
        <v>37</v>
      </c>
      <c r="B46" s="36" t="s">
        <v>30</v>
      </c>
      <c r="C46" s="37">
        <v>5440440.1399999997</v>
      </c>
      <c r="D46" s="38" t="s">
        <v>26</v>
      </c>
      <c r="E46" s="39">
        <v>4.4999999999999998E-2</v>
      </c>
      <c r="F46" s="40">
        <f>ROUND(C46*E46,20)</f>
        <v>244819.8063</v>
      </c>
      <c r="G46" s="33"/>
      <c r="H46" s="33"/>
    </row>
    <row r="47" spans="1:13" x14ac:dyDescent="0.25">
      <c r="A47" s="14">
        <f t="shared" si="1"/>
        <v>38</v>
      </c>
      <c r="B47" s="22" t="s">
        <v>31</v>
      </c>
      <c r="C47" s="41">
        <f>SUM(C10:C46)</f>
        <v>89241838.390000015</v>
      </c>
      <c r="D47" s="33"/>
      <c r="E47" s="42"/>
      <c r="F47" s="43">
        <f>SUM(F10:F46)</f>
        <v>2456589.9586824998</v>
      </c>
      <c r="G47" s="33"/>
      <c r="H47" s="33"/>
    </row>
    <row r="48" spans="1:13" x14ac:dyDescent="0.25">
      <c r="A48" s="14">
        <f t="shared" si="1"/>
        <v>39</v>
      </c>
      <c r="B48" s="44"/>
      <c r="C48" s="33"/>
      <c r="D48" s="33"/>
      <c r="E48" s="42"/>
      <c r="F48" s="33"/>
      <c r="G48" s="33"/>
      <c r="H48" s="33"/>
    </row>
    <row r="49" spans="1:15" x14ac:dyDescent="0.25">
      <c r="A49" s="14">
        <f t="shared" si="1"/>
        <v>40</v>
      </c>
      <c r="B49" s="42" t="s">
        <v>32</v>
      </c>
      <c r="F49" s="45">
        <f>+(2211497-1421540)+1578913</f>
        <v>2368870</v>
      </c>
    </row>
    <row r="50" spans="1:15" x14ac:dyDescent="0.25">
      <c r="A50" s="14">
        <f t="shared" si="1"/>
        <v>41</v>
      </c>
      <c r="B50" s="42"/>
    </row>
    <row r="51" spans="1:15" x14ac:dyDescent="0.25">
      <c r="A51" s="14">
        <f t="shared" si="1"/>
        <v>42</v>
      </c>
      <c r="B51" s="42" t="s">
        <v>33</v>
      </c>
      <c r="F51" s="43">
        <f>+F47</f>
        <v>2456589.9586824998</v>
      </c>
    </row>
    <row r="52" spans="1:15" x14ac:dyDescent="0.25">
      <c r="A52" s="14">
        <f t="shared" si="1"/>
        <v>43</v>
      </c>
      <c r="B52" s="42"/>
    </row>
    <row r="53" spans="1:15" ht="13.8" thickBot="1" x14ac:dyDescent="0.3">
      <c r="A53" s="14">
        <f t="shared" si="1"/>
        <v>44</v>
      </c>
      <c r="B53" s="46" t="s">
        <v>34</v>
      </c>
      <c r="C53" s="47"/>
      <c r="D53" s="47"/>
      <c r="E53" s="46"/>
      <c r="F53" s="48">
        <f>+F51-F49</f>
        <v>87719.958682499826</v>
      </c>
    </row>
    <row r="54" spans="1:15" ht="13.8" thickTop="1" x14ac:dyDescent="0.25">
      <c r="A54" s="52">
        <f t="shared" si="1"/>
        <v>45</v>
      </c>
      <c r="B54" s="53"/>
      <c r="C54" s="54"/>
      <c r="D54" s="54"/>
      <c r="E54" s="53"/>
      <c r="F54" s="55"/>
    </row>
    <row r="55" spans="1:15" x14ac:dyDescent="0.25">
      <c r="A55" s="52">
        <f>A54+1</f>
        <v>46</v>
      </c>
      <c r="B55" s="56" t="s">
        <v>35</v>
      </c>
      <c r="C55" s="54"/>
      <c r="D55" s="54"/>
      <c r="E55" s="54"/>
      <c r="F55" s="54"/>
    </row>
    <row r="56" spans="1:15" x14ac:dyDescent="0.25">
      <c r="A56" s="52">
        <f t="shared" si="1"/>
        <v>47</v>
      </c>
      <c r="B56" s="57" t="s">
        <v>36</v>
      </c>
      <c r="C56" s="54"/>
      <c r="D56" s="54" t="s">
        <v>26</v>
      </c>
      <c r="E56" s="53"/>
      <c r="F56" s="55">
        <v>0</v>
      </c>
    </row>
    <row r="57" spans="1:15" x14ac:dyDescent="0.25">
      <c r="A57" s="52">
        <f t="shared" si="1"/>
        <v>48</v>
      </c>
      <c r="B57" s="53" t="s">
        <v>37</v>
      </c>
      <c r="C57" s="54"/>
      <c r="D57" s="54" t="s">
        <v>24</v>
      </c>
      <c r="E57" s="53"/>
      <c r="F57" s="55">
        <v>3575.34</v>
      </c>
    </row>
    <row r="58" spans="1:15" x14ac:dyDescent="0.25">
      <c r="A58" s="52">
        <f t="shared" si="1"/>
        <v>49</v>
      </c>
      <c r="B58" s="58" t="s">
        <v>38</v>
      </c>
      <c r="C58" s="59"/>
      <c r="D58" s="59"/>
      <c r="E58" s="58"/>
      <c r="F58" s="60">
        <f>F56+F57</f>
        <v>3575.34</v>
      </c>
    </row>
    <row r="59" spans="1:15" x14ac:dyDescent="0.25">
      <c r="A59" s="52">
        <f t="shared" si="1"/>
        <v>50</v>
      </c>
      <c r="B59" s="53"/>
      <c r="C59" s="54"/>
      <c r="D59" s="54"/>
      <c r="E59" s="53"/>
      <c r="F59" s="55"/>
    </row>
    <row r="60" spans="1:15" x14ac:dyDescent="0.25">
      <c r="A60" s="52">
        <f t="shared" si="1"/>
        <v>51</v>
      </c>
      <c r="B60" s="53" t="s">
        <v>33</v>
      </c>
      <c r="C60" s="54"/>
      <c r="D60" s="54"/>
      <c r="E60" s="53"/>
      <c r="F60" s="55">
        <v>0</v>
      </c>
    </row>
    <row r="61" spans="1:15" x14ac:dyDescent="0.25">
      <c r="A61" s="52">
        <f t="shared" si="1"/>
        <v>52</v>
      </c>
      <c r="B61" s="53"/>
      <c r="C61" s="54"/>
      <c r="D61" s="54"/>
      <c r="E61" s="53"/>
      <c r="F61" s="55"/>
    </row>
    <row r="62" spans="1:15" ht="13.8" thickBot="1" x14ac:dyDescent="0.3">
      <c r="A62" s="52">
        <f t="shared" si="1"/>
        <v>53</v>
      </c>
      <c r="B62" s="61" t="s">
        <v>39</v>
      </c>
      <c r="C62" s="62"/>
      <c r="D62" s="62"/>
      <c r="E62" s="61"/>
      <c r="F62" s="63">
        <f>F60-F58</f>
        <v>-3575.34</v>
      </c>
    </row>
    <row r="63" spans="1:15" ht="13.8" thickTop="1" x14ac:dyDescent="0.25">
      <c r="A63" s="52"/>
      <c r="B63" s="64"/>
      <c r="C63" s="35"/>
      <c r="D63" s="35"/>
      <c r="E63" s="65"/>
      <c r="F63" s="35"/>
      <c r="G63" s="33"/>
      <c r="H63" s="33"/>
    </row>
    <row r="64" spans="1:15" ht="19.2" customHeight="1" x14ac:dyDescent="0.25">
      <c r="A64" s="54"/>
      <c r="B64" s="66" t="s">
        <v>40</v>
      </c>
      <c r="C64" s="66"/>
      <c r="D64" s="66"/>
      <c r="E64" s="66"/>
      <c r="F64" s="66"/>
      <c r="G64" s="49"/>
      <c r="H64" s="49"/>
      <c r="I64" s="49"/>
      <c r="J64" s="49"/>
      <c r="K64" s="49"/>
      <c r="L64" s="49"/>
      <c r="M64" s="49"/>
      <c r="N64" s="49"/>
      <c r="O64" s="49"/>
    </row>
    <row r="65" spans="1:8" x14ac:dyDescent="0.25">
      <c r="A65" s="54"/>
      <c r="B65" s="54" t="s">
        <v>41</v>
      </c>
      <c r="C65" s="35"/>
      <c r="D65" s="35"/>
      <c r="E65" s="65"/>
      <c r="F65" s="35"/>
      <c r="G65" s="33"/>
      <c r="H65" s="33"/>
    </row>
    <row r="66" spans="1:8" x14ac:dyDescent="0.25">
      <c r="C66" s="33"/>
      <c r="D66" s="33"/>
      <c r="E66" s="42"/>
      <c r="F66" s="33"/>
      <c r="G66" s="33"/>
      <c r="H66" s="33"/>
    </row>
    <row r="67" spans="1:8" x14ac:dyDescent="0.25">
      <c r="C67" s="33"/>
      <c r="D67" s="33"/>
      <c r="E67" s="42"/>
      <c r="F67" s="33"/>
      <c r="G67" s="33"/>
      <c r="H67" s="33"/>
    </row>
    <row r="68" spans="1:8" x14ac:dyDescent="0.25">
      <c r="C68" s="33"/>
      <c r="D68" s="33"/>
      <c r="E68" s="42"/>
      <c r="F68" s="33"/>
      <c r="G68" s="33"/>
      <c r="H68" s="33"/>
    </row>
  </sheetData>
  <mergeCells count="4">
    <mergeCell ref="B4:F4"/>
    <mergeCell ref="B5:F5"/>
    <mergeCell ref="B7:F7"/>
    <mergeCell ref="B64:F64"/>
  </mergeCells>
  <printOptions horizontalCentered="1"/>
  <pageMargins left="0.7" right="0.7" top="0.75" bottom="0.75" header="0.3" footer="0.3"/>
  <pageSetup scale="72" orientation="portrait" r:id="rId1"/>
  <headerFooter>
    <oddFooter>&amp;RExhibit JW-2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1.09 Int Exp (2)</vt:lpstr>
      <vt:lpstr>'1.09 Int Exp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dcterms:created xsi:type="dcterms:W3CDTF">2024-06-03T20:17:58Z</dcterms:created>
  <dcterms:modified xsi:type="dcterms:W3CDTF">2024-06-03T20:20:43Z</dcterms:modified>
</cp:coreProperties>
</file>