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Second Data Request\"/>
    </mc:Choice>
  </mc:AlternateContent>
  <xr:revisionPtr revIDLastSave="0" documentId="13_ncr:1_{66BA4C31-A415-48E9-BB42-0AE2F3A2A4D6}" xr6:coauthVersionLast="47" xr6:coauthVersionMax="47" xr10:uidLastSave="{00000000-0000-0000-0000-000000000000}"/>
  <bookViews>
    <workbookView xWindow="28680" yWindow="-120" windowWidth="29040" windowHeight="15840" xr2:uid="{F8B3C157-C3A1-4D4C-8D1D-0544CC960B23}"/>
  </bookViews>
  <sheets>
    <sheet name="Request 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P8" i="1"/>
  <c r="Q8" i="1" s="1"/>
  <c r="Q9" i="1"/>
  <c r="Q10" i="1"/>
  <c r="Q11" i="1"/>
  <c r="Q12" i="1"/>
  <c r="Q13" i="1"/>
  <c r="Q14" i="1"/>
  <c r="Q15" i="1"/>
  <c r="Q16" i="1"/>
  <c r="Q17" i="1"/>
  <c r="Q18" i="1"/>
  <c r="Q19" i="1"/>
  <c r="J20" i="1"/>
  <c r="J9" i="1"/>
  <c r="J10" i="1"/>
  <c r="J11" i="1"/>
  <c r="J12" i="1"/>
  <c r="J13" i="1"/>
  <c r="J14" i="1"/>
  <c r="J15" i="1"/>
  <c r="J16" i="1"/>
  <c r="J17" i="1"/>
  <c r="J18" i="1"/>
  <c r="J19" i="1"/>
  <c r="J8" i="1"/>
  <c r="O9" i="1"/>
  <c r="M20" i="1"/>
  <c r="O10" i="1"/>
  <c r="O11" i="1"/>
  <c r="O12" i="1"/>
  <c r="O13" i="1"/>
  <c r="O14" i="1"/>
  <c r="O20" i="1" s="1"/>
  <c r="O15" i="1"/>
  <c r="O16" i="1"/>
  <c r="O17" i="1"/>
  <c r="O18" i="1"/>
  <c r="O19" i="1"/>
  <c r="O8" i="1"/>
  <c r="Q20" i="1" l="1"/>
  <c r="P20" i="1"/>
  <c r="B20" i="1"/>
  <c r="D10" i="1" l="1"/>
  <c r="D11" i="1"/>
  <c r="D12" i="1"/>
  <c r="D13" i="1"/>
  <c r="D14" i="1"/>
  <c r="D15" i="1"/>
  <c r="D16" i="1"/>
  <c r="D17" i="1"/>
  <c r="D18" i="1"/>
  <c r="D19" i="1"/>
  <c r="D9" i="1"/>
  <c r="D8" i="1"/>
  <c r="D20" i="1" l="1"/>
  <c r="E17" i="1"/>
  <c r="F17" i="1" s="1"/>
  <c r="E15" i="1"/>
  <c r="F15" i="1" s="1"/>
  <c r="E12" i="1"/>
  <c r="F12" i="1" s="1"/>
  <c r="G12" i="1" s="1"/>
  <c r="I12" i="1" s="1"/>
  <c r="E16" i="1"/>
  <c r="F16" i="1" s="1"/>
  <c r="E14" i="1"/>
  <c r="E8" i="1"/>
  <c r="F8" i="1" s="1"/>
  <c r="G8" i="1" s="1"/>
  <c r="I8" i="1" s="1"/>
  <c r="E13" i="1"/>
  <c r="E9" i="1"/>
  <c r="E19" i="1"/>
  <c r="F19" i="1" s="1"/>
  <c r="E11" i="1"/>
  <c r="E18" i="1"/>
  <c r="F18" i="1" s="1"/>
  <c r="E10" i="1"/>
  <c r="E20" i="1" l="1"/>
  <c r="F20" i="1" s="1"/>
  <c r="G18" i="1"/>
  <c r="I18" i="1" s="1"/>
  <c r="F14" i="1"/>
  <c r="G14" i="1" s="1"/>
  <c r="I14" i="1" s="1"/>
  <c r="F11" i="1"/>
  <c r="G11" i="1" s="1"/>
  <c r="I11" i="1" s="1"/>
  <c r="F9" i="1"/>
  <c r="G9" i="1" s="1"/>
  <c r="I9" i="1" s="1"/>
  <c r="I20" i="1" s="1"/>
  <c r="G15" i="1"/>
  <c r="I15" i="1" s="1"/>
  <c r="F13" i="1"/>
  <c r="G13" i="1" s="1"/>
  <c r="I13" i="1" s="1"/>
  <c r="F10" i="1"/>
  <c r="G10" i="1" s="1"/>
  <c r="I10" i="1" s="1"/>
  <c r="G16" i="1"/>
  <c r="I16" i="1" s="1"/>
  <c r="G19" i="1"/>
  <c r="I19" i="1" s="1"/>
  <c r="G17" i="1"/>
  <c r="I17" i="1" s="1"/>
  <c r="G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I20" authorId="0" shapeId="0" xr:uid="{18D28596-7DFE-47C9-B686-0CFB7F449E21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12-month average</t>
        </r>
      </text>
    </comment>
    <comment ref="J20" authorId="0" shapeId="0" xr:uid="{40CF9B84-2C5E-4AE4-BFDF-8F757DE8A289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12-month average</t>
        </r>
      </text>
    </comment>
    <comment ref="O20" authorId="0" shapeId="0" xr:uid="{533121BF-0E3A-4359-B0E8-18AE9161D555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12-month average</t>
        </r>
      </text>
    </comment>
    <comment ref="Q20" authorId="0" shapeId="0" xr:uid="{83C2133D-D588-4033-9096-DA5D2CD0E41B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12-month average</t>
        </r>
      </text>
    </comment>
  </commentList>
</comments>
</file>

<file path=xl/sharedStrings.xml><?xml version="1.0" encoding="utf-8"?>
<sst xmlns="http://schemas.openxmlformats.org/spreadsheetml/2006/main" count="26" uniqueCount="22">
  <si>
    <t>Blended Rural Rate/kWh Purchased*</t>
  </si>
  <si>
    <t>Month</t>
  </si>
  <si>
    <t>Sales Tax Accrued</t>
  </si>
  <si>
    <t>Total JPEC HQ Energy Expense ($)</t>
  </si>
  <si>
    <t>JPEC HQ Energy Expense ($), pre-tax</t>
  </si>
  <si>
    <t>Jackson Purchase Energy Corporation</t>
  </si>
  <si>
    <t>Case No. 2024-00085</t>
  </si>
  <si>
    <t>Item 20 - Analysis of JPEC Headquarters Electric Expense</t>
  </si>
  <si>
    <t>HQ Square Footage</t>
  </si>
  <si>
    <t>HQ Energy Expense/Sq. Ft.</t>
  </si>
  <si>
    <t>JPEC HQ kWh Usage</t>
  </si>
  <si>
    <t>JPEC Current Headquarters - BREC Rates</t>
  </si>
  <si>
    <t>Month**</t>
  </si>
  <si>
    <t>**JPEC used power bills from the twelve most recent, full-month periods in which JPEC resided in its old headquarters</t>
  </si>
  <si>
    <t>for comparison.</t>
  </si>
  <si>
    <t>JPEC Previous Headquarters - Paducah Power Rates</t>
  </si>
  <si>
    <t>Annual Difference, Total JPEC HQ Energy Expense ($)</t>
  </si>
  <si>
    <t>*This rate is calculated each month by dividing total year-to-date, non-direct served wholesale purchased power totals ($) by total</t>
  </si>
  <si>
    <t>year-to-date, non-direct served wholesale kWh purchased.</t>
  </si>
  <si>
    <t>UGRL Tax Accrued</t>
  </si>
  <si>
    <t>HQ Energy Expense/kWh</t>
  </si>
  <si>
    <t>kWh 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</si>
</sst>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9" formatCode="_(&quot;$&quot;* #,##0.0000_);_(&quot;$&quot;* \(#,##0.0000\);_(&quot;$&quot;* &quot;-&quot;??_);_(@_)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8999908444471571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17" fontId="0" fillId="0" borderId="0" xfId="0" applyNumberFormat="1"/>
    <xf numFmtId="0" fontId="16" fillId="0" borderId="0" xfId="0" applyFont="1" applyAlignment="1">
      <alignment horizontal="center"/>
    </xf>
    <xf numFmtId="165" fontId="0" fillId="0" borderId="0" xfId="1" applyNumberFormat="1" applyFont="1"/>
    <xf numFmtId="0" fontId="16" fillId="0" borderId="0" xfId="0" applyFont="1" applyAlignment="1">
      <alignment horizontal="center" wrapText="1"/>
    </xf>
    <xf numFmtId="44" fontId="0" fillId="0" borderId="0" xfId="2" applyFont="1"/>
    <xf numFmtId="169" fontId="0" fillId="0" borderId="0" xfId="2" applyNumberFormat="1" applyFont="1"/>
    <xf numFmtId="44" fontId="0" fillId="0" borderId="0" xfId="0" applyNumberFormat="1"/>
    <xf numFmtId="165" fontId="0" fillId="0" borderId="10" xfId="1" applyNumberFormat="1" applyFont="1" applyBorder="1"/>
    <xf numFmtId="169" fontId="0" fillId="0" borderId="10" xfId="2" applyNumberFormat="1" applyFont="1" applyBorder="1"/>
    <xf numFmtId="44" fontId="0" fillId="0" borderId="10" xfId="0" applyNumberFormat="1" applyBorder="1"/>
    <xf numFmtId="44" fontId="0" fillId="0" borderId="10" xfId="2" applyFont="1" applyBorder="1"/>
    <xf numFmtId="165" fontId="0" fillId="0" borderId="11" xfId="1" applyNumberFormat="1" applyFont="1" applyBorder="1"/>
    <xf numFmtId="169" fontId="0" fillId="0" borderId="11" xfId="2" applyNumberFormat="1" applyFont="1" applyBorder="1"/>
    <xf numFmtId="44" fontId="0" fillId="0" borderId="11" xfId="0" applyNumberFormat="1" applyBorder="1"/>
    <xf numFmtId="44" fontId="0" fillId="0" borderId="11" xfId="2" applyFont="1" applyBorder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1" xfId="0" applyBorder="1"/>
    <xf numFmtId="0" fontId="16" fillId="0" borderId="14" xfId="0" applyFont="1" applyBorder="1" applyAlignment="1">
      <alignment horizontal="center"/>
    </xf>
    <xf numFmtId="44" fontId="0" fillId="34" borderId="17" xfId="0" applyNumberFormat="1" applyFill="1" applyBorder="1"/>
    <xf numFmtId="44" fontId="0" fillId="34" borderId="16" xfId="2" applyFont="1" applyFill="1" applyBorder="1"/>
    <xf numFmtId="0" fontId="16" fillId="34" borderId="15" xfId="0" applyFont="1" applyFill="1" applyBorder="1" applyAlignment="1">
      <alignment horizontal="center" wrapText="1"/>
    </xf>
    <xf numFmtId="44" fontId="0" fillId="33" borderId="17" xfId="0" applyNumberFormat="1" applyFill="1" applyBorder="1"/>
    <xf numFmtId="44" fontId="16" fillId="0" borderId="0" xfId="0" applyNumberFormat="1" applyFont="1"/>
    <xf numFmtId="44" fontId="0" fillId="33" borderId="16" xfId="2" applyFont="1" applyFill="1" applyBorder="1"/>
    <xf numFmtId="0" fontId="16" fillId="0" borderId="0" xfId="0" applyFont="1" applyAlignment="1">
      <alignment horizontal="right"/>
    </xf>
    <xf numFmtId="0" fontId="16" fillId="33" borderId="15" xfId="0" applyFont="1" applyFill="1" applyBorder="1" applyAlignment="1">
      <alignment horizontal="center" wrapText="1"/>
    </xf>
    <xf numFmtId="0" fontId="0" fillId="0" borderId="0" xfId="0"/>
    <xf numFmtId="0" fontId="16" fillId="0" borderId="0" xfId="0" applyFont="1"/>
    <xf numFmtId="44" fontId="0" fillId="0" borderId="0" xfId="2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C5418-CA15-428B-83B2-0384E0FD6F09}">
  <dimension ref="A1:Q28"/>
  <sheetViews>
    <sheetView tabSelected="1" workbookViewId="0">
      <selection activeCell="L25" sqref="L25"/>
    </sheetView>
  </sheetViews>
  <sheetFormatPr defaultRowHeight="15" x14ac:dyDescent="0.25"/>
  <cols>
    <col min="2" max="2" width="17.85546875" customWidth="1"/>
    <col min="3" max="3" width="21.7109375" customWidth="1"/>
    <col min="4" max="4" width="18.85546875" customWidth="1"/>
    <col min="5" max="5" width="13.5703125" customWidth="1"/>
    <col min="6" max="6" width="14.42578125" customWidth="1"/>
    <col min="7" max="7" width="18.5703125" customWidth="1"/>
    <col min="8" max="8" width="15" bestFit="1" customWidth="1"/>
    <col min="9" max="9" width="16.7109375" customWidth="1"/>
    <col min="10" max="10" width="16.7109375" style="28" customWidth="1"/>
    <col min="11" max="11" width="4.42578125" customWidth="1"/>
    <col min="13" max="13" width="15" customWidth="1"/>
    <col min="14" max="14" width="12.42578125" customWidth="1"/>
    <col min="15" max="15" width="16.28515625" customWidth="1"/>
    <col min="16" max="16" width="13" customWidth="1"/>
    <col min="17" max="17" width="14.7109375" customWidth="1"/>
  </cols>
  <sheetData>
    <row r="1" spans="1:17" x14ac:dyDescent="0.25">
      <c r="A1" s="29" t="s">
        <v>5</v>
      </c>
    </row>
    <row r="2" spans="1:17" x14ac:dyDescent="0.25">
      <c r="A2" s="29" t="s">
        <v>6</v>
      </c>
    </row>
    <row r="3" spans="1:17" x14ac:dyDescent="0.25">
      <c r="A3" s="29" t="s">
        <v>7</v>
      </c>
    </row>
    <row r="4" spans="1:17" s="28" customFormat="1" x14ac:dyDescent="0.25">
      <c r="A4" s="29"/>
    </row>
    <row r="5" spans="1:17" ht="15.75" thickBot="1" x14ac:dyDescent="0.3"/>
    <row r="6" spans="1:17" s="28" customFormat="1" ht="15.75" thickBot="1" x14ac:dyDescent="0.3">
      <c r="A6" s="16" t="s">
        <v>11</v>
      </c>
      <c r="B6" s="17"/>
      <c r="C6" s="17"/>
      <c r="D6" s="17"/>
      <c r="E6" s="17"/>
      <c r="F6" s="17"/>
      <c r="G6" s="17"/>
      <c r="H6" s="17"/>
      <c r="I6" s="17"/>
      <c r="J6" s="19"/>
      <c r="L6" s="16" t="s">
        <v>15</v>
      </c>
      <c r="M6" s="17"/>
      <c r="N6" s="17"/>
      <c r="O6" s="17"/>
      <c r="P6" s="17"/>
      <c r="Q6" s="19"/>
    </row>
    <row r="7" spans="1:17" s="2" customFormat="1" ht="28.5" customHeight="1" x14ac:dyDescent="0.25">
      <c r="A7" s="2" t="s">
        <v>1</v>
      </c>
      <c r="B7" s="4" t="s">
        <v>10</v>
      </c>
      <c r="C7" s="4" t="s">
        <v>0</v>
      </c>
      <c r="D7" s="4" t="s">
        <v>4</v>
      </c>
      <c r="E7" s="4" t="s">
        <v>19</v>
      </c>
      <c r="F7" s="4" t="s">
        <v>2</v>
      </c>
      <c r="G7" s="4" t="s">
        <v>3</v>
      </c>
      <c r="H7" s="4" t="s">
        <v>8</v>
      </c>
      <c r="I7" s="27" t="s">
        <v>9</v>
      </c>
      <c r="J7" s="22" t="s">
        <v>20</v>
      </c>
      <c r="L7" s="2" t="s">
        <v>12</v>
      </c>
      <c r="M7" s="4" t="s">
        <v>3</v>
      </c>
      <c r="N7" s="4" t="s">
        <v>8</v>
      </c>
      <c r="O7" s="27" t="s">
        <v>9</v>
      </c>
      <c r="P7" s="4" t="s">
        <v>21</v>
      </c>
      <c r="Q7" s="22" t="s">
        <v>20</v>
      </c>
    </row>
    <row r="8" spans="1:17" x14ac:dyDescent="0.25">
      <c r="A8" s="1">
        <v>44805</v>
      </c>
      <c r="B8" s="3">
        <v>54750</v>
      </c>
      <c r="C8" s="6">
        <v>9.5128674183769094E-2</v>
      </c>
      <c r="D8" s="7">
        <f>+B8*C8</f>
        <v>5208.2949115613583</v>
      </c>
      <c r="E8" s="5">
        <f>+D8*0.03</f>
        <v>156.24884734684073</v>
      </c>
      <c r="F8" s="5">
        <f>+SUM(D8:E8)*0.06</f>
        <v>321.87262553449193</v>
      </c>
      <c r="G8" s="7">
        <f>+SUM(D8:F8)</f>
        <v>5686.4163844426912</v>
      </c>
      <c r="H8" s="3">
        <v>81000</v>
      </c>
      <c r="I8" s="25">
        <f>+G8/H8</f>
        <v>7.020267141287273E-2</v>
      </c>
      <c r="J8" s="21">
        <f>+G8/B8</f>
        <v>0.10386148647383911</v>
      </c>
      <c r="L8" s="1">
        <v>43983</v>
      </c>
      <c r="M8" s="30">
        <v>8352.68</v>
      </c>
      <c r="N8" s="3">
        <v>56000</v>
      </c>
      <c r="O8" s="25">
        <f>+M8/N8</f>
        <v>0.14915500000000001</v>
      </c>
      <c r="P8" s="3">
        <f>15000+44136</f>
        <v>59136</v>
      </c>
      <c r="Q8" s="21">
        <f>+M8/P8</f>
        <v>0.14124526515151517</v>
      </c>
    </row>
    <row r="9" spans="1:17" x14ac:dyDescent="0.25">
      <c r="A9" s="1">
        <v>44835</v>
      </c>
      <c r="B9" s="3">
        <v>52000</v>
      </c>
      <c r="C9" s="6">
        <v>9.5821848494805809E-2</v>
      </c>
      <c r="D9" s="7">
        <f t="shared" ref="D9:D19" si="0">+B9*C9</f>
        <v>4982.7361217299022</v>
      </c>
      <c r="E9" s="5">
        <f t="shared" ref="E9:E20" si="1">+D9*0.03</f>
        <v>149.48208365189706</v>
      </c>
      <c r="F9" s="5">
        <f t="shared" ref="F9:F20" si="2">+SUM(D9:E9)*0.06</f>
        <v>307.93309232290795</v>
      </c>
      <c r="G9" s="7">
        <f t="shared" ref="G9:G20" si="3">+SUM(D9:F9)</f>
        <v>5440.1512977047078</v>
      </c>
      <c r="H9" s="3">
        <v>81000</v>
      </c>
      <c r="I9" s="25">
        <f t="shared" ref="I9:I19" si="4">+G9/H9</f>
        <v>6.7162361700058126E-2</v>
      </c>
      <c r="J9" s="21">
        <f t="shared" ref="J9:J19" si="5">+G9/B9</f>
        <v>0.10461829418662899</v>
      </c>
      <c r="L9" s="1">
        <v>44013</v>
      </c>
      <c r="M9" s="30">
        <v>8463.7199999999993</v>
      </c>
      <c r="N9" s="3">
        <v>56000</v>
      </c>
      <c r="O9" s="25">
        <f>+M9/N9</f>
        <v>0.15113785714285713</v>
      </c>
      <c r="P9" s="3">
        <v>60288</v>
      </c>
      <c r="Q9" s="21">
        <f t="shared" ref="Q9:Q19" si="6">+M9/P9</f>
        <v>0.14038813694267516</v>
      </c>
    </row>
    <row r="10" spans="1:17" x14ac:dyDescent="0.25">
      <c r="A10" s="1">
        <v>44866</v>
      </c>
      <c r="B10" s="3">
        <v>88250</v>
      </c>
      <c r="C10" s="6">
        <v>9.62956969520639E-2</v>
      </c>
      <c r="D10" s="7">
        <f t="shared" si="0"/>
        <v>8498.0952560196383</v>
      </c>
      <c r="E10" s="5">
        <f t="shared" si="1"/>
        <v>254.94285768058913</v>
      </c>
      <c r="F10" s="5">
        <f t="shared" si="2"/>
        <v>525.18228682201368</v>
      </c>
      <c r="G10" s="7">
        <f t="shared" si="3"/>
        <v>9278.2204005222411</v>
      </c>
      <c r="H10" s="3">
        <v>81000</v>
      </c>
      <c r="I10" s="25">
        <f>+G10/H10</f>
        <v>0.11454593087064495</v>
      </c>
      <c r="J10" s="21">
        <f t="shared" si="5"/>
        <v>0.10513564193226335</v>
      </c>
      <c r="L10" s="1">
        <v>44044</v>
      </c>
      <c r="M10" s="30">
        <v>8574.73</v>
      </c>
      <c r="N10" s="3">
        <v>56000</v>
      </c>
      <c r="O10" s="25">
        <f t="shared" ref="O10:O19" si="7">+M10/N10</f>
        <v>0.15312017857142857</v>
      </c>
      <c r="P10" s="3">
        <v>61440</v>
      </c>
      <c r="Q10" s="21">
        <f t="shared" si="6"/>
        <v>0.13956266276041665</v>
      </c>
    </row>
    <row r="11" spans="1:17" x14ac:dyDescent="0.25">
      <c r="A11" s="1">
        <v>44896</v>
      </c>
      <c r="B11" s="3">
        <v>135500</v>
      </c>
      <c r="C11" s="6">
        <v>9.7095178235930793E-2</v>
      </c>
      <c r="D11" s="7">
        <f t="shared" si="0"/>
        <v>13156.396650968622</v>
      </c>
      <c r="E11" s="5">
        <f t="shared" si="1"/>
        <v>394.69189952905862</v>
      </c>
      <c r="F11" s="5">
        <f t="shared" si="2"/>
        <v>813.0653130298607</v>
      </c>
      <c r="G11" s="7">
        <f t="shared" si="3"/>
        <v>14364.153863527541</v>
      </c>
      <c r="H11" s="3">
        <v>81000</v>
      </c>
      <c r="I11" s="25">
        <f t="shared" si="4"/>
        <v>0.17733523288305605</v>
      </c>
      <c r="J11" s="21">
        <f t="shared" si="5"/>
        <v>0.10600851559798924</v>
      </c>
      <c r="L11" s="1">
        <v>44075</v>
      </c>
      <c r="M11" s="30">
        <v>8814.83</v>
      </c>
      <c r="N11" s="3">
        <v>56000</v>
      </c>
      <c r="O11" s="25">
        <f t="shared" si="7"/>
        <v>0.15740767857142857</v>
      </c>
      <c r="P11" s="3">
        <v>61824</v>
      </c>
      <c r="Q11" s="21">
        <f t="shared" si="6"/>
        <v>0.14257941899585921</v>
      </c>
    </row>
    <row r="12" spans="1:17" x14ac:dyDescent="0.25">
      <c r="A12" s="1">
        <v>44927</v>
      </c>
      <c r="B12" s="3">
        <v>126500</v>
      </c>
      <c r="C12" s="6">
        <v>0.10061720329723503</v>
      </c>
      <c r="D12" s="7">
        <f t="shared" si="0"/>
        <v>12728.076217100232</v>
      </c>
      <c r="E12" s="5">
        <f t="shared" si="1"/>
        <v>381.84228651300691</v>
      </c>
      <c r="F12" s="5">
        <f t="shared" si="2"/>
        <v>786.5951102167943</v>
      </c>
      <c r="G12" s="7">
        <f t="shared" si="3"/>
        <v>13896.513613830033</v>
      </c>
      <c r="H12" s="3">
        <v>81000</v>
      </c>
      <c r="I12" s="25">
        <f t="shared" si="4"/>
        <v>0.17156189646703746</v>
      </c>
      <c r="J12" s="21">
        <f t="shared" si="5"/>
        <v>0.10985386255992122</v>
      </c>
      <c r="L12" s="1">
        <v>44105</v>
      </c>
      <c r="M12" s="30">
        <v>9238.0400000000009</v>
      </c>
      <c r="N12" s="3">
        <v>56000</v>
      </c>
      <c r="O12" s="25">
        <f t="shared" si="7"/>
        <v>0.16496500000000003</v>
      </c>
      <c r="P12" s="3">
        <v>61440</v>
      </c>
      <c r="Q12" s="21">
        <f t="shared" si="6"/>
        <v>0.15035872395833336</v>
      </c>
    </row>
    <row r="13" spans="1:17" x14ac:dyDescent="0.25">
      <c r="A13" s="1">
        <v>44958</v>
      </c>
      <c r="B13" s="3">
        <v>102000</v>
      </c>
      <c r="C13" s="6">
        <v>9.6423154126645746E-2</v>
      </c>
      <c r="D13" s="7">
        <f t="shared" si="0"/>
        <v>9835.1617209178658</v>
      </c>
      <c r="E13" s="5">
        <f t="shared" si="1"/>
        <v>295.05485162753598</v>
      </c>
      <c r="F13" s="5">
        <f t="shared" si="2"/>
        <v>607.8129943527241</v>
      </c>
      <c r="G13" s="7">
        <f t="shared" si="3"/>
        <v>10738.029566898125</v>
      </c>
      <c r="H13" s="3">
        <v>81000</v>
      </c>
      <c r="I13" s="25">
        <f>+G13/H13</f>
        <v>0.13256826625800155</v>
      </c>
      <c r="J13" s="21">
        <f t="shared" si="5"/>
        <v>0.10527479967547182</v>
      </c>
      <c r="L13" s="1">
        <v>44136</v>
      </c>
      <c r="M13" s="30">
        <v>9091.1200000000008</v>
      </c>
      <c r="N13" s="3">
        <v>56000</v>
      </c>
      <c r="O13" s="25">
        <f t="shared" si="7"/>
        <v>0.16234142857142858</v>
      </c>
      <c r="P13" s="3">
        <v>52608</v>
      </c>
      <c r="Q13" s="21">
        <f t="shared" si="6"/>
        <v>0.17280869829683701</v>
      </c>
    </row>
    <row r="14" spans="1:17" x14ac:dyDescent="0.25">
      <c r="A14" s="1">
        <v>44986</v>
      </c>
      <c r="B14" s="3">
        <v>111500</v>
      </c>
      <c r="C14" s="6">
        <v>9.1152016608021261E-2</v>
      </c>
      <c r="D14" s="7">
        <f t="shared" si="0"/>
        <v>10163.44985179437</v>
      </c>
      <c r="E14" s="5">
        <f t="shared" si="1"/>
        <v>304.90349555383108</v>
      </c>
      <c r="F14" s="5">
        <f t="shared" si="2"/>
        <v>628.10120084089215</v>
      </c>
      <c r="G14" s="7">
        <f t="shared" si="3"/>
        <v>11096.454548189095</v>
      </c>
      <c r="H14" s="3">
        <v>81000</v>
      </c>
      <c r="I14" s="25">
        <f t="shared" si="4"/>
        <v>0.13699326602702586</v>
      </c>
      <c r="J14" s="21">
        <f t="shared" si="5"/>
        <v>9.9519771732637624E-2</v>
      </c>
      <c r="L14" s="1">
        <v>44166</v>
      </c>
      <c r="M14" s="30">
        <v>13777.22</v>
      </c>
      <c r="N14" s="3">
        <v>56000</v>
      </c>
      <c r="O14" s="25">
        <f t="shared" si="7"/>
        <v>0.24602178571428571</v>
      </c>
      <c r="P14" s="3">
        <v>89472</v>
      </c>
      <c r="Q14" s="21">
        <f t="shared" si="6"/>
        <v>0.15398359263233188</v>
      </c>
    </row>
    <row r="15" spans="1:17" x14ac:dyDescent="0.25">
      <c r="A15" s="1">
        <v>45017</v>
      </c>
      <c r="B15" s="3">
        <v>65500</v>
      </c>
      <c r="C15" s="6">
        <v>8.906059795570398E-2</v>
      </c>
      <c r="D15" s="7">
        <f t="shared" si="0"/>
        <v>5833.4691660986109</v>
      </c>
      <c r="E15" s="5">
        <f t="shared" si="1"/>
        <v>175.00407498295831</v>
      </c>
      <c r="F15" s="5">
        <f t="shared" si="2"/>
        <v>360.50839446489414</v>
      </c>
      <c r="G15" s="7">
        <f t="shared" si="3"/>
        <v>6368.9816355464636</v>
      </c>
      <c r="H15" s="3">
        <v>81000</v>
      </c>
      <c r="I15" s="25">
        <f t="shared" si="4"/>
        <v>7.8629402907981039E-2</v>
      </c>
      <c r="J15" s="21">
        <f t="shared" si="5"/>
        <v>9.7236360848037606E-2</v>
      </c>
      <c r="L15" s="1">
        <v>44197</v>
      </c>
      <c r="M15" s="30">
        <v>17146.439999999999</v>
      </c>
      <c r="N15" s="3">
        <v>56000</v>
      </c>
      <c r="O15" s="25">
        <f t="shared" si="7"/>
        <v>0.30618642857142853</v>
      </c>
      <c r="P15" s="3">
        <v>114816</v>
      </c>
      <c r="Q15" s="21">
        <f t="shared" si="6"/>
        <v>0.14933841973244147</v>
      </c>
    </row>
    <row r="16" spans="1:17" x14ac:dyDescent="0.25">
      <c r="A16" s="1">
        <v>45047</v>
      </c>
      <c r="B16" s="3">
        <v>56000</v>
      </c>
      <c r="C16" s="6">
        <v>8.9213643419333868E-2</v>
      </c>
      <c r="D16" s="7">
        <f t="shared" si="0"/>
        <v>4995.9640314826966</v>
      </c>
      <c r="E16" s="5">
        <f t="shared" si="1"/>
        <v>149.87892094448088</v>
      </c>
      <c r="F16" s="5">
        <f t="shared" si="2"/>
        <v>308.75057714563064</v>
      </c>
      <c r="G16" s="7">
        <f t="shared" si="3"/>
        <v>5454.5935295728086</v>
      </c>
      <c r="H16" s="3">
        <v>81000</v>
      </c>
      <c r="I16" s="25">
        <f t="shared" si="4"/>
        <v>6.7340660858923568E-2</v>
      </c>
      <c r="J16" s="21">
        <f t="shared" si="5"/>
        <v>9.7403455885228724E-2</v>
      </c>
      <c r="L16" s="1">
        <v>44228</v>
      </c>
      <c r="M16" s="30">
        <v>21967.38</v>
      </c>
      <c r="N16" s="3">
        <v>56000</v>
      </c>
      <c r="O16" s="25">
        <f t="shared" si="7"/>
        <v>0.39227464285714286</v>
      </c>
      <c r="P16" s="3">
        <v>146304</v>
      </c>
      <c r="Q16" s="21">
        <f t="shared" si="6"/>
        <v>0.15014886811023623</v>
      </c>
    </row>
    <row r="17" spans="1:17" x14ac:dyDescent="0.25">
      <c r="A17" s="1">
        <v>45078</v>
      </c>
      <c r="B17" s="3">
        <v>55000</v>
      </c>
      <c r="C17" s="6">
        <v>8.919595493361332E-2</v>
      </c>
      <c r="D17" s="7">
        <f t="shared" si="0"/>
        <v>4905.777521348733</v>
      </c>
      <c r="E17" s="5">
        <f t="shared" si="1"/>
        <v>147.173325640462</v>
      </c>
      <c r="F17" s="5">
        <f t="shared" si="2"/>
        <v>303.17705081935168</v>
      </c>
      <c r="G17" s="7">
        <f t="shared" si="3"/>
        <v>5356.1278978085465</v>
      </c>
      <c r="H17" s="3">
        <v>81000</v>
      </c>
      <c r="I17" s="25">
        <f t="shared" si="4"/>
        <v>6.6125035775414148E-2</v>
      </c>
      <c r="J17" s="21">
        <f t="shared" si="5"/>
        <v>9.7384143596519035E-2</v>
      </c>
      <c r="L17" s="1">
        <v>44256</v>
      </c>
      <c r="M17" s="30">
        <v>11466.65</v>
      </c>
      <c r="N17" s="3">
        <v>56000</v>
      </c>
      <c r="O17" s="25">
        <f t="shared" si="7"/>
        <v>0.20476160714285713</v>
      </c>
      <c r="P17" s="3">
        <v>71424</v>
      </c>
      <c r="Q17" s="21">
        <f t="shared" si="6"/>
        <v>0.16054337477598565</v>
      </c>
    </row>
    <row r="18" spans="1:17" x14ac:dyDescent="0.25">
      <c r="A18" s="1">
        <v>45108</v>
      </c>
      <c r="B18" s="3">
        <v>64000</v>
      </c>
      <c r="C18" s="6">
        <v>9.0141830890204833E-2</v>
      </c>
      <c r="D18" s="7">
        <f t="shared" si="0"/>
        <v>5769.0771769731091</v>
      </c>
      <c r="E18" s="5">
        <f t="shared" si="1"/>
        <v>173.07231530919327</v>
      </c>
      <c r="F18" s="5">
        <f t="shared" si="2"/>
        <v>356.52896953693812</v>
      </c>
      <c r="G18" s="7">
        <f t="shared" si="3"/>
        <v>6298.6784618192405</v>
      </c>
      <c r="H18" s="3">
        <v>81000</v>
      </c>
      <c r="I18" s="25">
        <f t="shared" si="4"/>
        <v>7.7761462491595559E-2</v>
      </c>
      <c r="J18" s="21">
        <f t="shared" si="5"/>
        <v>9.8416850965925631E-2</v>
      </c>
      <c r="L18" s="1">
        <v>44287</v>
      </c>
      <c r="M18" s="30">
        <v>10189.02</v>
      </c>
      <c r="N18" s="3">
        <v>56000</v>
      </c>
      <c r="O18" s="25">
        <f t="shared" si="7"/>
        <v>0.18194678571428571</v>
      </c>
      <c r="P18" s="3">
        <v>63360</v>
      </c>
      <c r="Q18" s="21">
        <f t="shared" si="6"/>
        <v>0.16081155303030303</v>
      </c>
    </row>
    <row r="19" spans="1:17" x14ac:dyDescent="0.25">
      <c r="A19" s="1">
        <v>45139</v>
      </c>
      <c r="B19" s="8">
        <v>62750</v>
      </c>
      <c r="C19" s="9">
        <v>9.0551323411406731E-2</v>
      </c>
      <c r="D19" s="10">
        <f t="shared" si="0"/>
        <v>5682.0955440657726</v>
      </c>
      <c r="E19" s="11">
        <f t="shared" si="1"/>
        <v>170.46286632197317</v>
      </c>
      <c r="F19" s="11">
        <f t="shared" si="2"/>
        <v>351.15350462326472</v>
      </c>
      <c r="G19" s="10">
        <f t="shared" si="3"/>
        <v>6203.7119150110102</v>
      </c>
      <c r="H19" s="3">
        <v>81000</v>
      </c>
      <c r="I19" s="25">
        <f t="shared" si="4"/>
        <v>7.6589035987790252E-2</v>
      </c>
      <c r="J19" s="21">
        <f t="shared" si="5"/>
        <v>9.8863934900573866E-2</v>
      </c>
      <c r="L19" s="1">
        <v>44317</v>
      </c>
      <c r="M19" s="30">
        <v>7663.78</v>
      </c>
      <c r="N19" s="3">
        <v>56000</v>
      </c>
      <c r="O19" s="25">
        <f t="shared" si="7"/>
        <v>0.13685321428571429</v>
      </c>
      <c r="P19" s="3">
        <v>44928</v>
      </c>
      <c r="Q19" s="21">
        <f t="shared" si="6"/>
        <v>0.17057914886039885</v>
      </c>
    </row>
    <row r="20" spans="1:17" ht="15.75" thickBot="1" x14ac:dyDescent="0.3">
      <c r="A20" s="1"/>
      <c r="B20" s="12">
        <f>SUM(B8:B19)</f>
        <v>973750</v>
      </c>
      <c r="C20" s="13"/>
      <c r="D20" s="14">
        <f>SUM(D8:D19)</f>
        <v>91758.594170060911</v>
      </c>
      <c r="E20" s="15">
        <f t="shared" si="1"/>
        <v>2752.7578251018272</v>
      </c>
      <c r="F20" s="15">
        <f t="shared" si="2"/>
        <v>5670.6811197097641</v>
      </c>
      <c r="G20" s="14">
        <f t="shared" si="3"/>
        <v>100182.03311487251</v>
      </c>
      <c r="H20" s="14"/>
      <c r="I20" s="23">
        <f>+AVERAGE(I8:I19)</f>
        <v>0.10306793530336679</v>
      </c>
      <c r="J20" s="20">
        <f>+AVERAGE(J8:J19)</f>
        <v>0.10196475986291965</v>
      </c>
      <c r="L20" s="18"/>
      <c r="M20" s="14">
        <f>SUM(M8:M19)</f>
        <v>134745.61000000002</v>
      </c>
      <c r="N20" s="18"/>
      <c r="O20" s="23">
        <f>+AVERAGE(O8:O19)</f>
        <v>0.20051430059523809</v>
      </c>
      <c r="P20" s="12">
        <f>SUM(P8:P19)</f>
        <v>887040</v>
      </c>
      <c r="Q20" s="20">
        <f>+AVERAGE(Q8:Q19)</f>
        <v>0.15269565527061116</v>
      </c>
    </row>
    <row r="21" spans="1:17" ht="15.75" thickTop="1" x14ac:dyDescent="0.25"/>
    <row r="22" spans="1:17" s="28" customFormat="1" x14ac:dyDescent="0.25">
      <c r="L22" s="26" t="s">
        <v>16</v>
      </c>
      <c r="M22" s="24">
        <f>+M20-G20</f>
        <v>34563.576885127506</v>
      </c>
    </row>
    <row r="23" spans="1:17" s="28" customFormat="1" x14ac:dyDescent="0.25"/>
    <row r="24" spans="1:17" x14ac:dyDescent="0.25">
      <c r="A24" t="s">
        <v>17</v>
      </c>
    </row>
    <row r="25" spans="1:17" x14ac:dyDescent="0.25">
      <c r="A25" t="s">
        <v>18</v>
      </c>
    </row>
    <row r="27" spans="1:17" x14ac:dyDescent="0.25">
      <c r="A27" t="s">
        <v>13</v>
      </c>
    </row>
    <row r="28" spans="1:17" x14ac:dyDescent="0.25">
      <c r="A28" t="s">
        <v>14</v>
      </c>
    </row>
  </sheetData>
  <mergeCells count="2">
    <mergeCell ref="A6:J6"/>
    <mergeCell ref="L6:Q6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064E3B-E64C-4016-8CF9-1E6DC0443ED6}"/>
</file>

<file path=customXml/itemProps2.xml><?xml version="1.0" encoding="utf-8"?>
<ds:datastoreItem xmlns:ds="http://schemas.openxmlformats.org/officeDocument/2006/customXml" ds:itemID="{88823412-8823-4A6F-B200-F93F26D73A87}"/>
</file>

<file path=customXml/itemProps3.xml><?xml version="1.0" encoding="utf-8"?>
<ds:datastoreItem xmlns:ds="http://schemas.openxmlformats.org/officeDocument/2006/customXml" ds:itemID="{538702CE-FD9D-40FA-985C-0C85B4D0DF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2024-05-29T13:18:27Z</dcterms:created>
  <dcterms:modified xsi:type="dcterms:W3CDTF">2024-05-29T15:39:44Z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