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EF52CCBD-75F5-4F52-A95C-7E2243B9E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15" i="1"/>
  <c r="N15" i="1"/>
  <c r="M15" i="1"/>
  <c r="L15" i="1"/>
  <c r="K15" i="1"/>
  <c r="J15" i="1"/>
  <c r="G15" i="1"/>
  <c r="F15" i="1"/>
  <c r="E15" i="1"/>
  <c r="D15" i="1"/>
  <c r="H15" i="1"/>
  <c r="I15" i="1"/>
  <c r="N21" i="1"/>
  <c r="K21" i="1"/>
  <c r="J21" i="1"/>
  <c r="G21" i="1"/>
  <c r="D21" i="1"/>
  <c r="O21" i="1" l="1"/>
  <c r="M21" i="1"/>
  <c r="L21" i="1"/>
  <c r="I21" i="1"/>
  <c r="H21" i="1"/>
  <c r="F21" i="1"/>
  <c r="E21" i="1"/>
</calcChain>
</file>

<file path=xl/sharedStrings.xml><?xml version="1.0" encoding="utf-8"?>
<sst xmlns="http://schemas.openxmlformats.org/spreadsheetml/2006/main" count="27" uniqueCount="27">
  <si>
    <t>Jackson Purchase Energy Corporation</t>
  </si>
  <si>
    <t>Case No. 2024-00085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</si>
  <si>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</si>
  <si>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</si>
  <si>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</si>
  <si>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</si>
  <si>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</si>
  <si>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</si>
  <si>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</si>
  <si>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</si>
  <si>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</si>
  <si>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</si>
  <si>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Account 101*</t>
  </si>
  <si>
    <t>Account 102</t>
  </si>
  <si>
    <t>Account 105</t>
  </si>
  <si>
    <t>Account 106</t>
  </si>
  <si>
    <t>Account 107</t>
  </si>
  <si>
    <t>Account 108</t>
  </si>
  <si>
    <t>AP - Plant Estimate</t>
  </si>
  <si>
    <t>AP - CWIP Estimate</t>
  </si>
  <si>
    <t>AP - Prepayment Estimate</t>
  </si>
  <si>
    <t>*Accounts 370 and 390 for Plant</t>
  </si>
  <si>
    <t>General Plant</t>
  </si>
  <si>
    <t>Distribution Plant</t>
  </si>
  <si>
    <t>Total Plant</t>
  </si>
  <si>
    <t>Materials &amp; Supplies</t>
  </si>
  <si>
    <t>Data Request 10 (a), (b), (c), (d), (e), (f), (g), (i), (j),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</si>
</sst>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7" fontId="2" fillId="0" borderId="0" xfId="0" applyNumberFormat="1" applyFont="1" applyAlignment="1">
      <alignment horizontal="center"/>
    </xf>
    <xf numFmtId="164" fontId="0" fillId="2" borderId="0" xfId="1" applyNumberFormat="1" applyFont="1" applyFill="1"/>
    <xf numFmtId="164" fontId="0" fillId="0" borderId="1" xfId="1" applyNumberFormat="1" applyFont="1" applyBorder="1"/>
    <xf numFmtId="0" fontId="2" fillId="0" borderId="0" xfId="0" quotePrefix="1" applyFont="1" applyAlignment="1">
      <alignment horizontal="center"/>
    </xf>
    <xf numFmtId="164" fontId="0" fillId="0" borderId="0" xfId="1" applyNumberFormat="1" applyFont="1" applyFill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D21" activeCellId="1" sqref="D10:D11 D21"/>
    </sheetView>
  </sheetViews>
  <sheetFormatPr defaultRowHeight="15" x14ac:dyDescent="0.25"/>
  <cols>
    <col min="3" max="3" width="29.140625" bestFit="1" customWidth="1"/>
    <col min="4" max="15" width="12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26</v>
      </c>
    </row>
    <row r="5" spans="1:15" s="2" customFormat="1" x14ac:dyDescent="0.25">
      <c r="D5" s="4">
        <v>44805</v>
      </c>
      <c r="E5" s="4">
        <v>44835</v>
      </c>
      <c r="F5" s="4">
        <v>44866</v>
      </c>
      <c r="G5" s="4">
        <v>44896</v>
      </c>
      <c r="H5" s="4">
        <v>44927</v>
      </c>
      <c r="I5" s="4">
        <v>44958</v>
      </c>
      <c r="J5" s="4">
        <v>44986</v>
      </c>
      <c r="K5" s="4">
        <v>45017</v>
      </c>
      <c r="L5" s="4">
        <v>45047</v>
      </c>
      <c r="M5" s="4">
        <v>45078</v>
      </c>
      <c r="N5" s="4">
        <v>45108</v>
      </c>
      <c r="O5" s="4">
        <v>45139</v>
      </c>
    </row>
    <row r="6" spans="1:15" x14ac:dyDescent="0.25">
      <c r="B6" s="2" t="s">
        <v>2</v>
      </c>
      <c r="C6" s="1" t="s">
        <v>12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B7" s="2" t="s">
        <v>3</v>
      </c>
      <c r="C7" s="1" t="s">
        <v>13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x14ac:dyDescent="0.25">
      <c r="B8" s="7" t="s">
        <v>4</v>
      </c>
      <c r="C8" s="1" t="s">
        <v>14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x14ac:dyDescent="0.25">
      <c r="B9" s="2" t="s">
        <v>5</v>
      </c>
      <c r="C9" s="1" t="s">
        <v>15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x14ac:dyDescent="0.25">
      <c r="B10" s="2" t="s">
        <v>6</v>
      </c>
      <c r="C10" s="1" t="s">
        <v>16</v>
      </c>
      <c r="D10" s="8">
        <v>4516691.8099999996</v>
      </c>
      <c r="E10" s="8">
        <v>5091503.18</v>
      </c>
      <c r="F10" s="8">
        <v>5345616.51</v>
      </c>
      <c r="G10" s="8">
        <v>3214619.94</v>
      </c>
      <c r="H10" s="8">
        <v>3603878.2</v>
      </c>
      <c r="I10" s="8">
        <v>4023364.57</v>
      </c>
      <c r="J10" s="8">
        <v>4583639.4000000004</v>
      </c>
      <c r="K10" s="8">
        <v>5698209.3799999999</v>
      </c>
      <c r="L10" s="8">
        <v>5825106.0999999996</v>
      </c>
      <c r="M10" s="8">
        <v>6109301</v>
      </c>
      <c r="N10" s="8">
        <v>6307824.3899999997</v>
      </c>
      <c r="O10" s="8">
        <f>5894817.13+165597.85+111661.2</f>
        <v>6172076.1799999997</v>
      </c>
    </row>
    <row r="11" spans="1:15" x14ac:dyDescent="0.25">
      <c r="B11" s="2" t="s">
        <v>7</v>
      </c>
      <c r="C11" s="1" t="s">
        <v>17</v>
      </c>
      <c r="D11" s="8">
        <v>-78382041.310000002</v>
      </c>
      <c r="E11" s="8">
        <v>-78795108.260000005</v>
      </c>
      <c r="F11" s="8">
        <v>-79143631.739999995</v>
      </c>
      <c r="G11" s="8">
        <v>-79301070.739999995</v>
      </c>
      <c r="H11" s="8">
        <v>-79628004.870000005</v>
      </c>
      <c r="I11" s="8">
        <v>-80018921.930000007</v>
      </c>
      <c r="J11" s="8">
        <v>-80091817.579999998</v>
      </c>
      <c r="K11" s="8">
        <v>-80506497.079999998</v>
      </c>
      <c r="L11" s="8">
        <v>-80769783.540000007</v>
      </c>
      <c r="M11" s="8">
        <v>-80876258.069999993</v>
      </c>
      <c r="N11" s="8">
        <v>-81234517.5</v>
      </c>
      <c r="O11" s="8">
        <v>-81565220.370000005</v>
      </c>
    </row>
    <row r="12" spans="1:15" x14ac:dyDescent="0.25">
      <c r="B12" s="7" t="s">
        <v>8</v>
      </c>
      <c r="C12" s="1" t="s">
        <v>25</v>
      </c>
      <c r="D12" s="3">
        <v>3066422.02</v>
      </c>
      <c r="E12" s="3">
        <v>3025077.3</v>
      </c>
      <c r="F12" s="8">
        <v>3055104.9</v>
      </c>
      <c r="G12" s="3">
        <v>3289346.72</v>
      </c>
      <c r="H12" s="3">
        <v>3642236.32</v>
      </c>
      <c r="I12" s="3">
        <v>3910545.6</v>
      </c>
      <c r="J12" s="3">
        <v>4770959.3600000003</v>
      </c>
      <c r="K12" s="3">
        <v>4785187.72</v>
      </c>
      <c r="L12" s="3">
        <v>4959589.57</v>
      </c>
      <c r="M12" s="3">
        <v>4391633.05</v>
      </c>
      <c r="N12" s="3">
        <v>4498616.43</v>
      </c>
      <c r="O12" s="3">
        <v>4645710.72</v>
      </c>
    </row>
    <row r="13" spans="1:15" x14ac:dyDescent="0.25">
      <c r="B13" s="2"/>
      <c r="C13" s="1"/>
    </row>
    <row r="14" spans="1:15" x14ac:dyDescent="0.25">
      <c r="B14" s="2" t="s">
        <v>9</v>
      </c>
      <c r="C14" s="1" t="s">
        <v>18</v>
      </c>
      <c r="D14" s="8">
        <v>0</v>
      </c>
      <c r="E14" s="8">
        <v>0</v>
      </c>
      <c r="F14" s="8">
        <v>0</v>
      </c>
      <c r="G14" s="8">
        <v>0</v>
      </c>
      <c r="H14" s="8">
        <v>108897.65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84304.3</v>
      </c>
    </row>
    <row r="15" spans="1:15" x14ac:dyDescent="0.25">
      <c r="B15" s="2" t="s">
        <v>10</v>
      </c>
      <c r="C15" s="1" t="s">
        <v>19</v>
      </c>
      <c r="D15" s="8">
        <f>190439.1+45092.22+14657.5</f>
        <v>250188.82</v>
      </c>
      <c r="E15" s="8">
        <f>60920+264908.28+18700</f>
        <v>344528.28</v>
      </c>
      <c r="F15" s="8">
        <f>287061.96+92622.8+8997.5</f>
        <v>388682.26</v>
      </c>
      <c r="G15" s="8">
        <f>609121+280379.54+16895</f>
        <v>906395.54</v>
      </c>
      <c r="H15" s="8">
        <f>866199.98+26923.85+56180</f>
        <v>949303.83</v>
      </c>
      <c r="I15" s="8">
        <f>65282+59939.37+613009.04+30000</f>
        <v>768230.41</v>
      </c>
      <c r="J15" s="8">
        <f>104769.85+29641.85+357220.62</f>
        <v>491632.32</v>
      </c>
      <c r="K15" s="8">
        <f>79262.31+757667.12+33550.81</f>
        <v>870480.24</v>
      </c>
      <c r="L15" s="8">
        <f>83329.28+30541.28+613794.1+23850</f>
        <v>751514.65999999992</v>
      </c>
      <c r="M15" s="8">
        <f>27105.8+469625.49</f>
        <v>496731.29</v>
      </c>
      <c r="N15" s="8">
        <f>162156.07+56753.62</f>
        <v>218909.69</v>
      </c>
      <c r="O15" s="8">
        <f>14925.02+167818</f>
        <v>182743.02</v>
      </c>
    </row>
    <row r="16" spans="1:15" x14ac:dyDescent="0.25">
      <c r="B16" s="2" t="s">
        <v>11</v>
      </c>
      <c r="C16" s="1" t="s">
        <v>20</v>
      </c>
      <c r="D16" s="8">
        <v>0</v>
      </c>
      <c r="E16" s="8">
        <v>78320</v>
      </c>
      <c r="F16" s="8">
        <v>0</v>
      </c>
      <c r="G16" s="8">
        <v>0</v>
      </c>
      <c r="H16" s="8">
        <v>91830.36</v>
      </c>
      <c r="I16" s="8">
        <v>29150</v>
      </c>
      <c r="J16" s="8">
        <v>0</v>
      </c>
      <c r="K16" s="8">
        <v>26992.9</v>
      </c>
      <c r="L16" s="8">
        <v>0</v>
      </c>
      <c r="M16" s="8">
        <v>80059.320000000007</v>
      </c>
      <c r="N16" s="8">
        <v>0</v>
      </c>
      <c r="O16" s="8">
        <v>0</v>
      </c>
    </row>
    <row r="17" spans="2:15" x14ac:dyDescent="0.25">
      <c r="B17" s="1"/>
      <c r="C17" s="1"/>
    </row>
    <row r="18" spans="2:15" x14ac:dyDescent="0.25">
      <c r="B18" s="1"/>
      <c r="C18" s="1" t="s">
        <v>21</v>
      </c>
    </row>
    <row r="19" spans="2:15" x14ac:dyDescent="0.25">
      <c r="B19" s="1"/>
      <c r="C19" s="1" t="s">
        <v>22</v>
      </c>
      <c r="D19" s="3">
        <v>27915241.54000001</v>
      </c>
      <c r="E19" s="3">
        <v>27915241.54000001</v>
      </c>
      <c r="F19" s="3">
        <v>27961778.250000007</v>
      </c>
      <c r="G19" s="3">
        <v>30303074.530000009</v>
      </c>
      <c r="H19" s="3">
        <v>30321366.59</v>
      </c>
      <c r="I19" s="3">
        <v>30375370.819999997</v>
      </c>
      <c r="J19" s="3">
        <v>30478093.5</v>
      </c>
      <c r="K19" s="3">
        <v>30478093.5</v>
      </c>
      <c r="L19" s="3">
        <v>30490893.460000001</v>
      </c>
      <c r="M19" s="3">
        <v>30502197.300000001</v>
      </c>
      <c r="N19" s="3">
        <v>30503753.750000004</v>
      </c>
      <c r="O19" s="3">
        <v>30593240.109999999</v>
      </c>
    </row>
    <row r="20" spans="2:15" x14ac:dyDescent="0.25">
      <c r="B20" s="1"/>
      <c r="C20" s="1" t="s">
        <v>23</v>
      </c>
      <c r="D20" s="3">
        <v>172103572.08999997</v>
      </c>
      <c r="E20" s="3">
        <v>172520191.40999997</v>
      </c>
      <c r="F20" s="3">
        <v>172991119.86000004</v>
      </c>
      <c r="G20" s="3">
        <v>173676979.34999999</v>
      </c>
      <c r="H20" s="3">
        <v>174198807.98999998</v>
      </c>
      <c r="I20" s="3">
        <v>174719250.32999998</v>
      </c>
      <c r="J20" s="3">
        <v>175053844.82999998</v>
      </c>
      <c r="K20" s="3">
        <v>175499706.84999999</v>
      </c>
      <c r="L20" s="3">
        <v>176207435.53</v>
      </c>
      <c r="M20" s="3">
        <v>177069708.84999999</v>
      </c>
      <c r="N20" s="3">
        <v>177540161.47</v>
      </c>
      <c r="O20" s="3">
        <v>178233848.94999999</v>
      </c>
    </row>
    <row r="21" spans="2:15" ht="15.75" thickBot="1" x14ac:dyDescent="0.3">
      <c r="B21" s="1"/>
      <c r="C21" s="1" t="s">
        <v>24</v>
      </c>
      <c r="D21" s="9">
        <f>+SUM(D19:D20)</f>
        <v>200018813.63</v>
      </c>
      <c r="E21" s="9">
        <f t="shared" ref="E21:O21" si="0">+SUM(E19:E20)</f>
        <v>200435432.94999999</v>
      </c>
      <c r="F21" s="6">
        <f t="shared" si="0"/>
        <v>200952898.11000004</v>
      </c>
      <c r="G21" s="9">
        <f t="shared" si="0"/>
        <v>203980053.88</v>
      </c>
      <c r="H21" s="9">
        <f t="shared" si="0"/>
        <v>204520174.57999998</v>
      </c>
      <c r="I21" s="6">
        <f t="shared" si="0"/>
        <v>205094621.14999998</v>
      </c>
      <c r="J21" s="9">
        <f t="shared" si="0"/>
        <v>205531938.32999998</v>
      </c>
      <c r="K21" s="9">
        <f t="shared" si="0"/>
        <v>205977800.34999999</v>
      </c>
      <c r="L21" s="9">
        <f t="shared" si="0"/>
        <v>206698328.99000001</v>
      </c>
      <c r="M21" s="9">
        <f t="shared" si="0"/>
        <v>207571906.15000001</v>
      </c>
      <c r="N21" s="6">
        <f t="shared" si="0"/>
        <v>208043915.22</v>
      </c>
      <c r="O21" s="6">
        <f t="shared" si="0"/>
        <v>208827089.06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3CD0AE-120A-46C6-AEAD-0F599D47D9BA}"/>
</file>

<file path=customXml/itemProps2.xml><?xml version="1.0" encoding="utf-8"?>
<ds:datastoreItem xmlns:ds="http://schemas.openxmlformats.org/officeDocument/2006/customXml" ds:itemID="{30507954-2315-4605-AFB1-4CB1C08B6ABE}"/>
</file>

<file path=customXml/itemProps3.xml><?xml version="1.0" encoding="utf-8"?>
<ds:datastoreItem xmlns:ds="http://schemas.openxmlformats.org/officeDocument/2006/customXml" ds:itemID="{15D6205B-0C73-4263-9E81-5228E2FA3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2015-06-05T18:17:20Z</dcterms:created>
  <dcterms:modified xsi:type="dcterms:W3CDTF">2024-05-04T12:55:13Z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