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'I'!$A$4:$E$185</definedName>
    <definedName name="\b">#REF!</definedName>
    <definedName name="\c">#REF!</definedName>
    <definedName name="\d">'I'!$A$187:$J$301</definedName>
    <definedName name="\e">'II'!$A$1:$L$30</definedName>
    <definedName name="\j">'II'!$G$1</definedName>
    <definedName name="\p">'II'!#REF!</definedName>
    <definedName name="_Regression_Int" localSheetId="0" hidden="1">1</definedName>
    <definedName name="_xlfn._FV" hidden="1">#NAME?</definedName>
    <definedName name="_xlnm.Print_Area" localSheetId="0">'I'!$A$1:$E$56</definedName>
    <definedName name="_xlnm.Print_Area" localSheetId="1">'II'!$A$1:$F$47</definedName>
    <definedName name="_xlnm.Print_Area" localSheetId="2">'III'!$A$1:$G$37</definedName>
    <definedName name="_xlnm.Print_Area" localSheetId="3">'IV'!$A$1:$F$45</definedName>
    <definedName name="_xlnm.Print_Area" localSheetId="4">'V'!$A$1:$H$56</definedName>
    <definedName name="Print_Area_MI" localSheetId="0">'II'!$A$1:$L$30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<sst xmlns="http://schemas.openxmlformats.org/spreadsheetml/2006/main" count="277" uniqueCount="152">
  <si>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</si>
  <si>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</si>
  <si>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</si>
  <si>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</si>
  <si>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</si>
  <si>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</si>
  <si>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</si>
  <si>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</si>
  <si>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</si>
  <si>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</si>
  <si>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</si>
  <si>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</si>
  <si>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</si>
  <si>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</si>
  <si>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</si>
  <si>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</si>
  <si>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</si>
  <si>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</si>
  <si>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</si>
  <si>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</si>
  <si>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</si>
  <si>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</si>
  <si>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</si>
  <si>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</si>
  <si>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</si>
  <si>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</si>
  <si>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</si>
  <si>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</si>
  <si>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</si>
  <si>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</si>
  <si>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</si>
  <si>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</si>
  <si>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</si>
  <si>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</si>
  <si>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</si>
  <si>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</si>
  <si>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</si>
  <si>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</si>
  <si>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</si>
  <si>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</si>
  <si>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</si>
  <si>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</si>
  <si>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</si>
  <si>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</si>
  <si>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</si>
  <si>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</si>
  <si>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</si>
  <si>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</si>
  <si>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</si>
  <si>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</si>
  <si>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</si>
  <si>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</si>
  <si>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</si>
  <si>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</si>
  <si>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</si>
  <si>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</si>
  <si>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</si>
  <si>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</si>
  <si>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</si>
  <si>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</si>
  <si>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</si>
  <si>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</si>
  <si>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</si>
  <si>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</si>
  <si>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</si>
  <si>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</si>
  <si>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</si>
  <si>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</si>
  <si>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</si>
  <si>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</si>
  <si>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</si>
  <si>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</si>
  <si>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</si>
  <si>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</si>
  <si>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</si>
  <si>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</si>
  <si>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</si>
  <si>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</si>
  <si>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</si>
  <si>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</si>
  <si>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</si>
  <si>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</si>
  <si>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</si>
  <si>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</si>
  <si>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</si>
  <si>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</si>
  <si>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</si>
  <si>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</si>
  <si>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</si>
  <si>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</si>
  <si>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</si>
  <si>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</si>
  <si>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</si>
  <si>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</si>
  <si>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</si>
  <si>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</si>
  <si>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</si>
  <si>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</si>
  <si>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</si>
  <si>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</si>
  <si>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</si>
  <si>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</si>
  <si>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</si>
  <si>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</si>
  <si>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</si>
  <si>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</si>
  <si>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</si>
  <si>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</si>
  <si>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</si>
  <si>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</si>
  <si>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</si>
  <si>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</si>
  <si>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</si>
  <si>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</si>
  <si>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</si>
  <si>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</si>
  <si>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</si>
  <si>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</si>
  <si>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</si>
  <si>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</si>
  <si>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</si>
  <si>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</si>
  <si>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</si>
  <si>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</si>
  <si>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</si>
  <si>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</si>
  <si>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</si>
  <si>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A</t>
  </si>
  <si>
    <t>B</t>
  </si>
  <si>
    <t>C</t>
  </si>
  <si>
    <t>D</t>
  </si>
  <si>
    <t>E</t>
  </si>
  <si>
    <t>A x B</t>
  </si>
  <si>
    <t>Quarterly Cost ($)</t>
  </si>
  <si>
    <t>March</t>
  </si>
  <si>
    <t>April</t>
  </si>
  <si>
    <t>Delta</t>
  </si>
  <si>
    <t>DELTA</t>
  </si>
  <si>
    <t>August</t>
  </si>
  <si>
    <t>September</t>
  </si>
  <si>
    <t>October</t>
  </si>
  <si>
    <t>November</t>
  </si>
  <si>
    <t>December</t>
  </si>
  <si>
    <t>January</t>
  </si>
  <si>
    <t>R</t>
  </si>
  <si>
    <t>SUPPLIER COST PER BOOKS</t>
  </si>
  <si>
    <t xml:space="preserve">EGC REVENUE </t>
  </si>
  <si>
    <t>*Feb 23</t>
  </si>
  <si>
    <t>* May 24</t>
  </si>
  <si>
    <t>February</t>
  </si>
  <si>
    <t>I</t>
  </si>
  <si>
    <t>COST RECOVERY RATE EFFECTIVE April 25, 2024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</si>
</sst>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  <numFmt numFmtId="225" formatCode="_(* #,##0.00000_);_(* \(#,##0.00000\);_(* &quot;-&quot;_);_(@_)"/>
    <numFmt numFmtId="226" formatCode="_(* #,##0.000000_);_(* \(#,##0.000000\);_(* &quot;-&quot;??????_);_(@_)"/>
  </numFmts>
  <fonts count="50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sz val="12"/>
      <name val="P-TIMES"/>
      <family val="0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47"/>
      <name val="Century Schoolbook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entury Schoolbook"/>
      <family val="1"/>
    </font>
    <font>
      <sz val="10"/>
      <color theme="0" tint="-0.1499900072813034"/>
      <name val="Century Schoolbook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1" applyNumberFormat="0" applyAlignment="0" applyProtection="0"/>
    <xf numFmtId="0" fontId="40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1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9" borderId="1" applyNumberFormat="0" applyAlignment="0" applyProtection="0"/>
    <xf numFmtId="0" fontId="30" fillId="0" borderId="6" applyNumberFormat="0" applyFill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1" fillId="0" borderId="0">
      <alignment/>
      <protection/>
    </xf>
    <xf numFmtId="0" fontId="2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5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3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Alignment="1" applyProtection="1">
      <alignment horizontal="center"/>
      <protection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4" fillId="0" borderId="0" xfId="0" applyFont="1" applyAlignment="1" applyProtection="1">
      <alignment horizontal="center" wrapText="1"/>
      <protection/>
    </xf>
    <xf numFmtId="41" fontId="4" fillId="0" borderId="0" xfId="0" applyFont="1" applyAlignment="1">
      <alignment horizontal="center" wrapText="1"/>
    </xf>
    <xf numFmtId="41" fontId="3" fillId="0" borderId="0" xfId="0" applyFont="1" applyAlignment="1" applyProtection="1">
      <alignment/>
      <protection/>
    </xf>
    <xf numFmtId="41" fontId="3" fillId="0" borderId="0" xfId="0" applyFont="1" applyAlignment="1" applyProtection="1">
      <alignment wrapText="1"/>
      <protection/>
    </xf>
    <xf numFmtId="41" fontId="4" fillId="0" borderId="0" xfId="0" applyNumberFormat="1" applyFont="1" applyAlignment="1">
      <alignment horizontal="center" wrapText="1"/>
    </xf>
    <xf numFmtId="41" fontId="3" fillId="0" borderId="0" xfId="0" applyFont="1" applyAlignment="1">
      <alignment horizontal="center"/>
    </xf>
    <xf numFmtId="41" fontId="5" fillId="0" borderId="0" xfId="0" applyFont="1" applyAlignment="1">
      <alignment/>
    </xf>
    <xf numFmtId="41" fontId="3" fillId="0" borderId="0" xfId="0" applyFont="1" applyFill="1" applyAlignment="1">
      <alignment/>
    </xf>
    <xf numFmtId="41" fontId="6" fillId="0" borderId="0" xfId="0" applyFont="1" applyBorder="1" applyAlignment="1">
      <alignment/>
    </xf>
    <xf numFmtId="41" fontId="6" fillId="0" borderId="0" xfId="0" applyFont="1" applyBorder="1" applyAlignment="1" applyProtection="1">
      <alignment horizontal="center"/>
      <protection/>
    </xf>
    <xf numFmtId="41" fontId="6" fillId="0" borderId="0" xfId="0" applyFont="1" applyAlignment="1" applyProtection="1">
      <alignment horizontal="center"/>
      <protection/>
    </xf>
    <xf numFmtId="41" fontId="6" fillId="0" borderId="0" xfId="0" applyFont="1" applyAlignment="1">
      <alignment/>
    </xf>
    <xf numFmtId="167" fontId="6" fillId="0" borderId="0" xfId="0" applyNumberFormat="1" applyFont="1" applyAlignment="1" applyProtection="1">
      <alignment horizontal="center"/>
      <protection/>
    </xf>
    <xf numFmtId="169" fontId="9" fillId="0" borderId="0" xfId="0" applyNumberFormat="1" applyFont="1" applyAlignment="1" applyProtection="1">
      <alignment/>
      <protection/>
    </xf>
    <xf numFmtId="41" fontId="5" fillId="0" borderId="10" xfId="0" applyFont="1" applyBorder="1" applyAlignment="1" applyProtection="1">
      <alignment horizontal="centerContinuous"/>
      <protection/>
    </xf>
    <xf numFmtId="41" fontId="5" fillId="0" borderId="10" xfId="0" applyFont="1" applyBorder="1" applyAlignment="1">
      <alignment horizontal="centerContinuous"/>
    </xf>
    <xf numFmtId="41" fontId="5" fillId="0" borderId="0" xfId="0" applyFont="1" applyAlignment="1" applyProtection="1">
      <alignment horizontal="centerContinuous"/>
      <protection/>
    </xf>
    <xf numFmtId="170" fontId="5" fillId="0" borderId="0" xfId="0" applyNumberFormat="1" applyFont="1" applyAlignment="1" applyProtection="1">
      <alignment horizontal="centerContinuous"/>
      <protection locked="0"/>
    </xf>
    <xf numFmtId="41" fontId="6" fillId="0" borderId="0" xfId="0" applyFont="1" applyAlignment="1" applyProtection="1">
      <alignment horizontal="center" wrapText="1"/>
      <protection/>
    </xf>
    <xf numFmtId="41" fontId="6" fillId="0" borderId="0" xfId="0" applyFont="1" applyAlignment="1">
      <alignment horizontal="center" wrapText="1"/>
    </xf>
    <xf numFmtId="41" fontId="9" fillId="0" borderId="0" xfId="0" applyFont="1" applyAlignment="1" applyProtection="1">
      <alignment/>
      <protection/>
    </xf>
    <xf numFmtId="41" fontId="6" fillId="0" borderId="0" xfId="0" applyFont="1" applyAlignment="1" applyProtection="1">
      <alignment/>
      <protection/>
    </xf>
    <xf numFmtId="41" fontId="5" fillId="0" borderId="0" xfId="0" applyFont="1" applyBorder="1" applyAlignment="1" applyProtection="1">
      <alignment horizontal="centerContinuous"/>
      <protection/>
    </xf>
    <xf numFmtId="170" fontId="5" fillId="0" borderId="0" xfId="0" applyNumberFormat="1" applyFont="1" applyAlignment="1">
      <alignment horizontal="centerContinuous"/>
    </xf>
    <xf numFmtId="41" fontId="9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center" wrapText="1"/>
      <protection/>
    </xf>
    <xf numFmtId="41" fontId="6" fillId="0" borderId="0" xfId="0" applyFont="1" applyAlignment="1" applyProtection="1">
      <alignment/>
      <protection/>
    </xf>
    <xf numFmtId="41" fontId="6" fillId="0" borderId="0" xfId="0" applyNumberFormat="1" applyFont="1" applyAlignment="1" applyProtection="1">
      <alignment/>
      <protection locked="0"/>
    </xf>
    <xf numFmtId="169" fontId="9" fillId="0" borderId="0" xfId="0" applyNumberFormat="1" applyFont="1" applyBorder="1" applyAlignment="1" applyProtection="1">
      <alignment/>
      <protection/>
    </xf>
    <xf numFmtId="41" fontId="6" fillId="0" borderId="0" xfId="0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41" fontId="0" fillId="0" borderId="0" xfId="0" applyAlignment="1" applyProtection="1" quotePrefix="1">
      <alignment horizontal="left"/>
      <protection/>
    </xf>
    <xf numFmtId="167" fontId="13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6" fillId="0" borderId="0" xfId="0" applyNumberFormat="1" applyFont="1" applyBorder="1" applyAlignment="1" applyProtection="1">
      <alignment/>
      <protection/>
    </xf>
    <xf numFmtId="208" fontId="3" fillId="0" borderId="0" xfId="0" applyNumberFormat="1" applyFont="1" applyAlignment="1">
      <alignment/>
    </xf>
    <xf numFmtId="41" fontId="0" fillId="0" borderId="0" xfId="0" applyFont="1" applyAlignment="1" applyProtection="1">
      <alignment horizontal="center"/>
      <protection locked="0"/>
    </xf>
    <xf numFmtId="41" fontId="5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5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4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1" xfId="0" applyFont="1" applyBorder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center"/>
      <protection/>
    </xf>
    <xf numFmtId="169" fontId="8" fillId="0" borderId="0" xfId="0" applyNumberFormat="1" applyFont="1" applyFill="1" applyAlignment="1" applyProtection="1">
      <alignment/>
      <protection locked="0"/>
    </xf>
    <xf numFmtId="41" fontId="48" fillId="0" borderId="0" xfId="0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5" fillId="0" borderId="0" xfId="0" applyFont="1" applyFill="1" applyAlignment="1">
      <alignment/>
    </xf>
    <xf numFmtId="41" fontId="48" fillId="0" borderId="0" xfId="0" applyFont="1" applyBorder="1" applyAlignment="1">
      <alignment/>
    </xf>
    <xf numFmtId="217" fontId="3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208" fontId="6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>
      <alignment horizontal="center"/>
    </xf>
    <xf numFmtId="167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41" fontId="6" fillId="0" borderId="10" xfId="0" applyFont="1" applyBorder="1" applyAlignment="1" applyProtection="1">
      <alignment horizontal="centerContinuous"/>
      <protection/>
    </xf>
    <xf numFmtId="41" fontId="0" fillId="0" borderId="12" xfId="0" applyFont="1" applyBorder="1" applyAlignment="1" applyProtection="1">
      <alignment horizontal="left"/>
      <protection/>
    </xf>
    <xf numFmtId="41" fontId="6" fillId="0" borderId="12" xfId="0" applyFont="1" applyBorder="1" applyAlignment="1" applyProtection="1">
      <alignment horizontal="center"/>
      <protection/>
    </xf>
    <xf numFmtId="169" fontId="9" fillId="0" borderId="10" xfId="0" applyNumberFormat="1" applyFont="1" applyBorder="1" applyAlignment="1" applyProtection="1">
      <alignment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0" xfId="0" applyFont="1" applyFill="1" applyAlignment="1" applyProtection="1">
      <alignment horizontal="left"/>
      <protection/>
    </xf>
    <xf numFmtId="169" fontId="7" fillId="0" borderId="0" xfId="0" applyNumberFormat="1" applyFont="1" applyFill="1" applyAlignment="1" applyProtection="1">
      <alignment/>
      <protection locked="0"/>
    </xf>
    <xf numFmtId="173" fontId="3" fillId="0" borderId="0" xfId="0" applyNumberFormat="1" applyFont="1" applyAlignment="1">
      <alignment/>
    </xf>
    <xf numFmtId="209" fontId="3" fillId="0" borderId="0" xfId="109" applyNumberFormat="1" applyFont="1" applyAlignment="1">
      <alignment/>
    </xf>
    <xf numFmtId="10" fontId="3" fillId="0" borderId="0" xfId="109" applyNumberFormat="1" applyFont="1" applyAlignment="1">
      <alignment/>
    </xf>
    <xf numFmtId="167" fontId="15" fillId="0" borderId="0" xfId="0" applyNumberFormat="1" applyFont="1" applyFill="1" applyAlignment="1" applyProtection="1">
      <alignment/>
      <protection/>
    </xf>
    <xf numFmtId="41" fontId="3" fillId="0" borderId="0" xfId="0" applyFont="1" applyFill="1" applyAlignment="1" applyProtection="1">
      <alignment/>
      <protection/>
    </xf>
    <xf numFmtId="41" fontId="49" fillId="0" borderId="0" xfId="0" applyFont="1" applyAlignment="1">
      <alignment/>
    </xf>
    <xf numFmtId="5" fontId="9" fillId="0" borderId="0" xfId="0" applyNumberFormat="1" applyFont="1" applyAlignment="1" applyProtection="1">
      <alignment/>
      <protection/>
    </xf>
    <xf numFmtId="217" fontId="3" fillId="0" borderId="0" xfId="0" applyNumberFormat="1" applyFont="1" applyAlignment="1" applyProtection="1">
      <alignment/>
      <protection/>
    </xf>
    <xf numFmtId="41" fontId="0" fillId="0" borderId="12" xfId="0" applyFont="1" applyBorder="1" applyAlignment="1">
      <alignment/>
    </xf>
    <xf numFmtId="169" fontId="5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/>
    </xf>
    <xf numFmtId="41" fontId="0" fillId="0" borderId="0" xfId="0" applyFont="1" applyBorder="1" applyAlignment="1">
      <alignment/>
    </xf>
    <xf numFmtId="41" fontId="0" fillId="0" borderId="13" xfId="0" applyFont="1" applyBorder="1" applyAlignment="1" applyProtection="1">
      <alignment horizontal="left"/>
      <protection/>
    </xf>
    <xf numFmtId="41" fontId="0" fillId="0" borderId="10" xfId="0" applyFont="1" applyBorder="1" applyAlignment="1">
      <alignment/>
    </xf>
    <xf numFmtId="167" fontId="0" fillId="0" borderId="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Font="1" applyFill="1" applyAlignment="1" applyProtection="1">
      <alignment horizontal="center"/>
      <protection/>
    </xf>
    <xf numFmtId="41" fontId="6" fillId="0" borderId="0" xfId="0" applyNumberFormat="1" applyFont="1" applyFill="1" applyAlignment="1" applyProtection="1">
      <alignment/>
      <protection/>
    </xf>
    <xf numFmtId="167" fontId="5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 locked="0"/>
    </xf>
    <xf numFmtId="169" fontId="6" fillId="0" borderId="0" xfId="0" applyNumberFormat="1" applyFont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 horizontal="centerContinuous"/>
      <protection/>
    </xf>
    <xf numFmtId="41" fontId="5" fillId="0" borderId="0" xfId="0" applyFont="1" applyBorder="1" applyAlignment="1">
      <alignment horizontal="centerContinuous"/>
    </xf>
    <xf numFmtId="169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 locked="0"/>
    </xf>
    <xf numFmtId="169" fontId="6" fillId="0" borderId="0" xfId="0" applyNumberFormat="1" applyFont="1" applyFill="1" applyAlignment="1" applyProtection="1">
      <alignment/>
      <protection locked="0"/>
    </xf>
    <xf numFmtId="170" fontId="5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Font="1" applyFill="1" applyAlignment="1">
      <alignment horizontal="centerContinuous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5" fontId="0" fillId="0" borderId="0" xfId="42" applyNumberFormat="1" applyFont="1" applyFill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Fill="1" applyAlignment="1" applyProtection="1" quotePrefix="1">
      <alignment horizontal="left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/>
    </xf>
    <xf numFmtId="217" fontId="0" fillId="0" borderId="0" xfId="0" applyNumberFormat="1" applyFont="1" applyAlignment="1">
      <alignment/>
    </xf>
    <xf numFmtId="41" fontId="0" fillId="0" borderId="0" xfId="0" applyFont="1" applyFill="1" applyAlignment="1" applyProtection="1">
      <alignment/>
      <protection locked="0"/>
    </xf>
    <xf numFmtId="184" fontId="0" fillId="0" borderId="0" xfId="63" applyNumberFormat="1" applyFont="1" applyAlignment="1" applyProtection="1">
      <alignment/>
      <protection locked="0"/>
    </xf>
    <xf numFmtId="184" fontId="0" fillId="0" borderId="0" xfId="63" applyNumberFormat="1" applyFont="1" applyAlignment="1">
      <alignment/>
    </xf>
    <xf numFmtId="41" fontId="0" fillId="0" borderId="0" xfId="0" applyFont="1" applyFill="1" applyAlignment="1" applyProtection="1">
      <alignment/>
      <protection/>
    </xf>
    <xf numFmtId="184" fontId="0" fillId="0" borderId="0" xfId="63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6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10" fontId="16" fillId="0" borderId="0" xfId="0" applyNumberFormat="1" applyFont="1" applyAlignment="1" applyProtection="1">
      <alignment/>
      <protection/>
    </xf>
    <xf numFmtId="208" fontId="0" fillId="0" borderId="0" xfId="0" applyNumberFormat="1" applyFont="1" applyAlignment="1">
      <alignment/>
    </xf>
    <xf numFmtId="41" fontId="0" fillId="0" borderId="0" xfId="0" applyFont="1" applyAlignment="1" applyProtection="1" quotePrefix="1">
      <alignment horizontal="left"/>
      <protection locked="0"/>
    </xf>
    <xf numFmtId="0" fontId="0" fillId="0" borderId="0" xfId="87" applyFont="1">
      <alignment/>
      <protection/>
    </xf>
    <xf numFmtId="174" fontId="6" fillId="0" borderId="0" xfId="50" applyNumberFormat="1" applyFont="1" applyAlignment="1">
      <alignment/>
    </xf>
    <xf numFmtId="10" fontId="0" fillId="0" borderId="0" xfId="109" applyNumberFormat="1" applyFont="1" applyFill="1" applyAlignment="1" applyProtection="1">
      <alignment/>
      <protection/>
    </xf>
    <xf numFmtId="10" fontId="16" fillId="0" borderId="0" xfId="110" applyNumberFormat="1" applyFont="1" applyAlignment="1">
      <alignment/>
    </xf>
    <xf numFmtId="0" fontId="0" fillId="0" borderId="0" xfId="87" applyFont="1" applyFill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Fill="1" applyAlignment="1" applyProtection="1">
      <alignment horizontal="center"/>
      <protection locked="0"/>
    </xf>
    <xf numFmtId="10" fontId="17" fillId="0" borderId="0" xfId="87" applyNumberFormat="1" applyFont="1">
      <alignment/>
      <protection/>
    </xf>
    <xf numFmtId="10" fontId="17" fillId="0" borderId="0" xfId="87" applyNumberFormat="1" applyFont="1" applyFill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5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 horizontal="centerContinuous"/>
      <protection/>
    </xf>
    <xf numFmtId="41" fontId="0" fillId="0" borderId="13" xfId="0" applyFont="1" applyBorder="1" applyAlignment="1" applyProtection="1">
      <alignment horizontal="centerContinuous"/>
      <protection/>
    </xf>
    <xf numFmtId="41" fontId="0" fillId="0" borderId="12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0" xfId="0" applyFont="1" applyFill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 horizontal="left" wrapText="1"/>
      <protection/>
    </xf>
    <xf numFmtId="41" fontId="0" fillId="0" borderId="10" xfId="0" applyFont="1" applyBorder="1" applyAlignment="1" applyProtection="1">
      <alignment horizontal="centerContinuous" wrapText="1"/>
      <protection/>
    </xf>
    <xf numFmtId="41" fontId="0" fillId="0" borderId="10" xfId="0" applyFont="1" applyBorder="1" applyAlignment="1" applyProtection="1">
      <alignment horizontal="center" wrapText="1"/>
      <protection/>
    </xf>
    <xf numFmtId="41" fontId="0" fillId="0" borderId="0" xfId="0" applyFont="1" applyAlignment="1" applyProtection="1">
      <alignment wrapText="1"/>
      <protection/>
    </xf>
    <xf numFmtId="41" fontId="0" fillId="0" borderId="14" xfId="0" applyFont="1" applyBorder="1" applyAlignment="1" applyProtection="1">
      <alignment horizontal="left"/>
      <protection locked="0"/>
    </xf>
    <xf numFmtId="14" fontId="0" fillId="0" borderId="15" xfId="0" applyNumberFormat="1" applyFont="1" applyBorder="1" applyAlignment="1" applyProtection="1">
      <alignment/>
      <protection locked="0"/>
    </xf>
    <xf numFmtId="41" fontId="0" fillId="0" borderId="15" xfId="0" applyFont="1" applyBorder="1" applyAlignment="1" applyProtection="1">
      <alignment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41" fontId="0" fillId="0" borderId="15" xfId="0" applyFont="1" applyBorder="1" applyAlignment="1" applyProtection="1">
      <alignment horizontal="center"/>
      <protection locked="0"/>
    </xf>
    <xf numFmtId="43" fontId="0" fillId="0" borderId="15" xfId="0" applyNumberFormat="1" applyFont="1" applyFill="1" applyBorder="1" applyAlignment="1" applyProtection="1">
      <alignment/>
      <protection locked="0"/>
    </xf>
    <xf numFmtId="41" fontId="0" fillId="0" borderId="12" xfId="0" applyFont="1" applyBorder="1" applyAlignment="1" applyProtection="1">
      <alignment horizontal="left"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1" fontId="0" fillId="0" borderId="12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1" fontId="0" fillId="0" borderId="16" xfId="0" applyFont="1" applyBorder="1" applyAlignment="1" applyProtection="1">
      <alignment horizontal="left"/>
      <protection/>
    </xf>
    <xf numFmtId="41" fontId="0" fillId="0" borderId="11" xfId="0" applyFont="1" applyBorder="1" applyAlignment="1" applyProtection="1">
      <alignment horizontal="centerContinuous"/>
      <protection/>
    </xf>
    <xf numFmtId="39" fontId="0" fillId="0" borderId="11" xfId="0" applyNumberFormat="1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2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8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19" xfId="0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89" applyFont="1">
      <alignment/>
      <protection/>
    </xf>
    <xf numFmtId="41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4" fontId="6" fillId="0" borderId="0" xfId="0" applyNumberFormat="1" applyFont="1" applyFill="1" applyAlignment="1" applyProtection="1">
      <alignment/>
      <protection locked="0"/>
    </xf>
    <xf numFmtId="17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41" fontId="18" fillId="0" borderId="0" xfId="0" applyFont="1" applyAlignment="1" quotePrefix="1">
      <alignment horizontal="left"/>
    </xf>
    <xf numFmtId="41" fontId="6" fillId="0" borderId="0" xfId="0" applyNumberFormat="1" applyFont="1" applyAlignment="1">
      <alignment horizontal="center" wrapText="1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Fill="1" applyAlignment="1" applyProtection="1">
      <alignment horizontal="left"/>
      <protection/>
    </xf>
    <xf numFmtId="14" fontId="0" fillId="0" borderId="0" xfId="0" applyNumberFormat="1" applyFont="1" applyFill="1" applyAlignment="1">
      <alignment/>
    </xf>
    <xf numFmtId="41" fontId="36" fillId="0" borderId="0" xfId="0" applyFont="1" applyAlignment="1">
      <alignment/>
    </xf>
    <xf numFmtId="174" fontId="36" fillId="0" borderId="0" xfId="50" applyNumberFormat="1" applyFont="1" applyAlignment="1">
      <alignment horizontal="center"/>
    </xf>
    <xf numFmtId="41" fontId="36" fillId="0" borderId="0" xfId="0" applyFont="1" applyAlignment="1">
      <alignment horizontal="center"/>
    </xf>
    <xf numFmtId="41" fontId="5" fillId="0" borderId="10" xfId="0" applyFont="1" applyFill="1" applyBorder="1" applyAlignment="1">
      <alignment horizontal="center"/>
    </xf>
    <xf numFmtId="41" fontId="5" fillId="0" borderId="0" xfId="0" applyFont="1" applyFill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15" xfId="0" applyNumberFormat="1" applyFont="1" applyFill="1" applyBorder="1" applyAlignment="1" quotePrefix="1">
      <alignment horizontal="center"/>
    </xf>
    <xf numFmtId="41" fontId="36" fillId="0" borderId="0" xfId="0" applyFont="1" applyFill="1" applyBorder="1" applyAlignment="1">
      <alignment horizontal="center"/>
    </xf>
    <xf numFmtId="201" fontId="0" fillId="0" borderId="0" xfId="63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1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5" fillId="0" borderId="14" xfId="0" applyNumberFormat="1" applyFont="1" applyFill="1" applyBorder="1" applyAlignment="1" applyProtection="1">
      <alignment horizontal="center"/>
      <protection locked="0"/>
    </xf>
    <xf numFmtId="169" fontId="5" fillId="0" borderId="15" xfId="0" applyNumberFormat="1" applyFont="1" applyFill="1" applyBorder="1" applyAlignment="1" applyProtection="1">
      <alignment horizontal="center"/>
      <protection locked="0"/>
    </xf>
    <xf numFmtId="41" fontId="0" fillId="0" borderId="16" xfId="0" applyFont="1" applyBorder="1" applyAlignment="1" applyProtection="1">
      <alignment horizontal="center"/>
      <protection/>
    </xf>
    <xf numFmtId="41" fontId="0" fillId="0" borderId="11" xfId="0" applyFont="1" applyBorder="1" applyAlignment="1" applyProtection="1">
      <alignment horizontal="center"/>
      <protection/>
    </xf>
    <xf numFmtId="41" fontId="0" fillId="0" borderId="17" xfId="0" applyFont="1" applyBorder="1" applyAlignment="1" applyProtection="1">
      <alignment horizontal="center"/>
      <protection/>
    </xf>
    <xf numFmtId="41" fontId="0" fillId="0" borderId="14" xfId="0" applyFont="1" applyBorder="1" applyAlignment="1">
      <alignment horizontal="center"/>
    </xf>
    <xf numFmtId="41" fontId="0" fillId="0" borderId="20" xfId="0" applyFont="1" applyBorder="1" applyAlignment="1">
      <alignment horizontal="center"/>
    </xf>
    <xf numFmtId="41" fontId="0" fillId="0" borderId="13" xfId="0" applyFont="1" applyBorder="1" applyAlignment="1" applyProtection="1">
      <alignment horizontal="center"/>
      <protection/>
    </xf>
    <xf numFmtId="41" fontId="0" fillId="0" borderId="19" xfId="0" applyFont="1" applyBorder="1" applyAlignment="1" applyProtection="1">
      <alignment horizontal="center"/>
      <protection/>
    </xf>
    <xf numFmtId="174" fontId="36" fillId="0" borderId="16" xfId="50" applyNumberFormat="1" applyFont="1" applyBorder="1" applyAlignment="1">
      <alignment horizontal="center"/>
    </xf>
    <xf numFmtId="174" fontId="36" fillId="0" borderId="11" xfId="50" applyNumberFormat="1" applyFont="1" applyBorder="1" applyAlignment="1">
      <alignment horizontal="center"/>
    </xf>
    <xf numFmtId="174" fontId="36" fillId="0" borderId="17" xfId="50" applyNumberFormat="1" applyFont="1" applyBorder="1" applyAlignment="1">
      <alignment horizontal="center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x-19\home\Admin\BRAMSEY\EXCEL\GCR\May%2024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"/>
    </sheetNames>
    <sheetDataSet>
      <sheetData sheetId="0">
        <row r="12">
          <cell r="E12">
            <v>230277.0753148245</v>
          </cell>
        </row>
        <row r="13">
          <cell r="B13">
            <v>80235</v>
          </cell>
          <cell r="C13">
            <v>1.0577</v>
          </cell>
          <cell r="D13">
            <v>2.0761303296566336</v>
          </cell>
        </row>
        <row r="16">
          <cell r="B16">
            <v>50752</v>
          </cell>
          <cell r="C16">
            <v>1.0792</v>
          </cell>
          <cell r="D16">
            <v>2.05679943647541</v>
          </cell>
        </row>
        <row r="18">
          <cell r="B18">
            <v>173906</v>
          </cell>
          <cell r="C18">
            <v>1.21080822</v>
          </cell>
          <cell r="D18">
            <v>2.6330426264763727</v>
          </cell>
        </row>
        <row r="20">
          <cell r="B20">
            <v>2597</v>
          </cell>
          <cell r="C20">
            <v>1.314208702348864</v>
          </cell>
          <cell r="D20">
            <v>2.039414324220254</v>
          </cell>
        </row>
        <row r="21">
          <cell r="B21">
            <v>0</v>
          </cell>
        </row>
        <row r="23">
          <cell r="B23">
            <v>31528</v>
          </cell>
          <cell r="C23">
            <v>1.225</v>
          </cell>
          <cell r="D23">
            <v>2.6778999999999997</v>
          </cell>
        </row>
      </sheetData>
      <sheetData sheetId="1">
        <row r="58">
          <cell r="H58">
            <v>150577.07671382104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76"/>
  <sheetViews>
    <sheetView zoomScale="90" zoomScaleNormal="90" zoomScalePageLayoutView="0" workbookViewId="0" topLeftCell="A1">
      <selection activeCell="H24" sqref="H24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5" width="16.8515625" style="1" customWidth="1"/>
    <col min="6" max="253" width="12.7109375" style="1" customWidth="1"/>
    <col min="254" max="16384" width="1.7109375" style="1" customWidth="1"/>
  </cols>
  <sheetData>
    <row r="1" spans="1:5" ht="12.75">
      <c r="A1" s="238" t="s">
        <v>151</v>
      </c>
      <c r="B1" s="239"/>
      <c r="C1" s="239"/>
      <c r="D1" s="239"/>
      <c r="E1" s="239"/>
    </row>
    <row r="2" spans="1:5" ht="12.75">
      <c r="A2" s="97"/>
      <c r="B2" s="98"/>
      <c r="C2" s="98"/>
      <c r="D2" s="98"/>
      <c r="E2" s="99"/>
    </row>
    <row r="3" spans="1:5" ht="12.75">
      <c r="A3" s="97"/>
      <c r="B3" s="100"/>
      <c r="C3" s="100"/>
      <c r="D3" s="100"/>
      <c r="E3" s="79" t="s">
        <v>137</v>
      </c>
    </row>
    <row r="4" spans="1:5" ht="15">
      <c r="A4" s="84" t="s">
        <v>0</v>
      </c>
      <c r="B4" s="14"/>
      <c r="C4" s="14"/>
      <c r="D4" s="15" t="s">
        <v>1</v>
      </c>
      <c r="E4" s="15" t="s">
        <v>2</v>
      </c>
    </row>
    <row r="5" spans="1:5" ht="12.75">
      <c r="A5" s="97"/>
      <c r="B5" s="100"/>
      <c r="C5" s="100"/>
      <c r="D5" s="100"/>
      <c r="E5" s="100"/>
    </row>
    <row r="6" spans="1:5" ht="12.75">
      <c r="A6" s="83" t="s">
        <v>3</v>
      </c>
      <c r="B6" s="100"/>
      <c r="C6" s="100"/>
      <c r="D6" s="86" t="s">
        <v>4</v>
      </c>
      <c r="E6" s="80">
        <f>E23</f>
        <v>3.9985</v>
      </c>
    </row>
    <row r="7" spans="1:5" ht="12.75">
      <c r="A7" s="83" t="s">
        <v>5</v>
      </c>
      <c r="B7" s="100"/>
      <c r="C7" s="100"/>
      <c r="D7" s="86" t="s">
        <v>4</v>
      </c>
      <c r="E7" s="80">
        <f>E34</f>
        <v>0</v>
      </c>
    </row>
    <row r="8" spans="1:5" ht="12.75">
      <c r="A8" s="83" t="s">
        <v>6</v>
      </c>
      <c r="B8" s="100"/>
      <c r="C8" s="100"/>
      <c r="D8" s="86" t="s">
        <v>4</v>
      </c>
      <c r="E8" s="80">
        <f>E45</f>
        <v>-0.6352000000000001</v>
      </c>
    </row>
    <row r="9" spans="1:5" ht="15">
      <c r="A9" s="83" t="s">
        <v>7</v>
      </c>
      <c r="B9" s="100"/>
      <c r="C9" s="100"/>
      <c r="D9" s="86" t="s">
        <v>4</v>
      </c>
      <c r="E9" s="81">
        <f>E56</f>
        <v>0.0454</v>
      </c>
    </row>
    <row r="10" spans="1:5" ht="15">
      <c r="A10" s="101" t="s">
        <v>8</v>
      </c>
      <c r="B10" s="102"/>
      <c r="C10" s="102"/>
      <c r="D10" s="57" t="s">
        <v>4</v>
      </c>
      <c r="E10" s="85">
        <f>SUM(E6:E9)</f>
        <v>3.4086999999999996</v>
      </c>
    </row>
    <row r="11" spans="1:5" ht="12.75">
      <c r="A11" s="100"/>
      <c r="B11" s="100"/>
      <c r="C11" s="100"/>
      <c r="D11" s="100"/>
      <c r="E11" s="99"/>
    </row>
    <row r="12" spans="1:5" ht="12.75">
      <c r="A12" s="20" t="s">
        <v>9</v>
      </c>
      <c r="B12" s="21"/>
      <c r="C12" s="21"/>
      <c r="D12" s="21"/>
      <c r="E12" s="103"/>
    </row>
    <row r="13" spans="1:5" ht="14.25" customHeight="1">
      <c r="A13" s="43"/>
      <c r="B13" s="37"/>
      <c r="C13" s="37"/>
      <c r="D13" s="37"/>
      <c r="E13" s="99"/>
    </row>
    <row r="14" spans="1:5" ht="14.25" customHeight="1">
      <c r="A14" s="43"/>
      <c r="B14" s="37"/>
      <c r="C14" s="37"/>
      <c r="D14" s="37"/>
      <c r="E14" s="79" t="s">
        <v>137</v>
      </c>
    </row>
    <row r="15" spans="1:5" ht="14.25" customHeight="1">
      <c r="A15" s="16" t="s">
        <v>0</v>
      </c>
      <c r="B15" s="17"/>
      <c r="C15" s="17"/>
      <c r="D15" s="16" t="s">
        <v>1</v>
      </c>
      <c r="E15" s="18" t="s">
        <v>2</v>
      </c>
    </row>
    <row r="16" spans="1:5" ht="14.25" customHeight="1">
      <c r="A16" s="37"/>
      <c r="B16" s="37"/>
      <c r="C16" s="37"/>
      <c r="D16" s="37"/>
      <c r="E16" s="104"/>
    </row>
    <row r="17" spans="1:5" ht="12.75">
      <c r="A17" s="43" t="s">
        <v>10</v>
      </c>
      <c r="B17" s="37"/>
      <c r="C17" s="37"/>
      <c r="D17" s="42" t="s">
        <v>11</v>
      </c>
      <c r="E17" s="105">
        <f>'II'!E27</f>
        <v>1334515.1520286454</v>
      </c>
    </row>
    <row r="18" spans="1:5" ht="12.75">
      <c r="A18" s="43" t="s">
        <v>12</v>
      </c>
      <c r="B18" s="37"/>
      <c r="C18" s="37"/>
      <c r="D18" s="42" t="s">
        <v>11</v>
      </c>
      <c r="E18" s="80">
        <v>0</v>
      </c>
    </row>
    <row r="19" spans="1:5" ht="12.75">
      <c r="A19" s="43" t="s">
        <v>13</v>
      </c>
      <c r="B19" s="37"/>
      <c r="C19" s="37"/>
      <c r="D19" s="42" t="s">
        <v>11</v>
      </c>
      <c r="E19" s="80">
        <v>0</v>
      </c>
    </row>
    <row r="20" spans="1:5" ht="15">
      <c r="A20" s="43" t="s">
        <v>103</v>
      </c>
      <c r="B20" s="37"/>
      <c r="C20" s="37"/>
      <c r="D20" s="42" t="s">
        <v>11</v>
      </c>
      <c r="E20" s="45">
        <f>'II'!B44</f>
        <v>21051</v>
      </c>
    </row>
    <row r="21" spans="1:5" ht="12.75">
      <c r="A21" s="87" t="s">
        <v>31</v>
      </c>
      <c r="B21" s="37"/>
      <c r="C21" s="37"/>
      <c r="D21" s="42" t="s">
        <v>11</v>
      </c>
      <c r="E21" s="106">
        <f>SUM(E17:E20)</f>
        <v>1355566.1520286454</v>
      </c>
    </row>
    <row r="22" spans="1:6" ht="15">
      <c r="A22" s="87" t="s">
        <v>102</v>
      </c>
      <c r="B22" s="70"/>
      <c r="C22" s="70"/>
      <c r="D22" s="107" t="s">
        <v>14</v>
      </c>
      <c r="E22" s="108">
        <f>'II'!B27</f>
        <v>339018</v>
      </c>
      <c r="F22" s="13"/>
    </row>
    <row r="23" spans="1:5" ht="15">
      <c r="A23" s="43" t="s">
        <v>15</v>
      </c>
      <c r="B23" s="37"/>
      <c r="C23" s="37"/>
      <c r="D23" s="42" t="s">
        <v>4</v>
      </c>
      <c r="E23" s="35">
        <f>ROUND(+E21/E22,4)</f>
        <v>3.9985</v>
      </c>
    </row>
    <row r="24" spans="1:5" ht="12.75">
      <c r="A24" s="37"/>
      <c r="B24" s="37"/>
      <c r="C24" s="37"/>
      <c r="D24" s="37"/>
      <c r="E24" s="104"/>
    </row>
    <row r="25" spans="1:5" ht="12.75">
      <c r="A25" s="20" t="s">
        <v>16</v>
      </c>
      <c r="B25" s="21"/>
      <c r="C25" s="21"/>
      <c r="D25" s="21"/>
      <c r="E25" s="109"/>
    </row>
    <row r="26" spans="1:5" ht="15.75" customHeight="1">
      <c r="A26" s="43"/>
      <c r="B26" s="37"/>
      <c r="C26" s="37"/>
      <c r="D26" s="37"/>
      <c r="E26" s="99"/>
    </row>
    <row r="27" spans="1:5" ht="15.75" customHeight="1">
      <c r="A27" s="43"/>
      <c r="B27" s="37"/>
      <c r="C27" s="37"/>
      <c r="D27" s="37"/>
      <c r="E27" s="79" t="s">
        <v>137</v>
      </c>
    </row>
    <row r="28" spans="1:5" ht="15.75" customHeight="1">
      <c r="A28" s="16" t="s">
        <v>0</v>
      </c>
      <c r="B28" s="17"/>
      <c r="C28" s="17"/>
      <c r="D28" s="16" t="s">
        <v>1</v>
      </c>
      <c r="E28" s="18" t="s">
        <v>2</v>
      </c>
    </row>
    <row r="29" spans="1:5" ht="12.75">
      <c r="A29" s="37"/>
      <c r="B29" s="37"/>
      <c r="C29" s="37"/>
      <c r="D29" s="37"/>
      <c r="E29" s="104"/>
    </row>
    <row r="30" spans="1:5" ht="12.75">
      <c r="A30" s="43" t="s">
        <v>17</v>
      </c>
      <c r="B30" s="37"/>
      <c r="C30" s="37"/>
      <c r="D30" s="42" t="s">
        <v>4</v>
      </c>
      <c r="E30" s="110">
        <f>III!G13</f>
        <v>0</v>
      </c>
    </row>
    <row r="31" spans="1:5" ht="12.75">
      <c r="A31" s="49" t="s">
        <v>18</v>
      </c>
      <c r="B31" s="37"/>
      <c r="C31" s="37"/>
      <c r="D31" s="42" t="s">
        <v>4</v>
      </c>
      <c r="E31" s="111">
        <v>0</v>
      </c>
    </row>
    <row r="32" spans="1:5" ht="12.75">
      <c r="A32" s="49" t="s">
        <v>19</v>
      </c>
      <c r="B32" s="37"/>
      <c r="C32" s="37"/>
      <c r="D32" s="42" t="s">
        <v>4</v>
      </c>
      <c r="E32" s="111">
        <v>0</v>
      </c>
    </row>
    <row r="33" spans="1:5" ht="15">
      <c r="A33" s="49" t="s">
        <v>20</v>
      </c>
      <c r="B33" s="37"/>
      <c r="C33" s="37"/>
      <c r="D33" s="42" t="s">
        <v>4</v>
      </c>
      <c r="E33" s="112">
        <v>0</v>
      </c>
    </row>
    <row r="34" spans="1:5" ht="15">
      <c r="A34" s="43" t="s">
        <v>21</v>
      </c>
      <c r="B34" s="37"/>
      <c r="C34" s="37"/>
      <c r="D34" s="42" t="s">
        <v>4</v>
      </c>
      <c r="E34" s="19">
        <f>SUM(E30:E33)</f>
        <v>0</v>
      </c>
    </row>
    <row r="35" spans="1:5" ht="12.75">
      <c r="A35" s="37"/>
      <c r="B35" s="37"/>
      <c r="C35" s="37"/>
      <c r="D35" s="37"/>
      <c r="E35" s="104"/>
    </row>
    <row r="36" spans="1:5" ht="12.75">
      <c r="A36" s="20" t="s">
        <v>22</v>
      </c>
      <c r="B36" s="21"/>
      <c r="C36" s="21"/>
      <c r="D36" s="21"/>
      <c r="E36" s="113"/>
    </row>
    <row r="37" spans="1:5" ht="15.75" customHeight="1">
      <c r="A37" s="28"/>
      <c r="B37" s="114"/>
      <c r="C37" s="114"/>
      <c r="D37" s="114"/>
      <c r="E37" s="99"/>
    </row>
    <row r="38" spans="1:5" ht="15.75" customHeight="1">
      <c r="A38" s="43"/>
      <c r="B38" s="37"/>
      <c r="C38" s="37"/>
      <c r="D38" s="37"/>
      <c r="E38" s="79" t="s">
        <v>137</v>
      </c>
    </row>
    <row r="39" spans="1:5" ht="15.75" customHeight="1">
      <c r="A39" s="16" t="s">
        <v>0</v>
      </c>
      <c r="B39" s="17"/>
      <c r="C39" s="17"/>
      <c r="D39" s="16" t="s">
        <v>1</v>
      </c>
      <c r="E39" s="18" t="s">
        <v>2</v>
      </c>
    </row>
    <row r="40" spans="1:5" ht="12.75">
      <c r="A40" s="37"/>
      <c r="B40" s="37"/>
      <c r="C40" s="37"/>
      <c r="D40" s="37"/>
      <c r="E40" s="104"/>
    </row>
    <row r="41" spans="1:9" ht="12.75">
      <c r="A41" s="43" t="s">
        <v>23</v>
      </c>
      <c r="B41" s="37"/>
      <c r="C41" s="37"/>
      <c r="D41" s="42" t="s">
        <v>4</v>
      </c>
      <c r="E41" s="115">
        <f>'IV'!E43</f>
        <v>0.7412</v>
      </c>
      <c r="G41" s="89"/>
      <c r="H41" s="46"/>
      <c r="I41" s="91"/>
    </row>
    <row r="42" spans="1:5" ht="12.75">
      <c r="A42" s="49" t="s">
        <v>18</v>
      </c>
      <c r="B42" s="37"/>
      <c r="C42" s="37"/>
      <c r="D42" s="42" t="s">
        <v>4</v>
      </c>
      <c r="E42" s="116">
        <v>0.1974</v>
      </c>
    </row>
    <row r="43" spans="1:5" ht="12.75">
      <c r="A43" s="49" t="s">
        <v>19</v>
      </c>
      <c r="B43" s="37"/>
      <c r="C43" s="37"/>
      <c r="D43" s="42" t="s">
        <v>4</v>
      </c>
      <c r="E43" s="116">
        <v>-0.2135</v>
      </c>
    </row>
    <row r="44" spans="1:7" ht="15">
      <c r="A44" s="49" t="s">
        <v>20</v>
      </c>
      <c r="B44" s="37"/>
      <c r="C44" s="37"/>
      <c r="D44" s="42" t="s">
        <v>4</v>
      </c>
      <c r="E44" s="117">
        <v>-1.3603</v>
      </c>
      <c r="G44" s="88"/>
    </row>
    <row r="45" spans="1:7" ht="15">
      <c r="A45" s="43" t="s">
        <v>6</v>
      </c>
      <c r="B45" s="37"/>
      <c r="C45" s="37"/>
      <c r="D45" s="42" t="s">
        <v>4</v>
      </c>
      <c r="E45" s="19">
        <f>SUM(E41:E44)</f>
        <v>-0.6352000000000001</v>
      </c>
      <c r="G45" s="88"/>
    </row>
    <row r="46" spans="1:7" ht="15">
      <c r="A46" s="37"/>
      <c r="B46" s="37"/>
      <c r="C46" s="37"/>
      <c r="D46" s="37"/>
      <c r="E46" s="104"/>
      <c r="G46" s="65"/>
    </row>
    <row r="47" spans="1:5" ht="12.75">
      <c r="A47" s="20" t="s">
        <v>24</v>
      </c>
      <c r="B47" s="21"/>
      <c r="C47" s="21"/>
      <c r="D47" s="21"/>
      <c r="E47" s="109"/>
    </row>
    <row r="48" spans="1:13" ht="18" customHeight="1">
      <c r="A48" s="43"/>
      <c r="B48" s="37"/>
      <c r="C48" s="37"/>
      <c r="D48" s="37"/>
      <c r="E48" s="99"/>
      <c r="K48" s="92"/>
      <c r="L48" s="74"/>
      <c r="M48" s="90"/>
    </row>
    <row r="49" spans="1:5" ht="18" customHeight="1">
      <c r="A49" s="43"/>
      <c r="B49" s="37"/>
      <c r="C49" s="37"/>
      <c r="D49" s="37"/>
      <c r="E49" s="79" t="s">
        <v>137</v>
      </c>
    </row>
    <row r="50" spans="1:5" ht="18" customHeight="1">
      <c r="A50" s="16" t="s">
        <v>0</v>
      </c>
      <c r="B50" s="17"/>
      <c r="C50" s="17"/>
      <c r="D50" s="16" t="s">
        <v>1</v>
      </c>
      <c r="E50" s="18" t="s">
        <v>2</v>
      </c>
    </row>
    <row r="51" spans="1:5" ht="12.75">
      <c r="A51" s="37"/>
      <c r="B51" s="37"/>
      <c r="C51" s="37"/>
      <c r="D51" s="37"/>
      <c r="E51" s="104"/>
    </row>
    <row r="52" spans="1:9" ht="12.75">
      <c r="A52" s="43" t="s">
        <v>114</v>
      </c>
      <c r="B52" s="37"/>
      <c r="C52" s="37"/>
      <c r="D52" s="42" t="s">
        <v>4</v>
      </c>
      <c r="E52" s="110">
        <f>V!H48</f>
        <v>0.0454</v>
      </c>
      <c r="F52" s="1" t="s">
        <v>31</v>
      </c>
      <c r="G52" s="74"/>
      <c r="H52" s="46"/>
      <c r="I52" s="91"/>
    </row>
    <row r="53" spans="1:5" ht="12.75">
      <c r="A53" s="49" t="s">
        <v>18</v>
      </c>
      <c r="B53" s="37"/>
      <c r="C53" s="37"/>
      <c r="D53" s="42" t="s">
        <v>4</v>
      </c>
      <c r="E53" s="116">
        <v>0</v>
      </c>
    </row>
    <row r="54" spans="1:6" ht="12.75">
      <c r="A54" s="49" t="s">
        <v>19</v>
      </c>
      <c r="B54" s="37"/>
      <c r="C54" s="37"/>
      <c r="D54" s="42" t="s">
        <v>4</v>
      </c>
      <c r="E54" s="116">
        <v>0</v>
      </c>
      <c r="F54" s="1" t="s">
        <v>31</v>
      </c>
    </row>
    <row r="55" spans="1:5" ht="15">
      <c r="A55" s="49" t="s">
        <v>20</v>
      </c>
      <c r="B55" s="37"/>
      <c r="C55" s="37"/>
      <c r="D55" s="42" t="s">
        <v>4</v>
      </c>
      <c r="E55" s="117">
        <v>0</v>
      </c>
    </row>
    <row r="56" spans="1:5" ht="15">
      <c r="A56" s="43" t="s">
        <v>7</v>
      </c>
      <c r="B56" s="37"/>
      <c r="C56" s="37"/>
      <c r="D56" s="42" t="s">
        <v>4</v>
      </c>
      <c r="E56" s="19">
        <f>ROUNDUP(SUM(E52:E55),4)</f>
        <v>0.0454</v>
      </c>
    </row>
    <row r="57" spans="1:5" ht="12.75">
      <c r="A57" s="37"/>
      <c r="B57" s="37"/>
      <c r="C57" s="37"/>
      <c r="D57" s="37"/>
      <c r="E57" s="37"/>
    </row>
    <row r="256" ht="12.75">
      <c r="G256" s="3"/>
    </row>
    <row r="257" ht="12.75">
      <c r="G257" s="4"/>
    </row>
    <row r="272" ht="12.75">
      <c r="K272" s="5">
        <f>76269.78+9246.6</f>
        <v>85516.38</v>
      </c>
    </row>
    <row r="276" spans="7:9" ht="12.75">
      <c r="G276" s="3"/>
      <c r="H276" s="3"/>
      <c r="I276" s="3"/>
    </row>
  </sheetData>
  <sheetProtection/>
  <mergeCells count="1">
    <mergeCell ref="A1:E1"/>
  </mergeCells>
  <printOptions horizontalCentered="1"/>
  <pageMargins left="0.75" right="0.75" top="1.37" bottom="0.53" header="0.5" footer="0.5"/>
  <pageSetup fitToHeight="1" fitToWidth="1" horizontalDpi="600" verticalDpi="600" orientation="portrait" scale="82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110" zoomScaleNormal="110" zoomScalePageLayoutView="0" workbookViewId="0" topLeftCell="A4">
      <selection activeCell="A14" sqref="A14"/>
    </sheetView>
  </sheetViews>
  <sheetFormatPr defaultColWidth="9.28125" defaultRowHeight="12.75"/>
  <cols>
    <col min="1" max="1" width="62.0039062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11" customWidth="1"/>
    <col min="7" max="7" width="13.7109375" style="1" customWidth="1"/>
    <col min="8" max="9" width="9.28125" style="1" customWidth="1"/>
    <col min="10" max="10" width="15.28125" style="1" customWidth="1"/>
    <col min="11" max="11" width="11.28125" style="1" customWidth="1"/>
    <col min="12" max="16384" width="9.28125" style="1" customWidth="1"/>
  </cols>
  <sheetData>
    <row r="1" spans="1:10" ht="12.75">
      <c r="A1" s="22" t="s">
        <v>100</v>
      </c>
      <c r="B1" s="48"/>
      <c r="C1" s="48"/>
      <c r="D1" s="48"/>
      <c r="E1" s="48"/>
      <c r="F1" s="22"/>
      <c r="G1" s="43"/>
      <c r="H1" s="37"/>
      <c r="I1" s="37"/>
      <c r="J1" s="37"/>
    </row>
    <row r="2" spans="1:10" ht="12.75">
      <c r="A2" s="118">
        <v>45413</v>
      </c>
      <c r="B2" s="119"/>
      <c r="C2" s="48"/>
      <c r="D2" s="48"/>
      <c r="E2" s="48"/>
      <c r="F2" s="50"/>
      <c r="G2" s="37"/>
      <c r="H2" s="37"/>
      <c r="I2" s="37"/>
      <c r="J2" s="37"/>
    </row>
    <row r="3" spans="1:10" ht="12.75">
      <c r="A3" s="22" t="s">
        <v>25</v>
      </c>
      <c r="B3" s="48"/>
      <c r="C3" s="48"/>
      <c r="D3" s="54"/>
      <c r="E3" s="48"/>
      <c r="F3" s="50"/>
      <c r="G3" s="49"/>
      <c r="H3" s="37"/>
      <c r="I3" s="37"/>
      <c r="J3" s="37"/>
    </row>
    <row r="4" spans="1:10" ht="12.75">
      <c r="A4" s="23">
        <f>A2</f>
        <v>45413</v>
      </c>
      <c r="B4" s="48"/>
      <c r="C4" s="48"/>
      <c r="D4" s="48"/>
      <c r="E4" s="48"/>
      <c r="F4" s="50"/>
      <c r="G4" s="49"/>
      <c r="H4" s="37"/>
      <c r="I4" s="37"/>
      <c r="J4" s="37"/>
    </row>
    <row r="5" spans="1:10" ht="12.75">
      <c r="A5" s="37"/>
      <c r="B5" s="37"/>
      <c r="C5" s="37"/>
      <c r="D5" s="37"/>
      <c r="E5" s="37"/>
      <c r="F5" s="38"/>
      <c r="G5" s="49"/>
      <c r="H5" s="37"/>
      <c r="I5" s="37"/>
      <c r="J5" s="37"/>
    </row>
    <row r="6" spans="1:10" ht="12.75">
      <c r="A6" s="37"/>
      <c r="B6" s="49"/>
      <c r="C6" s="37"/>
      <c r="D6" s="37"/>
      <c r="E6" s="37"/>
      <c r="F6" s="38"/>
      <c r="G6" s="37"/>
      <c r="H6" s="37"/>
      <c r="I6" s="37"/>
      <c r="J6" s="37"/>
    </row>
    <row r="7" spans="1:10" ht="12.75">
      <c r="A7" s="37"/>
      <c r="B7" s="37"/>
      <c r="C7" s="37"/>
      <c r="D7" s="37"/>
      <c r="E7" s="37"/>
      <c r="F7" s="38"/>
      <c r="G7" s="37"/>
      <c r="H7" s="37"/>
      <c r="I7" s="37"/>
      <c r="J7" s="37"/>
    </row>
    <row r="8" spans="1:10" ht="12.75">
      <c r="A8" s="37"/>
      <c r="B8" s="37"/>
      <c r="C8" s="37"/>
      <c r="D8" s="37"/>
      <c r="E8" s="37"/>
      <c r="F8" s="38"/>
      <c r="G8" s="37"/>
      <c r="H8" s="37"/>
      <c r="I8" s="37"/>
      <c r="J8" s="37"/>
    </row>
    <row r="9" spans="1:11" ht="12.75">
      <c r="A9" s="37"/>
      <c r="B9" s="42"/>
      <c r="C9" s="42"/>
      <c r="D9" s="42"/>
      <c r="E9" s="42"/>
      <c r="F9" s="38"/>
      <c r="G9" s="37"/>
      <c r="H9" s="37"/>
      <c r="I9" s="37"/>
      <c r="J9" s="42"/>
      <c r="K9" s="2"/>
    </row>
    <row r="10" spans="1:11" s="7" customFormat="1" ht="45">
      <c r="A10" s="24" t="s">
        <v>26</v>
      </c>
      <c r="B10" s="24" t="s">
        <v>101</v>
      </c>
      <c r="C10" s="24" t="s">
        <v>27</v>
      </c>
      <c r="D10" s="24" t="s">
        <v>28</v>
      </c>
      <c r="E10" s="24" t="s">
        <v>133</v>
      </c>
      <c r="F10" s="25" t="s">
        <v>96</v>
      </c>
      <c r="G10" s="25"/>
      <c r="H10" s="25"/>
      <c r="I10" s="25"/>
      <c r="J10" s="24"/>
      <c r="K10" s="6"/>
    </row>
    <row r="11" spans="1:10" ht="12.75">
      <c r="A11" s="37"/>
      <c r="B11" s="37"/>
      <c r="C11" s="37"/>
      <c r="D11" s="37"/>
      <c r="E11" s="37"/>
      <c r="F11" s="38"/>
      <c r="G11" s="43" t="s">
        <v>29</v>
      </c>
      <c r="H11" s="37"/>
      <c r="I11" s="37"/>
      <c r="J11" s="37"/>
    </row>
    <row r="12" spans="1:10" ht="12.75">
      <c r="A12" s="250"/>
      <c r="B12" s="37"/>
      <c r="C12" s="37"/>
      <c r="D12" s="37"/>
      <c r="E12" s="37"/>
      <c r="F12" s="78"/>
      <c r="G12" s="43" t="s">
        <v>30</v>
      </c>
      <c r="H12" s="37"/>
      <c r="I12" s="37"/>
      <c r="J12" s="37"/>
    </row>
    <row r="13" spans="1:11" ht="12.75">
      <c r="A13" s="251"/>
      <c r="B13" s="37"/>
      <c r="C13" s="120"/>
      <c r="D13" s="121"/>
      <c r="E13" s="122">
        <f>'[1]SUPPLIERS COSTS'!$E$12</f>
        <v>230277.0753148245</v>
      </c>
      <c r="F13" s="123"/>
      <c r="G13" s="37"/>
      <c r="H13" s="37"/>
      <c r="I13" s="37"/>
      <c r="J13" s="37"/>
      <c r="K13" s="8"/>
    </row>
    <row r="14" spans="1:11" ht="12.75">
      <c r="A14" s="250"/>
      <c r="B14" s="124">
        <f>'[1]SUPPLIERS COSTS'!$B$13</f>
        <v>80235</v>
      </c>
      <c r="C14" s="125">
        <f>'[1]SUPPLIERS COSTS'!$C$13</f>
        <v>1.0577</v>
      </c>
      <c r="D14" s="126">
        <f>'[1]SUPPLIERS COSTS'!$D$13</f>
        <v>2.0761303296566336</v>
      </c>
      <c r="E14" s="52">
        <f>ROUND(B14*C14*D14,0)</f>
        <v>176190</v>
      </c>
      <c r="F14" s="123" t="s">
        <v>144</v>
      </c>
      <c r="G14" s="127">
        <f>B14/$B$27</f>
        <v>0.23666884944162256</v>
      </c>
      <c r="H14" s="37"/>
      <c r="I14" s="128"/>
      <c r="J14" s="121"/>
      <c r="K14" s="96"/>
    </row>
    <row r="15" spans="1:10" ht="12.75">
      <c r="A15" s="252"/>
      <c r="B15" s="129"/>
      <c r="C15" s="120"/>
      <c r="D15" s="130"/>
      <c r="E15" s="37"/>
      <c r="F15" s="123"/>
      <c r="G15" s="37"/>
      <c r="H15" s="37"/>
      <c r="I15" s="128"/>
      <c r="J15" s="121"/>
    </row>
    <row r="16" spans="1:11" ht="12.75">
      <c r="A16" s="251"/>
      <c r="B16" s="70"/>
      <c r="C16" s="37"/>
      <c r="D16" s="131"/>
      <c r="E16" s="122">
        <f>'[1]May'!$H$58</f>
        <v>150577.07671382104</v>
      </c>
      <c r="F16" s="123"/>
      <c r="G16" s="37"/>
      <c r="H16" s="37"/>
      <c r="I16" s="128"/>
      <c r="J16" s="37"/>
      <c r="K16" s="8"/>
    </row>
    <row r="17" spans="1:11" ht="12.75">
      <c r="A17" s="250"/>
      <c r="B17" s="129">
        <f>'[1]SUPPLIERS COSTS'!$B$16</f>
        <v>50752</v>
      </c>
      <c r="C17" s="125">
        <f>'[1]SUPPLIERS COSTS'!$C$16</f>
        <v>1.0792</v>
      </c>
      <c r="D17" s="126">
        <f>'[1]SUPPLIERS COSTS'!$D$16</f>
        <v>2.05679943647541</v>
      </c>
      <c r="E17" s="52">
        <f>ROUND(B17*C17*D17,0)</f>
        <v>112654</v>
      </c>
      <c r="F17" s="123" t="s">
        <v>144</v>
      </c>
      <c r="G17" s="127">
        <f>B17/$B$27</f>
        <v>0.14970296562424415</v>
      </c>
      <c r="H17" s="37"/>
      <c r="I17" s="128"/>
      <c r="J17" s="121"/>
      <c r="K17" s="8"/>
    </row>
    <row r="18" spans="1:11" ht="12.75">
      <c r="A18" s="252"/>
      <c r="B18" s="129"/>
      <c r="C18" s="120"/>
      <c r="D18" s="130"/>
      <c r="E18" s="52"/>
      <c r="F18" s="123"/>
      <c r="G18" s="127"/>
      <c r="H18" s="37"/>
      <c r="I18" s="128"/>
      <c r="J18" s="121"/>
      <c r="K18" s="8"/>
    </row>
    <row r="19" spans="1:11" ht="12.75">
      <c r="A19" s="250"/>
      <c r="B19" s="129">
        <f>'[1]SUPPLIERS COSTS'!$B$18</f>
        <v>173906</v>
      </c>
      <c r="C19" s="125">
        <f>'[1]SUPPLIERS COSTS'!$C$18</f>
        <v>1.21080822</v>
      </c>
      <c r="D19" s="126">
        <f>'[1]SUPPLIERS COSTS'!$D$18</f>
        <v>2.6330426264763727</v>
      </c>
      <c r="E19" s="52">
        <f>ROUND(B19*C19*D19,0)</f>
        <v>554431</v>
      </c>
      <c r="F19" s="123" t="s">
        <v>144</v>
      </c>
      <c r="G19" s="127">
        <f>B19/$B$27</f>
        <v>0.512969812812299</v>
      </c>
      <c r="H19" s="37"/>
      <c r="I19" s="128"/>
      <c r="J19" s="121"/>
      <c r="K19" s="8"/>
    </row>
    <row r="20" spans="1:11" ht="12.75">
      <c r="A20" s="252"/>
      <c r="B20" s="129"/>
      <c r="C20" s="120"/>
      <c r="D20" s="130"/>
      <c r="E20" s="52"/>
      <c r="F20" s="123"/>
      <c r="G20" s="127"/>
      <c r="H20" s="37"/>
      <c r="I20" s="128"/>
      <c r="J20" s="121"/>
      <c r="K20" s="8"/>
    </row>
    <row r="21" spans="1:11" ht="12.75">
      <c r="A21" s="250"/>
      <c r="B21" s="129">
        <f>'[1]SUPPLIERS COSTS'!$B$23</f>
        <v>31528</v>
      </c>
      <c r="C21" s="125">
        <f>'[1]SUPPLIERS COSTS'!$C$23</f>
        <v>1.225</v>
      </c>
      <c r="D21" s="126">
        <f>'[1]SUPPLIERS COSTS'!$D$23</f>
        <v>2.6778999999999997</v>
      </c>
      <c r="E21" s="132">
        <f>ROUND(B21*C21*D21,0)</f>
        <v>103425</v>
      </c>
      <c r="F21" s="123" t="s">
        <v>144</v>
      </c>
      <c r="G21" s="127">
        <f>B21/$B$27</f>
        <v>0.0929980119049726</v>
      </c>
      <c r="H21" s="37"/>
      <c r="I21" s="128"/>
      <c r="J21" s="121"/>
      <c r="K21" s="8"/>
    </row>
    <row r="22" spans="1:11" ht="12.75">
      <c r="A22" s="250"/>
      <c r="B22" s="129"/>
      <c r="C22" s="125"/>
      <c r="D22" s="126"/>
      <c r="E22" s="132">
        <f>ROUND(B22*C22*D22,0)</f>
        <v>0</v>
      </c>
      <c r="F22" s="123"/>
      <c r="G22" s="127"/>
      <c r="H22" s="37"/>
      <c r="I22" s="128"/>
      <c r="J22" s="121"/>
      <c r="K22" s="8"/>
    </row>
    <row r="23" spans="1:10" ht="12.75">
      <c r="A23" s="252"/>
      <c r="B23" s="51"/>
      <c r="C23" s="51"/>
      <c r="D23" s="133"/>
      <c r="E23" s="52"/>
      <c r="F23" s="123"/>
      <c r="G23" s="127"/>
      <c r="H23" s="37"/>
      <c r="I23" s="128"/>
      <c r="J23" s="134"/>
    </row>
    <row r="24" spans="1:10" ht="12.75">
      <c r="A24" s="252"/>
      <c r="B24" s="135">
        <f>'[1]SUPPLIERS COSTS'!$B$20</f>
        <v>2597</v>
      </c>
      <c r="C24" s="125">
        <f>'[1]SUPPLIERS COSTS'!$C$20</f>
        <v>1.314208702348864</v>
      </c>
      <c r="D24" s="136">
        <f>'[1]SUPPLIERS COSTS'!$D$20</f>
        <v>2.039414324220254</v>
      </c>
      <c r="E24" s="52">
        <f>ROUND(B24*C24*D24,0)</f>
        <v>6961</v>
      </c>
      <c r="F24" s="123" t="s">
        <v>144</v>
      </c>
      <c r="G24" s="127">
        <f>B24/$B$27</f>
        <v>0.007660360216861641</v>
      </c>
      <c r="H24" s="37"/>
      <c r="I24" s="128"/>
      <c r="J24" s="134"/>
    </row>
    <row r="25" spans="1:11" ht="12.75" hidden="1">
      <c r="A25" s="252"/>
      <c r="B25" s="51"/>
      <c r="C25" s="137"/>
      <c r="D25" s="133">
        <v>4.65</v>
      </c>
      <c r="E25" s="52"/>
      <c r="F25" s="123"/>
      <c r="G25" s="127"/>
      <c r="H25" s="37"/>
      <c r="I25" s="128"/>
      <c r="J25" s="121"/>
      <c r="K25" s="8"/>
    </row>
    <row r="26" spans="1:11" ht="15">
      <c r="A26" s="252"/>
      <c r="B26" s="138">
        <f>'[1]SUPPLIERS COSTS'!$B$21</f>
        <v>0</v>
      </c>
      <c r="C26" s="139"/>
      <c r="D26" s="133">
        <f>'[1]SUPPLIERS COSTS'!$D$21</f>
        <v>0</v>
      </c>
      <c r="E26" s="27">
        <f>ROUND(B26*D26,0)</f>
        <v>0</v>
      </c>
      <c r="F26" s="123" t="s">
        <v>144</v>
      </c>
      <c r="G26" s="140">
        <f>B26/$B$27</f>
        <v>0</v>
      </c>
      <c r="H26" s="37"/>
      <c r="I26" s="128"/>
      <c r="J26" s="121"/>
      <c r="K26" s="8"/>
    </row>
    <row r="27" spans="1:11" ht="15">
      <c r="A27" s="43" t="s">
        <v>32</v>
      </c>
      <c r="B27" s="26">
        <f>SUM(B14:B26)</f>
        <v>339018</v>
      </c>
      <c r="C27" s="51"/>
      <c r="D27" s="121"/>
      <c r="E27" s="95">
        <f>SUM(E13:E26)</f>
        <v>1334515.1520286454</v>
      </c>
      <c r="F27" s="123"/>
      <c r="G27" s="127">
        <f>SUM(G14:G26)</f>
        <v>1</v>
      </c>
      <c r="H27" s="37"/>
      <c r="I27" s="141">
        <f>E27/B27</f>
        <v>3.936413854216134</v>
      </c>
      <c r="J27" s="121"/>
      <c r="K27" s="76"/>
    </row>
    <row r="28" spans="1:10" ht="12.75" customHeight="1">
      <c r="A28" s="37"/>
      <c r="B28" s="37"/>
      <c r="C28" s="37"/>
      <c r="D28" s="37"/>
      <c r="E28" s="37"/>
      <c r="F28" s="78"/>
      <c r="G28" s="127"/>
      <c r="H28" s="37"/>
      <c r="I28" s="37"/>
      <c r="J28" s="37"/>
    </row>
    <row r="29" spans="1:10" ht="12.75" customHeight="1">
      <c r="A29" s="37"/>
      <c r="B29" s="37"/>
      <c r="C29" s="37"/>
      <c r="D29" s="37"/>
      <c r="E29" s="37"/>
      <c r="F29" s="78"/>
      <c r="G29" s="127"/>
      <c r="H29" s="37"/>
      <c r="I29" s="37"/>
      <c r="J29" s="37"/>
    </row>
    <row r="30" spans="1:10" ht="12.75" customHeight="1">
      <c r="A30" s="142" t="s">
        <v>112</v>
      </c>
      <c r="B30" s="37">
        <f>B27*0.015</f>
        <v>5085.2699999999995</v>
      </c>
      <c r="C30" s="37"/>
      <c r="D30" s="37"/>
      <c r="E30" s="37"/>
      <c r="F30" s="38"/>
      <c r="G30" s="37"/>
      <c r="H30" s="37"/>
      <c r="I30" s="37"/>
      <c r="J30" s="37"/>
    </row>
    <row r="31" spans="1:10" ht="12.75">
      <c r="A31" s="37"/>
      <c r="B31" s="37"/>
      <c r="C31" s="37"/>
      <c r="D31" s="37"/>
      <c r="E31" s="37"/>
      <c r="F31" s="38"/>
      <c r="G31" s="37"/>
      <c r="H31" s="37"/>
      <c r="I31" s="37"/>
      <c r="J31" s="37"/>
    </row>
    <row r="32" spans="1:10" ht="12.75">
      <c r="A32" s="37"/>
      <c r="B32" s="37"/>
      <c r="C32" s="37"/>
      <c r="D32" s="37"/>
      <c r="E32" s="37"/>
      <c r="F32" s="38"/>
      <c r="G32" s="37"/>
      <c r="H32" s="37"/>
      <c r="I32" s="37"/>
      <c r="J32" s="37"/>
    </row>
    <row r="33" spans="1:10" ht="12.75">
      <c r="A33" s="22" t="s">
        <v>104</v>
      </c>
      <c r="B33" s="48"/>
      <c r="C33" s="48"/>
      <c r="D33" s="48"/>
      <c r="E33" s="48"/>
      <c r="F33" s="22"/>
      <c r="G33" s="37"/>
      <c r="H33" s="37"/>
      <c r="I33" s="37"/>
      <c r="J33" s="37"/>
    </row>
    <row r="34" spans="1:10" ht="12.75">
      <c r="A34" s="22" t="s">
        <v>110</v>
      </c>
      <c r="B34" s="48"/>
      <c r="C34" s="48"/>
      <c r="D34" s="54"/>
      <c r="E34" s="48"/>
      <c r="F34" s="50"/>
      <c r="G34" s="37"/>
      <c r="H34" s="37"/>
      <c r="I34" s="37"/>
      <c r="J34" s="37"/>
    </row>
    <row r="35" spans="1:10" ht="12.75">
      <c r="A35" s="118">
        <v>45504</v>
      </c>
      <c r="B35" s="118"/>
      <c r="C35" s="48"/>
      <c r="D35" s="48"/>
      <c r="E35" s="48"/>
      <c r="F35" s="50"/>
      <c r="G35" s="37"/>
      <c r="H35" s="37"/>
      <c r="I35" s="37"/>
      <c r="J35" s="37"/>
    </row>
    <row r="36" spans="1:10" ht="12.75">
      <c r="A36" s="143"/>
      <c r="B36" s="44"/>
      <c r="C36" s="44"/>
      <c r="D36" s="44"/>
      <c r="E36" s="44"/>
      <c r="F36" s="38"/>
      <c r="G36" s="37"/>
      <c r="H36" s="37"/>
      <c r="I36" s="37"/>
      <c r="J36" s="37"/>
    </row>
    <row r="37" spans="1:10" ht="12.75">
      <c r="A37" s="143" t="s">
        <v>107</v>
      </c>
      <c r="B37" s="51"/>
      <c r="C37" s="51"/>
      <c r="D37" s="51"/>
      <c r="E37" s="52"/>
      <c r="F37" s="38"/>
      <c r="G37" s="37">
        <v>9</v>
      </c>
      <c r="H37" s="37"/>
      <c r="I37" s="37"/>
      <c r="J37" s="37"/>
    </row>
    <row r="38" spans="1:10" ht="15">
      <c r="A38" s="143" t="s">
        <v>108</v>
      </c>
      <c r="B38" s="144"/>
      <c r="C38" s="144"/>
      <c r="D38" s="144"/>
      <c r="E38" s="52"/>
      <c r="F38" s="38"/>
      <c r="G38" s="37"/>
      <c r="H38" s="37"/>
      <c r="I38" s="37"/>
      <c r="J38" s="37"/>
    </row>
    <row r="39" spans="1:10" ht="12.75">
      <c r="A39" s="143" t="s">
        <v>109</v>
      </c>
      <c r="B39" s="145">
        <v>0.35</v>
      </c>
      <c r="C39" s="146"/>
      <c r="D39" s="146"/>
      <c r="E39" s="52"/>
      <c r="F39" s="38"/>
      <c r="G39" s="37"/>
      <c r="H39" s="37"/>
      <c r="I39" s="37"/>
      <c r="J39" s="37"/>
    </row>
    <row r="40" spans="1:10" ht="12.75">
      <c r="A40" s="143" t="s">
        <v>31</v>
      </c>
      <c r="B40" s="147"/>
      <c r="C40" s="143"/>
      <c r="D40" s="143"/>
      <c r="E40" s="52"/>
      <c r="F40" s="78"/>
      <c r="G40" s="37"/>
      <c r="H40" s="37"/>
      <c r="I40" s="37"/>
      <c r="J40" s="37"/>
    </row>
    <row r="41" spans="1:10" ht="12.75">
      <c r="A41" s="143" t="s">
        <v>106</v>
      </c>
      <c r="B41" s="148">
        <v>60147</v>
      </c>
      <c r="C41" s="51"/>
      <c r="D41" s="129" t="s">
        <v>150</v>
      </c>
      <c r="E41" s="132"/>
      <c r="F41" s="149"/>
      <c r="G41" s="141"/>
      <c r="H41" s="37"/>
      <c r="I41" s="37"/>
      <c r="J41" s="37"/>
    </row>
    <row r="42" spans="1:10" ht="12.75">
      <c r="A42" s="143"/>
      <c r="B42" s="51"/>
      <c r="C42" s="51"/>
      <c r="D42" s="129"/>
      <c r="E42" s="132"/>
      <c r="F42" s="78"/>
      <c r="G42" s="37"/>
      <c r="H42" s="37"/>
      <c r="I42" s="37"/>
      <c r="J42" s="37"/>
    </row>
    <row r="43" spans="1:10" ht="12.75">
      <c r="A43" s="143" t="s">
        <v>105</v>
      </c>
      <c r="B43" s="150"/>
      <c r="C43" s="150"/>
      <c r="D43" s="151"/>
      <c r="E43" s="132"/>
      <c r="F43" s="78"/>
      <c r="G43" s="37"/>
      <c r="H43" s="37"/>
      <c r="I43" s="37"/>
      <c r="J43" s="37"/>
    </row>
    <row r="44" spans="1:10" ht="12.75">
      <c r="A44" s="143" t="s">
        <v>103</v>
      </c>
      <c r="B44" s="71">
        <f>ROUND(B39*B41,0)</f>
        <v>21051</v>
      </c>
      <c r="C44" s="52"/>
      <c r="D44" s="132" t="s">
        <v>150</v>
      </c>
      <c r="E44" s="132"/>
      <c r="F44" s="149"/>
      <c r="G44" s="37"/>
      <c r="H44" s="37"/>
      <c r="I44" s="37"/>
      <c r="J44" s="37"/>
    </row>
    <row r="45" spans="1:10" ht="12.75">
      <c r="A45" s="37"/>
      <c r="B45" s="37"/>
      <c r="C45" s="37"/>
      <c r="D45" s="37"/>
      <c r="E45" s="52"/>
      <c r="F45" s="38"/>
      <c r="G45" s="37"/>
      <c r="H45" s="37"/>
      <c r="I45" s="37"/>
      <c r="J45" s="37"/>
    </row>
    <row r="46" spans="1:10" ht="12.75">
      <c r="A46" s="37"/>
      <c r="B46" s="37"/>
      <c r="C46" s="37"/>
      <c r="D46" s="37"/>
      <c r="E46" s="52"/>
      <c r="F46" s="38"/>
      <c r="G46" s="37"/>
      <c r="H46" s="37"/>
      <c r="I46" s="37"/>
      <c r="J46" s="37"/>
    </row>
    <row r="47" spans="1:10" ht="12.75">
      <c r="A47" s="37"/>
      <c r="B47" s="37"/>
      <c r="C47" s="37"/>
      <c r="D47" s="37"/>
      <c r="E47" s="37"/>
      <c r="F47" s="38"/>
      <c r="G47" s="37"/>
      <c r="H47" s="37"/>
      <c r="I47" s="37"/>
      <c r="J47" s="37"/>
    </row>
  </sheetData>
  <sheetProtection/>
  <printOptions horizontalCentered="1"/>
  <pageMargins left="0.66" right="0.25" top="1" bottom="1" header="0.5" footer="0.5"/>
  <pageSetup fitToHeight="1" fitToWidth="1" horizontalDpi="600" verticalDpi="600" orientation="portrait" scale="80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14" sqref="J14"/>
    </sheetView>
  </sheetViews>
  <sheetFormatPr defaultColWidth="9.28125" defaultRowHeight="12.75"/>
  <cols>
    <col min="1" max="1" width="34.7109375" style="8" customWidth="1"/>
    <col min="2" max="2" width="19.7109375" style="8" customWidth="1"/>
    <col min="3" max="3" width="6.00390625" style="8" customWidth="1"/>
    <col min="4" max="4" width="2.140625" style="8" customWidth="1"/>
    <col min="5" max="5" width="12.00390625" style="8" customWidth="1"/>
    <col min="6" max="6" width="0.9921875" style="8" customWidth="1"/>
    <col min="7" max="7" width="12.28125" style="8" customWidth="1"/>
    <col min="8" max="8" width="9.28125" style="8" customWidth="1"/>
    <col min="9" max="9" width="10.28125" style="8" bestFit="1" customWidth="1"/>
    <col min="10" max="16384" width="9.28125" style="8" customWidth="1"/>
  </cols>
  <sheetData>
    <row r="1" spans="1:8" ht="12.75">
      <c r="A1" s="28" t="s">
        <v>33</v>
      </c>
      <c r="B1" s="152"/>
      <c r="C1" s="152"/>
      <c r="D1" s="152"/>
      <c r="E1" s="152"/>
      <c r="F1" s="152"/>
      <c r="G1" s="152"/>
      <c r="H1" s="52"/>
    </row>
    <row r="2" spans="1:8" ht="12.75">
      <c r="A2" s="28" t="s">
        <v>34</v>
      </c>
      <c r="B2" s="152"/>
      <c r="C2" s="152"/>
      <c r="D2" s="152"/>
      <c r="E2" s="152"/>
      <c r="F2" s="152"/>
      <c r="G2" s="152"/>
      <c r="H2" s="52"/>
    </row>
    <row r="3" spans="1:8" ht="12.75">
      <c r="A3" s="153">
        <v>45322</v>
      </c>
      <c r="B3" s="154"/>
      <c r="C3" s="152"/>
      <c r="D3" s="152"/>
      <c r="E3" s="152"/>
      <c r="F3" s="152"/>
      <c r="G3" s="152"/>
      <c r="H3" s="52"/>
    </row>
    <row r="4" spans="1:8" ht="43.5" customHeight="1">
      <c r="A4" s="152"/>
      <c r="B4" s="152"/>
      <c r="C4" s="152"/>
      <c r="D4" s="152"/>
      <c r="E4" s="152"/>
      <c r="F4" s="152"/>
      <c r="G4" s="152"/>
      <c r="H4" s="52"/>
    </row>
    <row r="5" spans="1:8" ht="13.5" customHeight="1">
      <c r="A5" s="155"/>
      <c r="B5" s="156"/>
      <c r="C5" s="156"/>
      <c r="D5" s="156"/>
      <c r="E5" s="156"/>
      <c r="F5" s="156"/>
      <c r="G5" s="157"/>
      <c r="H5" s="52"/>
    </row>
    <row r="6" spans="1:8" ht="13.5" customHeight="1">
      <c r="A6" s="158"/>
      <c r="B6" s="152"/>
      <c r="C6" s="152"/>
      <c r="D6" s="152"/>
      <c r="E6" s="152"/>
      <c r="F6" s="152"/>
      <c r="G6" s="86" t="s">
        <v>136</v>
      </c>
      <c r="H6" s="52"/>
    </row>
    <row r="7" spans="1:8" ht="13.5" customHeight="1">
      <c r="A7" s="159" t="s">
        <v>35</v>
      </c>
      <c r="B7" s="82"/>
      <c r="C7" s="82"/>
      <c r="D7" s="82"/>
      <c r="E7" s="57" t="s">
        <v>36</v>
      </c>
      <c r="F7" s="57"/>
      <c r="G7" s="57" t="s">
        <v>37</v>
      </c>
      <c r="H7" s="52"/>
    </row>
    <row r="8" spans="1:8" ht="12.75">
      <c r="A8" s="160"/>
      <c r="B8" s="161"/>
      <c r="C8" s="161"/>
      <c r="D8" s="161"/>
      <c r="E8" s="161"/>
      <c r="F8" s="161"/>
      <c r="G8" s="161"/>
      <c r="H8" s="52"/>
    </row>
    <row r="9" spans="1:8" ht="12.75">
      <c r="A9" s="83" t="s">
        <v>38</v>
      </c>
      <c r="B9" s="161"/>
      <c r="C9" s="161"/>
      <c r="D9" s="161"/>
      <c r="E9" s="86" t="s">
        <v>11</v>
      </c>
      <c r="F9" s="86"/>
      <c r="G9" s="162">
        <f>-G28</f>
        <v>0</v>
      </c>
      <c r="H9" s="52"/>
    </row>
    <row r="10" spans="1:8" ht="12.75">
      <c r="A10" s="83" t="s">
        <v>39</v>
      </c>
      <c r="B10" s="161"/>
      <c r="C10" s="161"/>
      <c r="D10" s="161"/>
      <c r="E10" s="161"/>
      <c r="F10" s="161"/>
      <c r="G10" s="163">
        <v>1.0248041529697998</v>
      </c>
      <c r="H10" s="52"/>
    </row>
    <row r="11" spans="1:8" ht="12.75">
      <c r="A11" s="83" t="s">
        <v>40</v>
      </c>
      <c r="B11" s="161"/>
      <c r="C11" s="161"/>
      <c r="D11" s="161"/>
      <c r="E11" s="86" t="s">
        <v>11</v>
      </c>
      <c r="F11" s="86"/>
      <c r="G11" s="162">
        <f>G9*G10</f>
        <v>0</v>
      </c>
      <c r="H11" s="52"/>
    </row>
    <row r="12" spans="1:10" ht="12.75">
      <c r="A12" s="83" t="s">
        <v>41</v>
      </c>
      <c r="B12" s="164">
        <f>A3</f>
        <v>45322</v>
      </c>
      <c r="C12" s="161"/>
      <c r="D12" s="161"/>
      <c r="E12" s="86" t="s">
        <v>14</v>
      </c>
      <c r="F12" s="86"/>
      <c r="G12" s="165">
        <v>3164246.1370000006</v>
      </c>
      <c r="H12" s="52"/>
      <c r="I12" s="93"/>
      <c r="J12" s="93"/>
    </row>
    <row r="13" spans="1:8" ht="12.75">
      <c r="A13" s="83" t="s">
        <v>42</v>
      </c>
      <c r="B13" s="161"/>
      <c r="C13" s="161"/>
      <c r="D13" s="161"/>
      <c r="E13" s="86" t="s">
        <v>4</v>
      </c>
      <c r="F13" s="86"/>
      <c r="G13" s="99">
        <f>ROUND(+G11/G12*1,4)</f>
        <v>0</v>
      </c>
      <c r="H13" s="52"/>
    </row>
    <row r="14" spans="1:8" ht="12.75">
      <c r="A14" s="166"/>
      <c r="B14" s="62"/>
      <c r="C14" s="62"/>
      <c r="D14" s="62"/>
      <c r="E14" s="62"/>
      <c r="F14" s="62"/>
      <c r="G14" s="62"/>
      <c r="H14" s="52"/>
    </row>
    <row r="15" spans="1:8" ht="12.75">
      <c r="A15" s="52"/>
      <c r="B15" s="52"/>
      <c r="C15" s="52"/>
      <c r="D15" s="52"/>
      <c r="E15" s="52"/>
      <c r="F15" s="52"/>
      <c r="G15" s="52"/>
      <c r="H15" s="52"/>
    </row>
    <row r="16" spans="1:8" ht="12.75">
      <c r="A16" s="52"/>
      <c r="B16" s="52"/>
      <c r="C16" s="52"/>
      <c r="D16" s="52"/>
      <c r="E16" s="52"/>
      <c r="F16" s="52"/>
      <c r="G16" s="52"/>
      <c r="H16" s="52"/>
    </row>
    <row r="17" spans="1:8" ht="12.75">
      <c r="A17" s="161"/>
      <c r="B17" s="161"/>
      <c r="C17" s="161"/>
      <c r="D17" s="161"/>
      <c r="E17" s="161"/>
      <c r="F17" s="161"/>
      <c r="G17" s="161"/>
      <c r="H17" s="52"/>
    </row>
    <row r="18" spans="1:8" ht="13.5" customHeight="1">
      <c r="A18" s="167"/>
      <c r="B18" s="168"/>
      <c r="C18" s="168"/>
      <c r="D18" s="168"/>
      <c r="E18" s="168"/>
      <c r="F18" s="168"/>
      <c r="G18" s="157"/>
      <c r="H18" s="52"/>
    </row>
    <row r="19" spans="1:8" ht="13.5" customHeight="1">
      <c r="A19" s="160"/>
      <c r="B19" s="161"/>
      <c r="C19" s="161"/>
      <c r="D19" s="161"/>
      <c r="E19" s="161"/>
      <c r="F19" s="161"/>
      <c r="G19" s="86" t="s">
        <v>136</v>
      </c>
      <c r="H19" s="52"/>
    </row>
    <row r="20" spans="1:8" s="9" customFormat="1" ht="13.5" customHeight="1">
      <c r="A20" s="169" t="s">
        <v>43</v>
      </c>
      <c r="B20" s="170"/>
      <c r="C20" s="170"/>
      <c r="D20" s="170"/>
      <c r="E20" s="171" t="s">
        <v>44</v>
      </c>
      <c r="F20" s="171"/>
      <c r="G20" s="57" t="s">
        <v>37</v>
      </c>
      <c r="H20" s="172" t="s">
        <v>31</v>
      </c>
    </row>
    <row r="21" spans="1:8" ht="12.75">
      <c r="A21" s="173"/>
      <c r="B21" s="174"/>
      <c r="C21" s="175"/>
      <c r="D21" s="175"/>
      <c r="E21" s="176"/>
      <c r="F21" s="177"/>
      <c r="G21" s="178"/>
      <c r="H21" s="52"/>
    </row>
    <row r="22" spans="1:8" ht="12.75">
      <c r="A22" s="179"/>
      <c r="B22" s="180"/>
      <c r="C22" s="180"/>
      <c r="D22" s="180"/>
      <c r="E22" s="181"/>
      <c r="F22" s="182"/>
      <c r="G22" s="183"/>
      <c r="H22" s="52"/>
    </row>
    <row r="23" spans="1:8" ht="12.75">
      <c r="A23" s="179"/>
      <c r="B23" s="180"/>
      <c r="C23" s="180"/>
      <c r="D23" s="180"/>
      <c r="E23" s="181"/>
      <c r="F23" s="182"/>
      <c r="G23" s="183"/>
      <c r="H23" s="52"/>
    </row>
    <row r="24" spans="1:8" ht="12.75">
      <c r="A24" s="184"/>
      <c r="B24" s="180"/>
      <c r="C24" s="180"/>
      <c r="D24" s="180"/>
      <c r="E24" s="182"/>
      <c r="F24" s="182"/>
      <c r="G24" s="183"/>
      <c r="H24" s="52"/>
    </row>
    <row r="25" spans="1:8" ht="12.75">
      <c r="A25" s="184"/>
      <c r="B25" s="180"/>
      <c r="C25" s="180"/>
      <c r="D25" s="180"/>
      <c r="E25" s="182"/>
      <c r="F25" s="182"/>
      <c r="G25" s="183"/>
      <c r="H25" s="52"/>
    </row>
    <row r="26" spans="1:8" ht="12.75">
      <c r="A26" s="184"/>
      <c r="B26" s="180"/>
      <c r="C26" s="180"/>
      <c r="D26" s="180"/>
      <c r="E26" s="180"/>
      <c r="F26" s="180"/>
      <c r="G26" s="183"/>
      <c r="H26" s="52"/>
    </row>
    <row r="27" spans="1:8" ht="12.75">
      <c r="A27" s="184"/>
      <c r="B27" s="180"/>
      <c r="C27" s="180"/>
      <c r="D27" s="180"/>
      <c r="E27" s="182"/>
      <c r="F27" s="182"/>
      <c r="G27" s="183"/>
      <c r="H27" s="52"/>
    </row>
    <row r="28" spans="1:8" ht="12.75">
      <c r="A28" s="166" t="s">
        <v>45</v>
      </c>
      <c r="B28" s="62"/>
      <c r="C28" s="62"/>
      <c r="D28" s="62"/>
      <c r="E28" s="62"/>
      <c r="F28" s="185"/>
      <c r="G28" s="186">
        <f>SUM(G21:G27)</f>
        <v>0</v>
      </c>
      <c r="H28" s="52"/>
    </row>
    <row r="29" spans="1:8" ht="12.75">
      <c r="A29" s="161"/>
      <c r="B29" s="161"/>
      <c r="C29" s="161"/>
      <c r="D29" s="161"/>
      <c r="E29" s="161"/>
      <c r="F29" s="187"/>
      <c r="G29" s="188"/>
      <c r="H29" s="52"/>
    </row>
    <row r="30" spans="1:8" ht="12.75">
      <c r="A30" s="52"/>
      <c r="B30" s="52"/>
      <c r="C30" s="52"/>
      <c r="D30" s="52"/>
      <c r="E30" s="161"/>
      <c r="F30" s="189"/>
      <c r="G30" s="188"/>
      <c r="H30" s="52"/>
    </row>
    <row r="31" spans="1:8" ht="12.75">
      <c r="A31" s="52"/>
      <c r="B31" s="52"/>
      <c r="C31" s="52"/>
      <c r="D31" s="52"/>
      <c r="E31" s="189"/>
      <c r="F31" s="189"/>
      <c r="G31" s="52"/>
      <c r="H31" s="52"/>
    </row>
    <row r="32" spans="1:8" ht="12.75">
      <c r="A32" s="62"/>
      <c r="B32" s="62"/>
      <c r="C32" s="62"/>
      <c r="D32" s="62"/>
      <c r="E32" s="185"/>
      <c r="F32" s="185"/>
      <c r="G32" s="62"/>
      <c r="H32" s="52"/>
    </row>
    <row r="33" spans="1:8" ht="12.75">
      <c r="A33" s="190" t="s">
        <v>46</v>
      </c>
      <c r="B33" s="191"/>
      <c r="C33" s="63"/>
      <c r="D33" s="63"/>
      <c r="E33" s="192"/>
      <c r="F33" s="192"/>
      <c r="G33" s="193"/>
      <c r="H33" s="52"/>
    </row>
    <row r="34" spans="1:8" ht="12.75">
      <c r="A34" s="194" t="s">
        <v>95</v>
      </c>
      <c r="B34" s="195">
        <v>5.047692307692307</v>
      </c>
      <c r="C34" s="196">
        <v>-0.5</v>
      </c>
      <c r="D34" s="196" t="s">
        <v>94</v>
      </c>
      <c r="E34" s="197">
        <f>+B34+C34</f>
        <v>4.547692307692307</v>
      </c>
      <c r="F34" s="187"/>
      <c r="G34" s="198"/>
      <c r="H34" s="52"/>
    </row>
    <row r="35" spans="1:8" ht="12.75">
      <c r="A35" s="160"/>
      <c r="B35" s="199"/>
      <c r="C35" s="196"/>
      <c r="D35" s="196"/>
      <c r="E35" s="197"/>
      <c r="F35" s="161"/>
      <c r="G35" s="198"/>
      <c r="H35" s="52"/>
    </row>
    <row r="36" spans="1:8" ht="12.75">
      <c r="A36" s="166"/>
      <c r="B36" s="62"/>
      <c r="C36" s="62"/>
      <c r="D36" s="62"/>
      <c r="E36" s="62"/>
      <c r="F36" s="62"/>
      <c r="G36" s="200"/>
      <c r="H36" s="52"/>
    </row>
    <row r="37" spans="1:8" ht="12.75">
      <c r="A37" s="52"/>
      <c r="B37" s="52"/>
      <c r="C37" s="52"/>
      <c r="D37" s="52"/>
      <c r="E37" s="52"/>
      <c r="F37" s="52"/>
      <c r="G37" s="52"/>
      <c r="H37" s="52"/>
    </row>
    <row r="44" ht="12.75">
      <c r="E44" s="8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scale="92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zoomScalePageLayoutView="0" workbookViewId="0" topLeftCell="A1">
      <selection activeCell="I32" sqref="I32"/>
    </sheetView>
  </sheetViews>
  <sheetFormatPr defaultColWidth="8.8515625" defaultRowHeight="12.75"/>
  <cols>
    <col min="1" max="1" width="57.28125" style="1" customWidth="1"/>
    <col min="2" max="2" width="7.28125" style="1" customWidth="1"/>
    <col min="3" max="3" width="18.421875" style="1" bestFit="1" customWidth="1"/>
    <col min="4" max="4" width="14.57421875" style="1" customWidth="1"/>
    <col min="5" max="5" width="12.8515625" style="1" customWidth="1"/>
    <col min="6" max="6" width="8.8515625" style="1" customWidth="1"/>
    <col min="7" max="7" width="12.28125" style="1" customWidth="1"/>
    <col min="8" max="8" width="4.7109375" style="1" customWidth="1"/>
    <col min="9" max="9" width="13.7109375" style="1" customWidth="1"/>
    <col min="10" max="10" width="11.140625" style="1" customWidth="1"/>
    <col min="11" max="11" width="11.421875" style="1" customWidth="1"/>
    <col min="12" max="12" width="11.140625" style="1" bestFit="1" customWidth="1"/>
    <col min="13" max="16384" width="8.8515625" style="1" customWidth="1"/>
  </cols>
  <sheetData>
    <row r="1" spans="1:7" ht="12.75">
      <c r="A1" s="22" t="s">
        <v>47</v>
      </c>
      <c r="B1" s="50"/>
      <c r="C1" s="50"/>
      <c r="D1" s="50"/>
      <c r="E1" s="50"/>
      <c r="F1" s="37"/>
      <c r="G1" s="37"/>
    </row>
    <row r="2" spans="1:7" ht="12.75">
      <c r="A2" s="22" t="s">
        <v>34</v>
      </c>
      <c r="B2" s="50"/>
      <c r="C2" s="50"/>
      <c r="D2" s="50"/>
      <c r="E2" s="50"/>
      <c r="F2" s="37"/>
      <c r="G2" s="37"/>
    </row>
    <row r="3" spans="1:7" ht="12.75">
      <c r="A3" s="29">
        <f>III!A3</f>
        <v>45322</v>
      </c>
      <c r="B3" s="201"/>
      <c r="C3" s="50"/>
      <c r="D3" s="50"/>
      <c r="E3" s="50"/>
      <c r="F3" s="37"/>
      <c r="G3" s="37"/>
    </row>
    <row r="4" spans="1:7" ht="12.75">
      <c r="A4" s="37"/>
      <c r="B4" s="37"/>
      <c r="C4" s="37"/>
      <c r="D4" s="37"/>
      <c r="E4" s="37"/>
      <c r="F4" s="37"/>
      <c r="G4" s="37"/>
    </row>
    <row r="5" spans="1:7" ht="12.75">
      <c r="A5" s="37"/>
      <c r="B5" s="37"/>
      <c r="C5" s="240" t="s">
        <v>136</v>
      </c>
      <c r="D5" s="241"/>
      <c r="E5" s="242"/>
      <c r="F5" s="37"/>
      <c r="G5" s="37"/>
    </row>
    <row r="6" spans="1:7" ht="12.75">
      <c r="A6" s="37"/>
      <c r="B6" s="37"/>
      <c r="C6" s="53" t="s">
        <v>48</v>
      </c>
      <c r="D6" s="53"/>
      <c r="E6" s="53"/>
      <c r="F6" s="37"/>
      <c r="G6" s="37"/>
    </row>
    <row r="7" spans="1:7" ht="15">
      <c r="A7" s="16" t="s">
        <v>35</v>
      </c>
      <c r="B7" s="16" t="s">
        <v>36</v>
      </c>
      <c r="C7" s="64">
        <f>D7-40</f>
        <v>45237</v>
      </c>
      <c r="D7" s="64">
        <f>E7-45</f>
        <v>45277</v>
      </c>
      <c r="E7" s="64">
        <f>A3</f>
        <v>45322</v>
      </c>
      <c r="F7" s="37"/>
      <c r="G7" s="37"/>
    </row>
    <row r="8" spans="1:7" ht="12.75">
      <c r="A8" s="37"/>
      <c r="B8" s="37"/>
      <c r="C8" s="51" t="s">
        <v>31</v>
      </c>
      <c r="D8" s="51"/>
      <c r="E8" s="51"/>
      <c r="F8" s="37"/>
      <c r="G8" s="37"/>
    </row>
    <row r="9" spans="1:7" ht="12.75">
      <c r="A9" s="37"/>
      <c r="B9" s="37"/>
      <c r="C9" s="202"/>
      <c r="D9" s="202"/>
      <c r="E9" s="202"/>
      <c r="F9" s="37"/>
      <c r="G9" s="37"/>
    </row>
    <row r="10" spans="1:7" ht="12.75">
      <c r="A10" s="43" t="s">
        <v>49</v>
      </c>
      <c r="B10" s="203"/>
      <c r="C10" s="204"/>
      <c r="D10" s="204"/>
      <c r="E10" s="204"/>
      <c r="F10" s="37"/>
      <c r="G10" s="37"/>
    </row>
    <row r="11" spans="1:7" ht="12.75">
      <c r="A11" s="43" t="s">
        <v>50</v>
      </c>
      <c r="B11" s="42" t="s">
        <v>14</v>
      </c>
      <c r="C11" s="135">
        <v>289512</v>
      </c>
      <c r="D11" s="135">
        <v>281317.45307473984</v>
      </c>
      <c r="E11" s="135">
        <v>989595</v>
      </c>
      <c r="F11" s="37"/>
      <c r="G11" s="37"/>
    </row>
    <row r="12" spans="1:7" ht="12.75">
      <c r="A12" s="43" t="s">
        <v>51</v>
      </c>
      <c r="B12" s="42" t="s">
        <v>14</v>
      </c>
      <c r="C12" s="205">
        <v>0</v>
      </c>
      <c r="D12" s="205">
        <v>0</v>
      </c>
      <c r="E12" s="205">
        <v>0</v>
      </c>
      <c r="F12" s="37"/>
      <c r="G12" s="37"/>
    </row>
    <row r="13" spans="1:7" ht="12.75">
      <c r="A13" s="43" t="s">
        <v>52</v>
      </c>
      <c r="B13" s="42" t="s">
        <v>14</v>
      </c>
      <c r="C13" s="205">
        <v>0</v>
      </c>
      <c r="D13" s="205">
        <v>0</v>
      </c>
      <c r="E13" s="205">
        <v>0</v>
      </c>
      <c r="F13" s="37"/>
      <c r="G13" s="37"/>
    </row>
    <row r="14" spans="1:7" ht="15">
      <c r="A14" s="43" t="s">
        <v>53</v>
      </c>
      <c r="B14" s="42" t="s">
        <v>14</v>
      </c>
      <c r="C14" s="34">
        <v>0</v>
      </c>
      <c r="D14" s="34">
        <v>0</v>
      </c>
      <c r="E14" s="34">
        <v>0</v>
      </c>
      <c r="F14" s="37"/>
      <c r="G14" s="37"/>
    </row>
    <row r="15" spans="1:7" ht="15">
      <c r="A15" s="43" t="s">
        <v>54</v>
      </c>
      <c r="B15" s="42" t="s">
        <v>14</v>
      </c>
      <c r="C15" s="30">
        <f>SUM(C11:C13)</f>
        <v>289512</v>
      </c>
      <c r="D15" s="30">
        <f>SUM(D11:D13)</f>
        <v>281317.45307473984</v>
      </c>
      <c r="E15" s="30">
        <f>SUM(E11:E13)</f>
        <v>989595</v>
      </c>
      <c r="F15" s="37"/>
      <c r="G15" s="37"/>
    </row>
    <row r="16" spans="1:7" ht="12.75">
      <c r="A16" s="37"/>
      <c r="B16" s="37"/>
      <c r="C16" s="206"/>
      <c r="D16" s="206"/>
      <c r="E16" s="206"/>
      <c r="F16" s="37"/>
      <c r="G16" s="37"/>
    </row>
    <row r="17" spans="1:7" ht="12.75">
      <c r="A17" s="43" t="s">
        <v>55</v>
      </c>
      <c r="B17" s="37"/>
      <c r="C17" s="106"/>
      <c r="D17" s="106"/>
      <c r="E17" s="106"/>
      <c r="F17" s="207"/>
      <c r="G17" s="207"/>
    </row>
    <row r="18" spans="1:7" ht="12.75">
      <c r="A18" s="43" t="s">
        <v>50</v>
      </c>
      <c r="B18" s="42" t="s">
        <v>11</v>
      </c>
      <c r="C18" s="135">
        <v>1522899.940470885</v>
      </c>
      <c r="D18" s="135">
        <v>2260621.3761831834</v>
      </c>
      <c r="E18" s="135">
        <v>2638400.875627616</v>
      </c>
      <c r="F18" s="207"/>
      <c r="G18" s="207"/>
    </row>
    <row r="19" spans="1:7" ht="12.75">
      <c r="A19" s="43" t="s">
        <v>51</v>
      </c>
      <c r="B19" s="42" t="s">
        <v>11</v>
      </c>
      <c r="C19" s="205">
        <v>0</v>
      </c>
      <c r="D19" s="205">
        <v>0</v>
      </c>
      <c r="E19" s="205">
        <v>0</v>
      </c>
      <c r="F19" s="207"/>
      <c r="G19" s="207"/>
    </row>
    <row r="20" spans="1:7" ht="12.75">
      <c r="A20" s="43" t="s">
        <v>52</v>
      </c>
      <c r="B20" s="42" t="s">
        <v>11</v>
      </c>
      <c r="C20" s="205">
        <v>0</v>
      </c>
      <c r="D20" s="205">
        <v>0</v>
      </c>
      <c r="E20" s="205">
        <v>0</v>
      </c>
      <c r="F20" s="207"/>
      <c r="G20" s="207"/>
    </row>
    <row r="21" spans="1:7" ht="12.75">
      <c r="A21" s="208" t="s">
        <v>111</v>
      </c>
      <c r="B21" s="42" t="s">
        <v>11</v>
      </c>
      <c r="C21" s="135">
        <v>5839</v>
      </c>
      <c r="D21" s="135">
        <v>5117</v>
      </c>
      <c r="E21" s="135">
        <v>8201</v>
      </c>
      <c r="F21" s="207"/>
      <c r="G21" s="207"/>
    </row>
    <row r="22" spans="1:7" ht="15">
      <c r="A22" s="43" t="s">
        <v>56</v>
      </c>
      <c r="B22" s="42" t="s">
        <v>11</v>
      </c>
      <c r="C22" s="34">
        <v>0</v>
      </c>
      <c r="D22" s="34">
        <v>0</v>
      </c>
      <c r="E22" s="34">
        <v>0</v>
      </c>
      <c r="F22" s="207"/>
      <c r="G22" s="207"/>
    </row>
    <row r="23" spans="1:7" ht="15">
      <c r="A23" s="43" t="s">
        <v>54</v>
      </c>
      <c r="B23" s="42" t="s">
        <v>11</v>
      </c>
      <c r="C23" s="30">
        <f>SUM(C18:C22)</f>
        <v>1528738.940470885</v>
      </c>
      <c r="D23" s="30">
        <f>SUM(D18:D22)</f>
        <v>2265738.3761831834</v>
      </c>
      <c r="E23" s="30">
        <f>SUM(E18:E22)</f>
        <v>2646601.875627616</v>
      </c>
      <c r="F23" s="207"/>
      <c r="G23" s="207"/>
    </row>
    <row r="24" spans="1:7" ht="12.75">
      <c r="A24" s="37"/>
      <c r="B24" s="37"/>
      <c r="C24" s="206"/>
      <c r="D24" s="206"/>
      <c r="E24" s="206"/>
      <c r="F24" s="207"/>
      <c r="G24" s="207"/>
    </row>
    <row r="25" spans="1:7" ht="12.75">
      <c r="A25" s="43" t="s">
        <v>57</v>
      </c>
      <c r="B25" s="37"/>
      <c r="C25" s="106"/>
      <c r="D25" s="106"/>
      <c r="E25" s="106"/>
      <c r="F25" s="207"/>
      <c r="G25" s="207"/>
    </row>
    <row r="26" spans="1:7" ht="12.75">
      <c r="A26" s="43" t="s">
        <v>58</v>
      </c>
      <c r="B26" s="42" t="s">
        <v>14</v>
      </c>
      <c r="C26" s="209">
        <v>70909.58999999997</v>
      </c>
      <c r="D26" s="209">
        <v>372199.2670000005</v>
      </c>
      <c r="E26" s="209">
        <v>526521.9799999997</v>
      </c>
      <c r="F26" s="207"/>
      <c r="G26" s="207"/>
    </row>
    <row r="27" spans="1:7" ht="15">
      <c r="A27" s="43" t="s">
        <v>53</v>
      </c>
      <c r="B27" s="42" t="s">
        <v>14</v>
      </c>
      <c r="C27" s="34">
        <v>0</v>
      </c>
      <c r="D27" s="34">
        <v>0</v>
      </c>
      <c r="E27" s="34">
        <v>0</v>
      </c>
      <c r="F27" s="37"/>
      <c r="G27" s="37"/>
    </row>
    <row r="28" spans="1:7" ht="15">
      <c r="A28" s="43" t="s">
        <v>54</v>
      </c>
      <c r="B28" s="42" t="s">
        <v>14</v>
      </c>
      <c r="C28" s="30">
        <f>SUM(C26:C27)</f>
        <v>70909.58999999997</v>
      </c>
      <c r="D28" s="30">
        <f>SUM(D26:D27)</f>
        <v>372199.2670000005</v>
      </c>
      <c r="E28" s="30">
        <f>SUM(E26:E27)</f>
        <v>526521.9799999997</v>
      </c>
      <c r="F28" s="37"/>
      <c r="G28" s="37"/>
    </row>
    <row r="29" spans="1:7" ht="12.75">
      <c r="A29" s="37"/>
      <c r="B29" s="37"/>
      <c r="C29" s="206"/>
      <c r="D29" s="206"/>
      <c r="E29" s="206"/>
      <c r="F29" s="37"/>
      <c r="G29" s="37"/>
    </row>
    <row r="30" spans="1:7" ht="12.75">
      <c r="A30" s="37"/>
      <c r="B30" s="37"/>
      <c r="C30" s="37"/>
      <c r="D30" s="37"/>
      <c r="E30" s="37"/>
      <c r="F30" s="37"/>
      <c r="G30" s="37"/>
    </row>
    <row r="31" spans="1:7" ht="12.75">
      <c r="A31" s="43" t="s">
        <v>145</v>
      </c>
      <c r="B31" s="42" t="s">
        <v>11</v>
      </c>
      <c r="C31" s="210">
        <f>C23</f>
        <v>1528738.940470885</v>
      </c>
      <c r="D31" s="210">
        <f>D23</f>
        <v>2265738.3761831834</v>
      </c>
      <c r="E31" s="210">
        <f>E23</f>
        <v>2646601.875627616</v>
      </c>
      <c r="F31" s="37"/>
      <c r="G31" s="37"/>
    </row>
    <row r="32" spans="1:11" ht="15">
      <c r="A32" s="43" t="s">
        <v>146</v>
      </c>
      <c r="B32" s="42" t="s">
        <v>11</v>
      </c>
      <c r="C32" s="211">
        <v>313331.86</v>
      </c>
      <c r="D32" s="211">
        <v>1569104.9899999998</v>
      </c>
      <c r="E32" s="211">
        <v>2213245.67</v>
      </c>
      <c r="F32" s="37"/>
      <c r="G32" s="212"/>
      <c r="I32" s="89"/>
      <c r="K32" s="89"/>
    </row>
    <row r="33" spans="1:7" ht="12.75">
      <c r="A33" s="43"/>
      <c r="B33" s="42"/>
      <c r="C33" s="110"/>
      <c r="D33" s="110"/>
      <c r="E33" s="110"/>
      <c r="F33" s="37"/>
      <c r="G33" s="37"/>
    </row>
    <row r="34" spans="1:7" ht="15">
      <c r="A34" s="43" t="s">
        <v>59</v>
      </c>
      <c r="B34" s="42" t="s">
        <v>14</v>
      </c>
      <c r="C34" s="31">
        <f>C26</f>
        <v>70909.58999999997</v>
      </c>
      <c r="D34" s="31">
        <f>D26</f>
        <v>372199.2670000005</v>
      </c>
      <c r="E34" s="31">
        <f>E26</f>
        <v>526521.9799999997</v>
      </c>
      <c r="F34" s="37"/>
      <c r="G34" s="37"/>
    </row>
    <row r="35" spans="1:7" ht="15">
      <c r="A35" s="43" t="s">
        <v>60</v>
      </c>
      <c r="B35" s="42" t="s">
        <v>11</v>
      </c>
      <c r="C35" s="30">
        <f>C31-C32</f>
        <v>1215407.0804708852</v>
      </c>
      <c r="D35" s="30">
        <f>D31-D32</f>
        <v>696633.3861831836</v>
      </c>
      <c r="E35" s="30">
        <f>E31-E32</f>
        <v>433356.20562761603</v>
      </c>
      <c r="F35" s="37"/>
      <c r="G35" s="37"/>
    </row>
    <row r="36" spans="1:7" ht="12.75">
      <c r="A36" s="37"/>
      <c r="B36" s="37"/>
      <c r="C36" s="213"/>
      <c r="D36" s="213"/>
      <c r="E36" s="213"/>
      <c r="F36" s="37"/>
      <c r="G36" s="37"/>
    </row>
    <row r="37" spans="1:7" ht="12.75">
      <c r="A37" s="214"/>
      <c r="B37" s="37"/>
      <c r="C37" s="213"/>
      <c r="D37" s="213"/>
      <c r="E37" s="213"/>
      <c r="F37" s="37"/>
      <c r="G37" s="37"/>
    </row>
    <row r="38" spans="1:7" s="10" customFormat="1" ht="30">
      <c r="A38" s="32" t="s">
        <v>35</v>
      </c>
      <c r="B38" s="32" t="s">
        <v>36</v>
      </c>
      <c r="C38" s="32"/>
      <c r="D38" s="37"/>
      <c r="E38" s="32" t="s">
        <v>61</v>
      </c>
      <c r="F38" s="215"/>
      <c r="G38" s="215"/>
    </row>
    <row r="39" spans="1:7" ht="12.75">
      <c r="A39" s="37"/>
      <c r="B39" s="37"/>
      <c r="C39" s="37"/>
      <c r="D39" s="37"/>
      <c r="E39" s="42"/>
      <c r="F39" s="37"/>
      <c r="G39" s="37"/>
    </row>
    <row r="40" spans="1:7" ht="12.75">
      <c r="A40" s="37"/>
      <c r="B40" s="37"/>
      <c r="C40" s="37"/>
      <c r="D40" s="37"/>
      <c r="E40" s="37"/>
      <c r="F40" s="37"/>
      <c r="G40" s="37"/>
    </row>
    <row r="41" spans="1:7" ht="12.75">
      <c r="A41" s="43" t="s">
        <v>97</v>
      </c>
      <c r="B41" s="216" t="s">
        <v>11</v>
      </c>
      <c r="C41" s="213"/>
      <c r="D41" s="37"/>
      <c r="E41" s="106">
        <f>SUM(C35:E35)</f>
        <v>2345396.672281685</v>
      </c>
      <c r="F41" s="37"/>
      <c r="G41" s="37"/>
    </row>
    <row r="42" spans="1:7" ht="12.75">
      <c r="A42" s="43" t="s">
        <v>98</v>
      </c>
      <c r="B42" s="216" t="s">
        <v>14</v>
      </c>
      <c r="C42" s="213"/>
      <c r="D42" s="37"/>
      <c r="E42" s="217">
        <f>III!G12</f>
        <v>3164246.1370000006</v>
      </c>
      <c r="F42" s="37"/>
      <c r="G42" s="102"/>
    </row>
    <row r="43" spans="1:7" ht="12.75">
      <c r="A43" s="43" t="s">
        <v>99</v>
      </c>
      <c r="B43" s="216" t="s">
        <v>4</v>
      </c>
      <c r="C43" s="213"/>
      <c r="D43" s="37"/>
      <c r="E43" s="110">
        <f>ROUND(E41/E42,4)</f>
        <v>0.7412</v>
      </c>
      <c r="F43" s="37"/>
      <c r="G43" s="110"/>
    </row>
    <row r="44" spans="1:7" ht="15">
      <c r="A44" s="43"/>
      <c r="B44" s="216"/>
      <c r="C44" s="213"/>
      <c r="D44" s="37"/>
      <c r="E44" s="31"/>
      <c r="F44" s="37"/>
      <c r="G44" s="37"/>
    </row>
    <row r="45" spans="1:7" ht="15">
      <c r="A45" s="43"/>
      <c r="B45" s="216"/>
      <c r="C45" s="213"/>
      <c r="D45" s="37"/>
      <c r="E45" s="19"/>
      <c r="F45" s="37"/>
      <c r="G45" s="37"/>
    </row>
    <row r="46" spans="1:7" ht="12.75">
      <c r="A46" s="37" t="s">
        <v>31</v>
      </c>
      <c r="B46" s="37"/>
      <c r="C46" s="37"/>
      <c r="D46" s="37"/>
      <c r="E46" s="37"/>
      <c r="F46" s="37"/>
      <c r="G46" s="37"/>
    </row>
  </sheetData>
  <sheetProtection/>
  <mergeCells count="1">
    <mergeCell ref="C5:E5"/>
  </mergeCells>
  <printOptions horizontalCentered="1"/>
  <pageMargins left="0.75" right="0.75" top="1" bottom="1" header="0.5" footer="0.5"/>
  <pageSetup fitToHeight="0" fitToWidth="1" horizontalDpi="600" verticalDpi="600" orientation="portrait" scale="64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80" zoomScaleNormal="80" zoomScalePageLayoutView="0" workbookViewId="0" topLeftCell="A13">
      <selection activeCell="K29" sqref="K29"/>
    </sheetView>
  </sheetViews>
  <sheetFormatPr defaultColWidth="9.281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11" customWidth="1"/>
    <col min="7" max="7" width="10.7109375" style="11" customWidth="1"/>
    <col min="8" max="8" width="18.00390625" style="1" customWidth="1"/>
    <col min="9" max="9" width="9.8515625" style="1" bestFit="1" customWidth="1"/>
    <col min="10" max="11" width="9.28125" style="1" customWidth="1"/>
    <col min="12" max="12" width="15.421875" style="1" customWidth="1"/>
    <col min="13" max="16384" width="9.28125" style="1" customWidth="1"/>
  </cols>
  <sheetData>
    <row r="1" spans="1:14" ht="12.75">
      <c r="A1" s="22" t="s">
        <v>62</v>
      </c>
      <c r="B1" s="54"/>
      <c r="C1" s="54"/>
      <c r="D1" s="54"/>
      <c r="E1" s="55"/>
      <c r="F1" s="55"/>
      <c r="G1" s="55"/>
      <c r="H1" s="50"/>
      <c r="I1" s="37"/>
      <c r="J1" s="37"/>
      <c r="K1" s="37"/>
      <c r="L1" s="37"/>
      <c r="M1" s="37"/>
      <c r="N1" s="37"/>
    </row>
    <row r="2" spans="1:14" ht="12.75">
      <c r="A2" s="22" t="s">
        <v>34</v>
      </c>
      <c r="B2" s="48"/>
      <c r="C2" s="48"/>
      <c r="D2" s="48"/>
      <c r="E2" s="50"/>
      <c r="F2" s="50"/>
      <c r="G2" s="50"/>
      <c r="H2" s="50"/>
      <c r="I2" s="37"/>
      <c r="J2" s="37"/>
      <c r="K2" s="37"/>
      <c r="L2" s="37"/>
      <c r="M2" s="37"/>
      <c r="N2" s="37"/>
    </row>
    <row r="3" spans="1:14" ht="12.75">
      <c r="A3" s="29">
        <f>III!$A$3</f>
        <v>45322</v>
      </c>
      <c r="B3" s="48"/>
      <c r="C3" s="48"/>
      <c r="D3" s="48"/>
      <c r="E3" s="50"/>
      <c r="F3" s="50"/>
      <c r="G3" s="50"/>
      <c r="H3" s="50"/>
      <c r="I3" s="37"/>
      <c r="J3" s="37"/>
      <c r="K3" s="37"/>
      <c r="L3" s="37"/>
      <c r="M3" s="37"/>
      <c r="N3" s="37"/>
    </row>
    <row r="4" spans="1:14" ht="12.75">
      <c r="A4" s="37"/>
      <c r="B4" s="37"/>
      <c r="C4" s="37"/>
      <c r="D4" s="37"/>
      <c r="E4" s="37"/>
      <c r="F4" s="38"/>
      <c r="G4" s="243" t="s">
        <v>136</v>
      </c>
      <c r="H4" s="244"/>
      <c r="I4" s="37"/>
      <c r="J4" s="37"/>
      <c r="K4" s="37"/>
      <c r="L4" s="37"/>
      <c r="M4" s="37"/>
      <c r="N4" s="37"/>
    </row>
    <row r="5" spans="1:14" ht="12.75">
      <c r="A5" s="53" t="s">
        <v>35</v>
      </c>
      <c r="B5" s="56"/>
      <c r="C5" s="56"/>
      <c r="D5" s="56"/>
      <c r="E5" s="50"/>
      <c r="F5" s="57" t="s">
        <v>36</v>
      </c>
      <c r="G5" s="245" t="s">
        <v>37</v>
      </c>
      <c r="H5" s="246"/>
      <c r="I5" s="37"/>
      <c r="J5" s="37"/>
      <c r="K5" s="37"/>
      <c r="L5" s="37"/>
      <c r="M5" s="37"/>
      <c r="N5" s="37"/>
    </row>
    <row r="6" spans="1:14" ht="12.75">
      <c r="A6" s="37"/>
      <c r="B6" s="37"/>
      <c r="C6" s="37"/>
      <c r="D6" s="37"/>
      <c r="E6" s="37"/>
      <c r="F6" s="38"/>
      <c r="G6" s="38"/>
      <c r="H6" s="37"/>
      <c r="I6" s="37"/>
      <c r="J6" s="37"/>
      <c r="K6" s="37"/>
      <c r="L6" s="37"/>
      <c r="M6" s="37"/>
      <c r="N6" s="37"/>
    </row>
    <row r="7" spans="1:14" ht="12.75">
      <c r="A7" s="43" t="s">
        <v>63</v>
      </c>
      <c r="B7" s="37"/>
      <c r="C7" s="37"/>
      <c r="D7" s="37"/>
      <c r="E7" s="37"/>
      <c r="F7" s="38"/>
      <c r="G7" s="38"/>
      <c r="H7" s="37"/>
      <c r="I7" s="37"/>
      <c r="J7" s="37"/>
      <c r="K7" s="37"/>
      <c r="L7" s="37"/>
      <c r="M7" s="37"/>
      <c r="N7" s="37"/>
    </row>
    <row r="8" spans="1:14" ht="12.75">
      <c r="A8" s="43" t="s">
        <v>64</v>
      </c>
      <c r="B8" s="37"/>
      <c r="C8" s="37"/>
      <c r="D8" s="37"/>
      <c r="E8" s="37"/>
      <c r="F8" s="38"/>
      <c r="G8" s="38"/>
      <c r="H8" s="37"/>
      <c r="I8" s="37"/>
      <c r="J8" s="37"/>
      <c r="K8" s="37"/>
      <c r="L8" s="37"/>
      <c r="M8" s="37"/>
      <c r="N8" s="37"/>
    </row>
    <row r="9" spans="1:14" ht="12.75">
      <c r="A9" s="43" t="s">
        <v>65</v>
      </c>
      <c r="B9" s="37"/>
      <c r="C9" s="37"/>
      <c r="D9" s="37"/>
      <c r="E9" s="37"/>
      <c r="F9" s="47" t="s">
        <v>11</v>
      </c>
      <c r="G9" s="47"/>
      <c r="H9" s="129">
        <v>2669799.5199999996</v>
      </c>
      <c r="I9" s="37"/>
      <c r="J9" s="37"/>
      <c r="K9" s="37"/>
      <c r="L9" s="37"/>
      <c r="M9" s="37"/>
      <c r="N9" s="37"/>
    </row>
    <row r="10" spans="1:14" ht="13.5">
      <c r="A10" s="49" t="s">
        <v>66</v>
      </c>
      <c r="B10" s="37"/>
      <c r="C10" s="58"/>
      <c r="D10" s="37"/>
      <c r="E10" s="41" t="s">
        <v>31</v>
      </c>
      <c r="F10" s="78"/>
      <c r="G10" s="218">
        <v>0.7983</v>
      </c>
      <c r="H10" s="37"/>
      <c r="I10" s="43" t="s">
        <v>67</v>
      </c>
      <c r="J10" s="37"/>
      <c r="K10" s="37"/>
      <c r="L10" s="37"/>
      <c r="M10" s="37"/>
      <c r="N10" s="37"/>
    </row>
    <row r="11" spans="1:14" ht="12.75">
      <c r="A11" s="43" t="s">
        <v>68</v>
      </c>
      <c r="B11" s="37"/>
      <c r="C11" s="37"/>
      <c r="D11" s="37"/>
      <c r="E11" s="37"/>
      <c r="F11" s="38"/>
      <c r="G11" s="38"/>
      <c r="H11" s="37"/>
      <c r="I11" s="219">
        <v>44957</v>
      </c>
      <c r="J11" s="37"/>
      <c r="K11" s="70" t="s">
        <v>147</v>
      </c>
      <c r="L11" s="220">
        <v>44957</v>
      </c>
      <c r="M11" s="37"/>
      <c r="N11" s="37"/>
    </row>
    <row r="12" spans="1:14" ht="12.75">
      <c r="A12" s="43" t="s">
        <v>65</v>
      </c>
      <c r="B12" s="37"/>
      <c r="C12" s="37"/>
      <c r="D12" s="37"/>
      <c r="E12" s="37"/>
      <c r="F12" s="38"/>
      <c r="G12" s="38"/>
      <c r="H12" s="37"/>
      <c r="I12" s="37"/>
      <c r="J12" s="37"/>
      <c r="K12" s="37"/>
      <c r="L12" s="37"/>
      <c r="M12" s="37"/>
      <c r="N12" s="37"/>
    </row>
    <row r="13" spans="1:14" ht="12.75">
      <c r="A13" s="43" t="s">
        <v>69</v>
      </c>
      <c r="B13" s="129">
        <f>III!$G$12</f>
        <v>3164246.1370000006</v>
      </c>
      <c r="C13" s="129"/>
      <c r="D13" s="129"/>
      <c r="E13" s="43"/>
      <c r="F13" s="38"/>
      <c r="G13" s="38"/>
      <c r="H13" s="37"/>
      <c r="I13" s="37"/>
      <c r="J13" s="37"/>
      <c r="K13" s="37"/>
      <c r="L13" s="37"/>
      <c r="M13" s="37"/>
      <c r="N13" s="37"/>
    </row>
    <row r="14" spans="1:14" ht="12.75">
      <c r="A14" s="43" t="s">
        <v>70</v>
      </c>
      <c r="B14" s="37"/>
      <c r="C14" s="37"/>
      <c r="D14" s="37"/>
      <c r="E14" s="37"/>
      <c r="F14" s="38"/>
      <c r="G14" s="38"/>
      <c r="H14" s="37"/>
      <c r="I14" s="37"/>
      <c r="J14" s="37"/>
      <c r="K14" s="37"/>
      <c r="L14" s="37"/>
      <c r="M14" s="37"/>
      <c r="N14" s="37"/>
    </row>
    <row r="15" spans="1:14" ht="12.75">
      <c r="A15" s="43" t="s">
        <v>71</v>
      </c>
      <c r="B15" s="37"/>
      <c r="C15" s="37"/>
      <c r="D15" s="37"/>
      <c r="E15" s="37"/>
      <c r="F15" s="38"/>
      <c r="G15" s="38"/>
      <c r="H15" s="37"/>
      <c r="I15" s="37"/>
      <c r="J15" s="37"/>
      <c r="K15" s="37"/>
      <c r="L15" s="37"/>
      <c r="M15" s="37"/>
      <c r="N15" s="37"/>
    </row>
    <row r="16" spans="1:14" ht="12.75">
      <c r="A16" s="43" t="s">
        <v>72</v>
      </c>
      <c r="B16" s="37"/>
      <c r="C16" s="37"/>
      <c r="D16" s="37"/>
      <c r="E16" s="37"/>
      <c r="F16" s="38"/>
      <c r="G16" s="38"/>
      <c r="H16" s="37"/>
      <c r="I16" s="37"/>
      <c r="J16" s="37"/>
      <c r="K16" s="37"/>
      <c r="L16" s="37"/>
      <c r="M16" s="37"/>
      <c r="N16" s="37"/>
    </row>
    <row r="17" spans="1:14" ht="15">
      <c r="A17" s="43" t="s">
        <v>73</v>
      </c>
      <c r="B17" s="37"/>
      <c r="C17" s="37"/>
      <c r="D17" s="37"/>
      <c r="E17" s="37"/>
      <c r="F17" s="47" t="s">
        <v>11</v>
      </c>
      <c r="G17" s="47"/>
      <c r="H17" s="75">
        <f>B13*G10</f>
        <v>2526017.6911671003</v>
      </c>
      <c r="I17" s="37"/>
      <c r="J17" s="37"/>
      <c r="K17" s="37"/>
      <c r="L17" s="37"/>
      <c r="M17" s="37"/>
      <c r="N17" s="37"/>
    </row>
    <row r="18" spans="1:14" ht="15">
      <c r="A18" s="43" t="s">
        <v>74</v>
      </c>
      <c r="B18" s="37"/>
      <c r="C18" s="37"/>
      <c r="D18" s="37"/>
      <c r="E18" s="37"/>
      <c r="F18" s="42" t="s">
        <v>11</v>
      </c>
      <c r="G18" s="42"/>
      <c r="H18" s="77">
        <f>H9-H17</f>
        <v>143781.82883289922</v>
      </c>
      <c r="I18" s="37"/>
      <c r="J18" s="37"/>
      <c r="K18" s="37"/>
      <c r="L18" s="37"/>
      <c r="M18" s="37"/>
      <c r="N18" s="37"/>
    </row>
    <row r="19" spans="1:14" ht="12.75">
      <c r="A19" s="37"/>
      <c r="B19" s="37"/>
      <c r="C19" s="37"/>
      <c r="D19" s="37"/>
      <c r="E19" s="37"/>
      <c r="F19" s="38"/>
      <c r="G19" s="38"/>
      <c r="H19" s="37"/>
      <c r="I19" s="37"/>
      <c r="J19" s="37"/>
      <c r="K19" s="37"/>
      <c r="L19" s="37"/>
      <c r="M19" s="37"/>
      <c r="N19" s="37"/>
    </row>
    <row r="20" spans="1:14" ht="12.75">
      <c r="A20" s="43" t="s">
        <v>75</v>
      </c>
      <c r="B20" s="37"/>
      <c r="C20" s="37"/>
      <c r="D20" s="37"/>
      <c r="E20" s="37"/>
      <c r="F20" s="38"/>
      <c r="G20" s="38"/>
      <c r="H20" s="37"/>
      <c r="I20" s="37"/>
      <c r="J20" s="37"/>
      <c r="K20" s="37"/>
      <c r="L20" s="37"/>
      <c r="M20" s="37"/>
      <c r="N20" s="37"/>
    </row>
    <row r="21" spans="1:14" ht="12.75">
      <c r="A21" s="43" t="s">
        <v>76</v>
      </c>
      <c r="B21" s="37"/>
      <c r="C21" s="37"/>
      <c r="D21" s="37"/>
      <c r="E21" s="37"/>
      <c r="F21" s="38"/>
      <c r="G21" s="38"/>
      <c r="H21" s="37"/>
      <c r="I21" s="37"/>
      <c r="J21" s="37"/>
      <c r="K21" s="37"/>
      <c r="L21" s="37"/>
      <c r="M21" s="37"/>
      <c r="N21" s="37"/>
    </row>
    <row r="22" spans="1:14" ht="12.75">
      <c r="A22" s="43" t="s">
        <v>77</v>
      </c>
      <c r="B22" s="37"/>
      <c r="C22" s="37"/>
      <c r="D22" s="37"/>
      <c r="E22" s="37"/>
      <c r="F22" s="47" t="s">
        <v>11</v>
      </c>
      <c r="G22" s="47"/>
      <c r="H22" s="129">
        <v>0</v>
      </c>
      <c r="I22" s="37"/>
      <c r="J22" s="37"/>
      <c r="K22" s="37"/>
      <c r="L22" s="37"/>
      <c r="M22" s="37"/>
      <c r="N22" s="37"/>
    </row>
    <row r="23" spans="1:14" ht="12.75">
      <c r="A23" s="43" t="s">
        <v>78</v>
      </c>
      <c r="B23" s="37"/>
      <c r="C23" s="37"/>
      <c r="D23" s="37"/>
      <c r="E23" s="37"/>
      <c r="F23" s="38"/>
      <c r="G23" s="38"/>
      <c r="H23" s="37"/>
      <c r="I23" s="37"/>
      <c r="J23" s="37"/>
      <c r="K23" s="37"/>
      <c r="L23" s="37"/>
      <c r="M23" s="37"/>
      <c r="N23" s="37"/>
    </row>
    <row r="24" spans="1:14" ht="12.75">
      <c r="A24" s="49" t="s">
        <v>79</v>
      </c>
      <c r="B24" s="59">
        <v>0</v>
      </c>
      <c r="C24" s="37" t="s">
        <v>4</v>
      </c>
      <c r="D24" s="37"/>
      <c r="E24" s="37"/>
      <c r="F24" s="38"/>
      <c r="G24" s="38"/>
      <c r="H24" s="37"/>
      <c r="I24" s="37"/>
      <c r="J24" s="37"/>
      <c r="K24" s="37"/>
      <c r="L24" s="37"/>
      <c r="M24" s="37"/>
      <c r="N24" s="37"/>
    </row>
    <row r="25" spans="1:14" ht="12.75">
      <c r="A25" s="43" t="s">
        <v>80</v>
      </c>
      <c r="B25" s="37"/>
      <c r="C25" s="37"/>
      <c r="D25" s="37"/>
      <c r="E25" s="37"/>
      <c r="F25" s="38"/>
      <c r="G25" s="38"/>
      <c r="H25" s="37"/>
      <c r="I25" s="37"/>
      <c r="J25" s="37"/>
      <c r="K25" s="37"/>
      <c r="L25" s="37"/>
      <c r="M25" s="37"/>
      <c r="N25" s="37"/>
    </row>
    <row r="26" spans="1:14" ht="12.75">
      <c r="A26" s="43" t="s">
        <v>81</v>
      </c>
      <c r="B26" s="37"/>
      <c r="C26" s="37"/>
      <c r="D26" s="37"/>
      <c r="E26" s="37"/>
      <c r="F26" s="38"/>
      <c r="G26" s="38"/>
      <c r="H26" s="37"/>
      <c r="I26" s="37"/>
      <c r="J26" s="37"/>
      <c r="K26" s="37"/>
      <c r="L26" s="37"/>
      <c r="M26" s="37"/>
      <c r="N26" s="37"/>
    </row>
    <row r="27" spans="1:14" ht="12.75">
      <c r="A27" s="43" t="s">
        <v>82</v>
      </c>
      <c r="B27" s="37"/>
      <c r="C27" s="37"/>
      <c r="D27" s="37"/>
      <c r="E27" s="37"/>
      <c r="F27" s="38"/>
      <c r="G27" s="38"/>
      <c r="H27" s="37"/>
      <c r="I27" s="37"/>
      <c r="J27" s="37"/>
      <c r="K27" s="37"/>
      <c r="L27" s="37"/>
      <c r="M27" s="37"/>
      <c r="N27" s="37"/>
    </row>
    <row r="28" spans="1:14" ht="12.75">
      <c r="A28" s="43" t="s">
        <v>83</v>
      </c>
      <c r="B28" s="37"/>
      <c r="C28" s="37"/>
      <c r="D28" s="37"/>
      <c r="E28" s="37"/>
      <c r="F28" s="38"/>
      <c r="G28" s="38"/>
      <c r="H28" s="37"/>
      <c r="I28" s="37"/>
      <c r="J28" s="37"/>
      <c r="K28" s="37"/>
      <c r="L28" s="37"/>
      <c r="M28" s="37"/>
      <c r="N28" s="37"/>
    </row>
    <row r="29" spans="1:14" ht="12.75">
      <c r="A29" s="43" t="s">
        <v>84</v>
      </c>
      <c r="B29" s="52">
        <f>III!$G$12</f>
        <v>3164246.1370000006</v>
      </c>
      <c r="C29" s="52"/>
      <c r="D29" s="52"/>
      <c r="E29" s="52"/>
      <c r="F29" s="47" t="s">
        <v>11</v>
      </c>
      <c r="G29" s="47"/>
      <c r="H29" s="62">
        <f>B13*B24</f>
        <v>0</v>
      </c>
      <c r="I29" s="37"/>
      <c r="J29" s="37"/>
      <c r="K29" s="37"/>
      <c r="L29" s="37"/>
      <c r="M29" s="37"/>
      <c r="N29" s="37"/>
    </row>
    <row r="30" spans="1:14" ht="12.75">
      <c r="A30" s="43" t="s">
        <v>85</v>
      </c>
      <c r="B30" s="37"/>
      <c r="C30" s="37"/>
      <c r="D30" s="37"/>
      <c r="E30" s="37"/>
      <c r="F30" s="42" t="s">
        <v>11</v>
      </c>
      <c r="G30" s="42"/>
      <c r="H30" s="63">
        <f>H22-H29</f>
        <v>0</v>
      </c>
      <c r="I30" s="37"/>
      <c r="J30" s="37"/>
      <c r="K30" s="37"/>
      <c r="L30" s="37"/>
      <c r="M30" s="37"/>
      <c r="N30" s="37"/>
    </row>
    <row r="31" spans="1:14" ht="12.75">
      <c r="A31" s="37"/>
      <c r="B31" s="37"/>
      <c r="C31" s="37"/>
      <c r="D31" s="37"/>
      <c r="E31" s="37"/>
      <c r="F31" s="38"/>
      <c r="G31" s="38"/>
      <c r="H31" s="37"/>
      <c r="I31" s="37"/>
      <c r="J31" s="37"/>
      <c r="K31" s="37"/>
      <c r="L31" s="37"/>
      <c r="M31" s="37"/>
      <c r="N31" s="37"/>
    </row>
    <row r="32" spans="1:14" ht="12.75">
      <c r="A32" s="43" t="s">
        <v>86</v>
      </c>
      <c r="B32" s="37"/>
      <c r="C32" s="37"/>
      <c r="D32" s="37"/>
      <c r="E32" s="37"/>
      <c r="F32" s="38"/>
      <c r="G32" s="38"/>
      <c r="H32" s="37"/>
      <c r="I32" s="37"/>
      <c r="J32" s="37"/>
      <c r="K32" s="37"/>
      <c r="L32" s="37"/>
      <c r="M32" s="37"/>
      <c r="N32" s="37"/>
    </row>
    <row r="33" spans="1:14" ht="12.75">
      <c r="A33" s="43" t="s">
        <v>115</v>
      </c>
      <c r="B33" s="37"/>
      <c r="C33" s="37"/>
      <c r="D33" s="37"/>
      <c r="E33" s="37"/>
      <c r="F33" s="38"/>
      <c r="G33" s="38"/>
      <c r="H33" s="37"/>
      <c r="I33" s="37"/>
      <c r="J33" s="37"/>
      <c r="K33" s="37"/>
      <c r="L33" s="37"/>
      <c r="M33" s="37"/>
      <c r="N33" s="37"/>
    </row>
    <row r="34" spans="1:14" ht="12.75">
      <c r="A34" s="43" t="s">
        <v>87</v>
      </c>
      <c r="B34" s="37"/>
      <c r="C34" s="37"/>
      <c r="D34" s="37"/>
      <c r="E34" s="37"/>
      <c r="F34" s="47" t="s">
        <v>11</v>
      </c>
      <c r="G34" s="47"/>
      <c r="H34" s="129">
        <v>0</v>
      </c>
      <c r="I34" s="37"/>
      <c r="J34" s="37"/>
      <c r="K34" s="37"/>
      <c r="L34" s="37"/>
      <c r="M34" s="37"/>
      <c r="N34" s="37"/>
    </row>
    <row r="35" spans="1:14" ht="13.5">
      <c r="A35" s="37"/>
      <c r="B35" s="37"/>
      <c r="C35" s="60"/>
      <c r="D35" s="59"/>
      <c r="E35" s="41"/>
      <c r="F35" s="38"/>
      <c r="G35" s="38"/>
      <c r="H35" s="37"/>
      <c r="I35" s="37"/>
      <c r="J35" s="37"/>
      <c r="K35" s="37"/>
      <c r="L35" s="37"/>
      <c r="M35" s="37"/>
      <c r="N35" s="37"/>
    </row>
    <row r="36" spans="1:14" ht="12.75">
      <c r="A36" s="43"/>
      <c r="B36" s="37"/>
      <c r="C36" s="37"/>
      <c r="D36" s="37"/>
      <c r="E36" s="37"/>
      <c r="F36" s="37"/>
      <c r="G36" s="38"/>
      <c r="H36" s="38"/>
      <c r="I36" s="37"/>
      <c r="J36" s="37"/>
      <c r="K36" s="37"/>
      <c r="L36" s="37"/>
      <c r="M36" s="37"/>
      <c r="N36" s="37"/>
    </row>
    <row r="37" spans="1:14" ht="14.25" customHeight="1">
      <c r="A37" s="43" t="s">
        <v>31</v>
      </c>
      <c r="B37" s="37"/>
      <c r="C37" s="37"/>
      <c r="D37" s="37"/>
      <c r="E37" s="37"/>
      <c r="F37" s="38"/>
      <c r="G37" s="38"/>
      <c r="H37" s="37"/>
      <c r="I37" s="37"/>
      <c r="J37" s="37"/>
      <c r="K37" s="37"/>
      <c r="L37" s="37"/>
      <c r="M37" s="37"/>
      <c r="N37" s="37"/>
    </row>
    <row r="38" spans="1:14" ht="12.75" hidden="1">
      <c r="A38" s="43" t="s">
        <v>116</v>
      </c>
      <c r="B38" s="52"/>
      <c r="C38" s="52" t="s">
        <v>88</v>
      </c>
      <c r="D38" s="52"/>
      <c r="E38" s="52"/>
      <c r="F38" s="42"/>
      <c r="G38" s="42"/>
      <c r="H38" s="37"/>
      <c r="I38" s="37"/>
      <c r="J38" s="37"/>
      <c r="K38" s="37"/>
      <c r="L38" s="37"/>
      <c r="M38" s="37"/>
      <c r="N38" s="37"/>
    </row>
    <row r="39" spans="1:14" ht="12.75" hidden="1">
      <c r="A39" s="43" t="s">
        <v>89</v>
      </c>
      <c r="B39" s="37"/>
      <c r="C39" s="37"/>
      <c r="D39" s="37"/>
      <c r="E39" s="37"/>
      <c r="F39" s="38"/>
      <c r="G39" s="38"/>
      <c r="H39" s="37"/>
      <c r="I39" s="37"/>
      <c r="J39" s="37"/>
      <c r="K39" s="37"/>
      <c r="L39" s="37"/>
      <c r="M39" s="37"/>
      <c r="N39" s="37"/>
    </row>
    <row r="40" spans="1:14" ht="12.75" hidden="1">
      <c r="A40" s="43" t="s">
        <v>90</v>
      </c>
      <c r="B40" s="37"/>
      <c r="C40" s="37"/>
      <c r="D40" s="37"/>
      <c r="E40" s="37"/>
      <c r="F40" s="38"/>
      <c r="G40" s="38"/>
      <c r="H40" s="37"/>
      <c r="I40" s="37"/>
      <c r="J40" s="37"/>
      <c r="K40" s="37"/>
      <c r="L40" s="37"/>
      <c r="M40" s="37"/>
      <c r="N40" s="37"/>
    </row>
    <row r="41" spans="1:14" ht="12.75" hidden="1">
      <c r="A41" s="43" t="s">
        <v>91</v>
      </c>
      <c r="B41" s="37"/>
      <c r="C41" s="37"/>
      <c r="D41" s="37"/>
      <c r="E41" s="37"/>
      <c r="F41" s="38"/>
      <c r="G41" s="38"/>
      <c r="H41" s="37"/>
      <c r="I41" s="37"/>
      <c r="J41" s="37"/>
      <c r="K41" s="37"/>
      <c r="L41" s="37"/>
      <c r="M41" s="37"/>
      <c r="N41" s="37"/>
    </row>
    <row r="42" spans="1:14" ht="14.25" customHeight="1">
      <c r="A42" s="49" t="s">
        <v>123</v>
      </c>
      <c r="B42" s="37"/>
      <c r="C42" s="37"/>
      <c r="D42" s="37"/>
      <c r="E42" s="37"/>
      <c r="F42" s="47" t="s">
        <v>11</v>
      </c>
      <c r="G42" s="47"/>
      <c r="H42" s="36">
        <f>VI!J23</f>
        <v>0</v>
      </c>
      <c r="I42" s="37"/>
      <c r="J42" s="37"/>
      <c r="K42" s="37"/>
      <c r="L42" s="37"/>
      <c r="M42" s="37"/>
      <c r="N42" s="37"/>
    </row>
    <row r="43" spans="1:14" ht="22.5" customHeight="1">
      <c r="A43" s="43" t="s">
        <v>92</v>
      </c>
      <c r="B43" s="37"/>
      <c r="C43" s="37"/>
      <c r="D43" s="37"/>
      <c r="E43" s="37"/>
      <c r="F43" s="42" t="s">
        <v>11</v>
      </c>
      <c r="G43" s="42"/>
      <c r="H43" s="33">
        <f>VI!J27</f>
        <v>0</v>
      </c>
      <c r="I43" s="37"/>
      <c r="J43" s="37"/>
      <c r="K43" s="37"/>
      <c r="L43" s="37"/>
      <c r="M43" s="37"/>
      <c r="N43" s="37"/>
    </row>
    <row r="44" spans="1:14" ht="15.75" customHeight="1">
      <c r="A44" s="43"/>
      <c r="B44" s="37"/>
      <c r="C44" s="37"/>
      <c r="D44" s="37"/>
      <c r="E44" s="37"/>
      <c r="F44" s="42"/>
      <c r="G44" s="42"/>
      <c r="H44" s="33"/>
      <c r="I44" s="37"/>
      <c r="J44" s="37"/>
      <c r="K44" s="37"/>
      <c r="L44" s="37"/>
      <c r="M44" s="37"/>
      <c r="N44" s="37"/>
    </row>
    <row r="45" spans="1:14" ht="15">
      <c r="A45" s="43" t="s">
        <v>93</v>
      </c>
      <c r="B45" s="51"/>
      <c r="C45" s="51"/>
      <c r="D45" s="51"/>
      <c r="E45" s="51"/>
      <c r="F45" s="47" t="s">
        <v>11</v>
      </c>
      <c r="G45" s="47"/>
      <c r="H45" s="34">
        <f>SUM(H18+H30+H43)</f>
        <v>143781.82883289922</v>
      </c>
      <c r="I45" s="37"/>
      <c r="J45" s="37"/>
      <c r="K45" s="37"/>
      <c r="L45" s="37"/>
      <c r="M45" s="37"/>
      <c r="N45" s="37"/>
    </row>
    <row r="46" spans="1:14" ht="11.25" customHeight="1">
      <c r="A46" s="43"/>
      <c r="B46" s="51"/>
      <c r="C46" s="51"/>
      <c r="D46" s="51"/>
      <c r="E46" s="51"/>
      <c r="F46" s="47"/>
      <c r="G46" s="47"/>
      <c r="H46" s="51"/>
      <c r="I46" s="37"/>
      <c r="J46" s="37"/>
      <c r="K46" s="37"/>
      <c r="L46" s="37"/>
      <c r="M46" s="37"/>
      <c r="N46" s="37"/>
    </row>
    <row r="47" spans="1:14" ht="12.75" customHeight="1">
      <c r="A47" s="49" t="s">
        <v>113</v>
      </c>
      <c r="B47" s="37"/>
      <c r="C47" s="37"/>
      <c r="D47" s="37"/>
      <c r="E47" s="37"/>
      <c r="F47" s="42" t="s">
        <v>14</v>
      </c>
      <c r="G47" s="38"/>
      <c r="H47" s="34">
        <f>III!$G$12</f>
        <v>3164246.1370000006</v>
      </c>
      <c r="I47" s="37"/>
      <c r="J47" s="37"/>
      <c r="K47" s="37"/>
      <c r="L47" s="37"/>
      <c r="M47" s="37"/>
      <c r="N47" s="37"/>
    </row>
    <row r="48" spans="1:14" ht="15">
      <c r="A48" s="43" t="s">
        <v>7</v>
      </c>
      <c r="B48" s="37"/>
      <c r="C48" s="37"/>
      <c r="D48" s="37"/>
      <c r="E48" s="37"/>
      <c r="F48" s="42" t="s">
        <v>4</v>
      </c>
      <c r="G48" s="38"/>
      <c r="H48" s="35">
        <f>ROUND(H45/H47,4)</f>
        <v>0.0454</v>
      </c>
      <c r="I48" s="37"/>
      <c r="J48" s="37"/>
      <c r="K48" s="37"/>
      <c r="L48" s="37"/>
      <c r="M48" s="37"/>
      <c r="N48" s="37"/>
    </row>
    <row r="49" spans="1:14" ht="12.75">
      <c r="A49" s="61"/>
      <c r="B49" s="37"/>
      <c r="C49" s="37"/>
      <c r="D49" s="37"/>
      <c r="E49" s="37"/>
      <c r="F49" s="38"/>
      <c r="G49" s="38"/>
      <c r="H49" s="37"/>
      <c r="I49" s="37"/>
      <c r="J49" s="37"/>
      <c r="K49" s="37"/>
      <c r="L49" s="37"/>
      <c r="M49" s="37"/>
      <c r="N49" s="37"/>
    </row>
    <row r="50" spans="1:8" ht="12.75">
      <c r="A50" s="61"/>
      <c r="B50" s="37"/>
      <c r="C50" s="37"/>
      <c r="D50" s="37"/>
      <c r="E50" s="37"/>
      <c r="F50" s="38"/>
      <c r="G50" s="38"/>
      <c r="H50" s="37"/>
    </row>
    <row r="51" spans="1:8" ht="12.75">
      <c r="A51" s="40"/>
      <c r="B51" s="37"/>
      <c r="C51" s="37"/>
      <c r="D51" s="37"/>
      <c r="E51" s="37"/>
      <c r="F51" s="38"/>
      <c r="G51" s="38"/>
      <c r="H51" s="37"/>
    </row>
    <row r="52" spans="1:8" ht="12.75" customHeight="1">
      <c r="A52" s="37"/>
      <c r="B52" s="37"/>
      <c r="C52" s="37"/>
      <c r="D52" s="37"/>
      <c r="E52" s="37"/>
      <c r="F52" s="38"/>
      <c r="G52" s="38"/>
      <c r="H52" s="37"/>
    </row>
    <row r="53" spans="2:8" ht="12.75">
      <c r="B53" s="12"/>
      <c r="C53" s="37"/>
      <c r="D53" s="37"/>
      <c r="E53" s="37"/>
      <c r="F53" s="38"/>
      <c r="G53" s="38"/>
      <c r="H53" s="37"/>
    </row>
    <row r="54" spans="1:8" ht="12.75">
      <c r="A54"/>
      <c r="B54" s="39"/>
      <c r="C54" s="37"/>
      <c r="D54" s="37"/>
      <c r="E54" s="37"/>
      <c r="F54" s="38"/>
      <c r="G54" s="38"/>
      <c r="H54" s="37"/>
    </row>
    <row r="55" spans="1:8" ht="12.75">
      <c r="A55"/>
      <c r="B55" s="37"/>
      <c r="C55" s="37"/>
      <c r="D55" s="37"/>
      <c r="E55" s="37"/>
      <c r="F55" s="38"/>
      <c r="G55" s="38"/>
      <c r="H55" s="37"/>
    </row>
    <row r="56" spans="1:8" ht="12.75">
      <c r="A56" s="37"/>
      <c r="B56" s="37"/>
      <c r="C56" s="37"/>
      <c r="D56" s="37"/>
      <c r="E56" s="37"/>
      <c r="F56" s="38"/>
      <c r="G56" s="38"/>
      <c r="H56" s="37"/>
    </row>
    <row r="57" spans="1:8" ht="12.75">
      <c r="A57" s="37"/>
      <c r="B57" s="37"/>
      <c r="C57" s="37"/>
      <c r="D57" s="37"/>
      <c r="E57" s="37"/>
      <c r="F57" s="38"/>
      <c r="G57" s="38"/>
      <c r="H57" s="37"/>
    </row>
    <row r="58" spans="1:8" ht="12.75">
      <c r="A58" s="37"/>
      <c r="B58" s="37"/>
      <c r="C58" s="37"/>
      <c r="D58" s="37"/>
      <c r="E58" s="37"/>
      <c r="F58" s="38"/>
      <c r="G58" s="38"/>
      <c r="H58" s="37"/>
    </row>
    <row r="59" spans="1:8" ht="12.75">
      <c r="A59" s="37"/>
      <c r="B59" s="37"/>
      <c r="C59" s="37"/>
      <c r="D59" s="37"/>
      <c r="E59" s="37"/>
      <c r="F59" s="38"/>
      <c r="G59" s="38"/>
      <c r="H59" s="37"/>
    </row>
    <row r="60" spans="1:8" ht="12.75">
      <c r="A60" s="37"/>
      <c r="B60" s="37"/>
      <c r="C60" s="37"/>
      <c r="D60" s="37"/>
      <c r="E60" s="37"/>
      <c r="F60" s="38"/>
      <c r="G60" s="38"/>
      <c r="H60" s="37"/>
    </row>
    <row r="61" spans="1:8" ht="12.75">
      <c r="A61" s="37"/>
      <c r="B61" s="37"/>
      <c r="C61" s="37"/>
      <c r="D61" s="37"/>
      <c r="E61" s="37"/>
      <c r="F61" s="38"/>
      <c r="G61" s="38"/>
      <c r="H61" s="37"/>
    </row>
    <row r="62" spans="1:8" ht="12.75">
      <c r="A62" s="37"/>
      <c r="B62" s="37"/>
      <c r="C62" s="37"/>
      <c r="D62" s="37"/>
      <c r="E62" s="37"/>
      <c r="F62" s="38"/>
      <c r="G62" s="38"/>
      <c r="H62" s="37"/>
    </row>
    <row r="63" spans="1:8" ht="12.75">
      <c r="A63" s="37"/>
      <c r="B63" s="37"/>
      <c r="C63" s="37"/>
      <c r="D63" s="37"/>
      <c r="E63" s="37"/>
      <c r="F63" s="38"/>
      <c r="G63" s="38"/>
      <c r="H63" s="37"/>
    </row>
    <row r="64" spans="1:8" ht="12.75">
      <c r="A64" s="37"/>
      <c r="B64" s="37"/>
      <c r="C64" s="37"/>
      <c r="D64" s="37"/>
      <c r="E64" s="37"/>
      <c r="F64" s="38"/>
      <c r="G64" s="38"/>
      <c r="H64" s="37"/>
    </row>
    <row r="65" spans="1:8" ht="12.75">
      <c r="A65" s="37"/>
      <c r="B65" s="37"/>
      <c r="C65" s="37"/>
      <c r="D65" s="37"/>
      <c r="E65" s="37"/>
      <c r="F65" s="38"/>
      <c r="G65" s="38"/>
      <c r="H65" s="37"/>
    </row>
    <row r="66" spans="1:8" ht="12.75">
      <c r="A66" s="37"/>
      <c r="B66" s="37"/>
      <c r="C66" s="37"/>
      <c r="D66" s="37"/>
      <c r="E66" s="37"/>
      <c r="F66" s="38"/>
      <c r="G66" s="38"/>
      <c r="H66" s="37"/>
    </row>
    <row r="67" spans="1:8" ht="12.75">
      <c r="A67" s="37"/>
      <c r="B67" s="37"/>
      <c r="C67" s="37"/>
      <c r="D67" s="37"/>
      <c r="E67" s="37"/>
      <c r="F67" s="38"/>
      <c r="G67" s="38"/>
      <c r="H67" s="37"/>
    </row>
  </sheetData>
  <sheetProtection/>
  <mergeCells count="2">
    <mergeCell ref="G4:H4"/>
    <mergeCell ref="G5:H5"/>
  </mergeCells>
  <printOptions horizontalCentered="1"/>
  <pageMargins left="0.75" right="0.75" top="1" bottom="0.75" header="0.5" footer="0.5"/>
  <pageSetup fitToHeight="1" fitToWidth="1" horizontalDpi="600" verticalDpi="600" orientation="portrait" scale="66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J9" sqref="J9"/>
    </sheetView>
  </sheetViews>
  <sheetFormatPr defaultColWidth="9.140625" defaultRowHeight="12.75"/>
  <cols>
    <col min="1" max="1" width="10.8515625" style="66" bestFit="1" customWidth="1"/>
    <col min="2" max="2" width="10.7109375" style="66" customWidth="1"/>
    <col min="3" max="3" width="10.421875" style="66" customWidth="1"/>
    <col min="4" max="4" width="2.7109375" style="66" customWidth="1"/>
    <col min="5" max="8" width="10.8515625" style="66" customWidth="1"/>
    <col min="9" max="9" width="2.7109375" style="66" customWidth="1"/>
    <col min="10" max="10" width="13.8515625" style="66" bestFit="1" customWidth="1"/>
    <col min="11" max="16384" width="9.140625" style="66" customWidth="1"/>
  </cols>
  <sheetData>
    <row r="1" spans="1:10" ht="12.75">
      <c r="A1" s="72" t="s">
        <v>120</v>
      </c>
      <c r="B1" s="37"/>
      <c r="C1" s="44"/>
      <c r="D1" s="37"/>
      <c r="E1" s="37"/>
      <c r="F1" s="37"/>
      <c r="G1" s="37"/>
      <c r="H1" s="37"/>
      <c r="I1" s="37"/>
      <c r="J1" s="12" t="s">
        <v>121</v>
      </c>
    </row>
    <row r="2" spans="1:10" ht="12.75">
      <c r="A2" s="12" t="s">
        <v>122</v>
      </c>
      <c r="B2" s="37"/>
      <c r="C2" s="44"/>
      <c r="D2" s="37"/>
      <c r="E2" s="37"/>
      <c r="F2" s="37"/>
      <c r="G2" s="37"/>
      <c r="H2" s="37"/>
      <c r="I2" s="37"/>
      <c r="J2" s="37"/>
    </row>
    <row r="3" spans="1:10" ht="15">
      <c r="A3" s="221"/>
      <c r="B3" s="37"/>
      <c r="C3" s="44"/>
      <c r="D3" s="37"/>
      <c r="E3" s="37"/>
      <c r="F3" s="37"/>
      <c r="G3" s="37"/>
      <c r="H3" s="37"/>
      <c r="I3" s="37"/>
      <c r="J3" s="37"/>
    </row>
    <row r="4" spans="1:10" ht="15">
      <c r="A4" s="37"/>
      <c r="B4" s="37"/>
      <c r="C4" s="222"/>
      <c r="D4" s="223"/>
      <c r="E4" s="223"/>
      <c r="F4" s="223"/>
      <c r="G4" s="223"/>
      <c r="H4" s="223"/>
      <c r="I4" s="223"/>
      <c r="J4" s="223"/>
    </row>
    <row r="5" spans="1:10" ht="15">
      <c r="A5" s="37"/>
      <c r="B5" s="37"/>
      <c r="C5" s="247" t="s">
        <v>136</v>
      </c>
      <c r="D5" s="248"/>
      <c r="E5" s="248"/>
      <c r="F5" s="248"/>
      <c r="G5" s="248"/>
      <c r="H5" s="248"/>
      <c r="I5" s="248"/>
      <c r="J5" s="249"/>
    </row>
    <row r="6" spans="1:10" ht="12.75">
      <c r="A6" s="70"/>
      <c r="B6" s="70"/>
      <c r="C6" s="224" t="s">
        <v>127</v>
      </c>
      <c r="D6" s="70"/>
      <c r="E6" s="224" t="s">
        <v>128</v>
      </c>
      <c r="F6" s="224" t="s">
        <v>129</v>
      </c>
      <c r="G6" s="225" t="s">
        <v>130</v>
      </c>
      <c r="H6" s="225" t="s">
        <v>131</v>
      </c>
      <c r="I6" s="70"/>
      <c r="J6" s="224" t="s">
        <v>132</v>
      </c>
    </row>
    <row r="7" spans="1:12" ht="15">
      <c r="A7" s="70"/>
      <c r="B7" s="70"/>
      <c r="C7" s="226"/>
      <c r="D7" s="70"/>
      <c r="E7" s="227">
        <v>44980</v>
      </c>
      <c r="F7" s="227">
        <v>45069</v>
      </c>
      <c r="G7" s="227">
        <v>45161</v>
      </c>
      <c r="H7" s="227">
        <v>45253</v>
      </c>
      <c r="I7" s="70"/>
      <c r="J7" s="228"/>
      <c r="L7" s="94" t="s">
        <v>148</v>
      </c>
    </row>
    <row r="8" spans="1:10" ht="12.75">
      <c r="A8" s="70"/>
      <c r="B8" s="70" t="s">
        <v>124</v>
      </c>
      <c r="C8" s="226"/>
      <c r="D8" s="70"/>
      <c r="E8" s="229"/>
      <c r="F8" s="229"/>
      <c r="G8" s="229"/>
      <c r="H8" s="229"/>
      <c r="I8" s="70"/>
      <c r="J8" s="70"/>
    </row>
    <row r="9" spans="1:10" ht="12.75">
      <c r="A9" s="70"/>
      <c r="B9" s="70"/>
      <c r="C9" s="230" t="s">
        <v>126</v>
      </c>
      <c r="D9" s="70"/>
      <c r="E9" s="70"/>
      <c r="F9" s="70"/>
      <c r="G9" s="70"/>
      <c r="H9" s="70"/>
      <c r="I9" s="70"/>
      <c r="J9" s="70"/>
    </row>
    <row r="10" spans="1:10" ht="12.75">
      <c r="A10" s="70"/>
      <c r="B10" s="70" t="s">
        <v>149</v>
      </c>
      <c r="C10" s="231">
        <v>491547</v>
      </c>
      <c r="D10" s="70"/>
      <c r="E10" s="232"/>
      <c r="F10" s="232"/>
      <c r="G10" s="232"/>
      <c r="H10" s="232"/>
      <c r="I10" s="233"/>
      <c r="J10" s="234">
        <f>ROUND(E10*C10,0)</f>
        <v>0</v>
      </c>
    </row>
    <row r="11" spans="1:10" ht="12.75">
      <c r="A11" s="70"/>
      <c r="B11" s="233" t="s">
        <v>134</v>
      </c>
      <c r="C11" s="231">
        <v>489007</v>
      </c>
      <c r="D11" s="70"/>
      <c r="E11" s="232"/>
      <c r="F11" s="232"/>
      <c r="G11" s="232"/>
      <c r="H11" s="232"/>
      <c r="I11" s="233"/>
      <c r="J11" s="234">
        <f>ROUND(E11*C11,0)</f>
        <v>0</v>
      </c>
    </row>
    <row r="12" spans="1:10" ht="12.75">
      <c r="A12" s="70"/>
      <c r="B12" s="70" t="s">
        <v>135</v>
      </c>
      <c r="C12" s="231">
        <v>358083</v>
      </c>
      <c r="D12" s="70"/>
      <c r="E12" s="232"/>
      <c r="F12" s="232"/>
      <c r="G12" s="232"/>
      <c r="H12" s="232"/>
      <c r="I12" s="233"/>
      <c r="J12" s="234">
        <f>ROUND(E12*C12,0)</f>
        <v>0</v>
      </c>
    </row>
    <row r="13" spans="1:10" ht="12.75">
      <c r="A13" s="70"/>
      <c r="B13" s="70" t="s">
        <v>117</v>
      </c>
      <c r="C13" s="231">
        <v>259203.2359999999</v>
      </c>
      <c r="D13" s="70"/>
      <c r="E13" s="232"/>
      <c r="F13" s="232"/>
      <c r="G13" s="232"/>
      <c r="H13" s="232"/>
      <c r="I13" s="233"/>
      <c r="J13" s="234">
        <f>ROUND(E13*C13,0)</f>
        <v>0</v>
      </c>
    </row>
    <row r="14" spans="1:10" ht="12.75">
      <c r="A14" s="70"/>
      <c r="B14" s="233" t="s">
        <v>118</v>
      </c>
      <c r="C14" s="231">
        <v>43809.32699999994</v>
      </c>
      <c r="D14" s="70"/>
      <c r="E14" s="232"/>
      <c r="F14" s="232"/>
      <c r="G14" s="232"/>
      <c r="H14" s="232"/>
      <c r="I14" s="233"/>
      <c r="J14" s="234">
        <f>ROUND(E14*C14,0)</f>
        <v>0</v>
      </c>
    </row>
    <row r="15" spans="1:10" ht="12.75">
      <c r="A15" s="70"/>
      <c r="B15" s="70" t="s">
        <v>119</v>
      </c>
      <c r="C15" s="231">
        <v>113370.24199999995</v>
      </c>
      <c r="D15" s="70"/>
      <c r="E15" s="232"/>
      <c r="F15" s="232"/>
      <c r="G15" s="232"/>
      <c r="H15" s="232"/>
      <c r="I15" s="233"/>
      <c r="J15" s="234">
        <f aca="true" t="shared" si="0" ref="J15:J20">ROUND(E15*C15,0)</f>
        <v>0</v>
      </c>
    </row>
    <row r="16" spans="1:10" ht="12.75">
      <c r="A16" s="70"/>
      <c r="B16" s="70" t="s">
        <v>138</v>
      </c>
      <c r="C16" s="231">
        <v>39893.3</v>
      </c>
      <c r="D16" s="70"/>
      <c r="E16" s="232"/>
      <c r="F16" s="232"/>
      <c r="G16" s="232"/>
      <c r="H16" s="232"/>
      <c r="I16" s="233"/>
      <c r="J16" s="234">
        <f t="shared" si="0"/>
        <v>0</v>
      </c>
    </row>
    <row r="17" spans="1:10" ht="12.75">
      <c r="A17" s="70"/>
      <c r="B17" s="233" t="s">
        <v>139</v>
      </c>
      <c r="C17" s="231">
        <v>81896.50299999997</v>
      </c>
      <c r="D17" s="233"/>
      <c r="E17" s="232"/>
      <c r="F17" s="232"/>
      <c r="G17" s="232"/>
      <c r="H17" s="232"/>
      <c r="I17" s="233"/>
      <c r="J17" s="234">
        <f>ROUND(E17*C17,0)</f>
        <v>0</v>
      </c>
    </row>
    <row r="18" spans="1:10" ht="12.75">
      <c r="A18" s="70"/>
      <c r="B18" s="70" t="s">
        <v>140</v>
      </c>
      <c r="C18" s="231">
        <v>142955.33000000002</v>
      </c>
      <c r="D18" s="70"/>
      <c r="E18" s="232"/>
      <c r="F18" s="232"/>
      <c r="G18" s="232"/>
      <c r="H18" s="232"/>
      <c r="I18" s="233"/>
      <c r="J18" s="234">
        <f t="shared" si="0"/>
        <v>0</v>
      </c>
    </row>
    <row r="19" spans="1:10" ht="12.75">
      <c r="A19" s="70"/>
      <c r="B19" s="70" t="s">
        <v>141</v>
      </c>
      <c r="C19" s="231">
        <v>70909.58999999997</v>
      </c>
      <c r="D19" s="70"/>
      <c r="E19" s="232"/>
      <c r="F19" s="232"/>
      <c r="G19" s="232"/>
      <c r="H19" s="232"/>
      <c r="I19" s="233"/>
      <c r="J19" s="234">
        <f t="shared" si="0"/>
        <v>0</v>
      </c>
    </row>
    <row r="20" spans="1:10" s="73" customFormat="1" ht="12.75">
      <c r="A20" s="233"/>
      <c r="B20" s="233" t="s">
        <v>142</v>
      </c>
      <c r="C20" s="231">
        <v>372199.2670000005</v>
      </c>
      <c r="D20" s="233"/>
      <c r="E20" s="232"/>
      <c r="F20" s="232"/>
      <c r="G20" s="232"/>
      <c r="H20" s="232"/>
      <c r="I20" s="233"/>
      <c r="J20" s="234">
        <f t="shared" si="0"/>
        <v>0</v>
      </c>
    </row>
    <row r="21" spans="1:10" ht="12.75">
      <c r="A21" s="70"/>
      <c r="B21" s="70" t="s">
        <v>143</v>
      </c>
      <c r="C21" s="230">
        <v>526521.9799999997</v>
      </c>
      <c r="D21" s="70"/>
      <c r="E21" s="232"/>
      <c r="F21" s="232"/>
      <c r="G21" s="232"/>
      <c r="H21" s="232"/>
      <c r="I21" s="235"/>
      <c r="J21" s="236">
        <f>ROUND(E21*C21,0)</f>
        <v>0</v>
      </c>
    </row>
    <row r="22" spans="1:10" ht="12.75">
      <c r="A22" s="37"/>
      <c r="B22" s="37"/>
      <c r="C22" s="231"/>
      <c r="D22" s="37"/>
      <c r="E22" s="237"/>
      <c r="F22" s="237"/>
      <c r="G22" s="237"/>
      <c r="H22" s="237"/>
      <c r="I22" s="37"/>
      <c r="J22" s="68"/>
    </row>
    <row r="23" spans="1:10" ht="12.75">
      <c r="A23" s="37"/>
      <c r="B23" s="37"/>
      <c r="C23" s="44">
        <f>SUM(C10:C21)</f>
        <v>2989395.7750000004</v>
      </c>
      <c r="D23" s="37"/>
      <c r="E23" s="237"/>
      <c r="F23" s="237"/>
      <c r="G23" s="237"/>
      <c r="H23" s="237"/>
      <c r="I23" s="237"/>
      <c r="J23" s="68">
        <f>SUM(J10:J22)</f>
        <v>0</v>
      </c>
    </row>
    <row r="24" spans="1:10" ht="12.75">
      <c r="A24" s="37"/>
      <c r="B24" s="37"/>
      <c r="C24" s="44"/>
      <c r="D24" s="37"/>
      <c r="E24" s="237"/>
      <c r="F24" s="237"/>
      <c r="G24" s="237"/>
      <c r="H24" s="237"/>
      <c r="I24" s="237"/>
      <c r="J24" s="37"/>
    </row>
    <row r="25" spans="1:10" ht="12.75">
      <c r="A25" s="37"/>
      <c r="B25" s="37" t="s">
        <v>125</v>
      </c>
      <c r="C25" s="44"/>
      <c r="D25" s="37"/>
      <c r="E25" s="237"/>
      <c r="F25" s="237"/>
      <c r="G25" s="237"/>
      <c r="H25" s="237"/>
      <c r="I25" s="237"/>
      <c r="J25" s="67">
        <f>V!H34</f>
        <v>0</v>
      </c>
    </row>
    <row r="26" spans="1:10" ht="12.75">
      <c r="A26" s="37"/>
      <c r="B26" s="37"/>
      <c r="C26" s="44"/>
      <c r="D26" s="37"/>
      <c r="E26" s="237"/>
      <c r="F26" s="237"/>
      <c r="G26" s="237"/>
      <c r="H26" s="237"/>
      <c r="I26" s="237"/>
      <c r="J26" s="37"/>
    </row>
    <row r="27" spans="1:10" ht="12.75">
      <c r="A27" s="37"/>
      <c r="B27" s="37" t="s">
        <v>122</v>
      </c>
      <c r="C27" s="44"/>
      <c r="D27" s="37"/>
      <c r="E27" s="237"/>
      <c r="F27" s="237"/>
      <c r="G27" s="237"/>
      <c r="H27" s="237"/>
      <c r="I27" s="237"/>
      <c r="J27" s="69">
        <f>J25-J23</f>
        <v>0</v>
      </c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1">
    <mergeCell ref="C5:J5"/>
  </mergeCells>
  <printOptions/>
  <pageMargins left="0.2" right="0.2" top="0.75" bottom="0.75" header="0.3" footer="0.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Monica H. Braun</cp:lastModifiedBy>
  <cp:lastPrinted>2022-03-25T18:52:59Z</cp:lastPrinted>
  <dcterms:created xsi:type="dcterms:W3CDTF">1998-02-24T14:52:22Z</dcterms:created>
  <dcterms:modified xsi:type="dcterms:W3CDTF">2024-03-20T14:29:32Z</dcterms:modified>
  <cp:category/>
  <cp:version/>
  <cp:contentType/>
  <cp:contentStatus/>
</cp:coreProperties>
</file>