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8dba73962b2cd367/Documents/Smpson ARF App/Application/Simpson_2nd_DR_Response/PDF/"/>
    </mc:Choice>
  </mc:AlternateContent>
  <xr:revisionPtr revIDLastSave="0" documentId="8_{8991D2D0-59A4-4884-B63B-DFFC53540119}"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4240" windowHeight="13020" firstSheet="1" activeTab="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F36" i="10"/>
  <c r="F35" i="10"/>
  <c r="F36" i="9"/>
  <c r="F35" i="9"/>
  <c r="F36" i="4"/>
  <c r="F35" i="4"/>
  <c r="F28" i="9"/>
  <c r="F28" i="13"/>
  <c r="F39" i="12"/>
  <c r="F28" i="12"/>
  <c r="F39" i="11"/>
  <c r="F37" i="11"/>
  <c r="F28" i="11"/>
  <c r="F37" i="10"/>
  <c r="F29" i="10"/>
  <c r="F28" i="10"/>
  <c r="F28" i="8"/>
  <c r="F39" i="7"/>
  <c r="F28" i="7"/>
  <c r="F28" i="5"/>
  <c r="F28" i="4"/>
  <c r="F39" i="3"/>
  <c r="F37" i="3"/>
  <c r="F28" i="3"/>
  <c r="F39" i="2"/>
  <c r="F28" i="2"/>
  <c r="F17" i="13"/>
  <c r="F16" i="13"/>
  <c r="F12" i="13"/>
  <c r="F16" i="12"/>
  <c r="F17" i="12"/>
  <c r="F12" i="12"/>
  <c r="F17" i="11"/>
  <c r="F16" i="11"/>
  <c r="F12" i="11"/>
  <c r="F17" i="10"/>
  <c r="F16" i="10"/>
  <c r="F12" i="10"/>
  <c r="F17" i="9"/>
  <c r="F16" i="9"/>
  <c r="F12" i="9"/>
  <c r="F17" i="8"/>
  <c r="F16" i="8"/>
  <c r="F12" i="8"/>
  <c r="F17" i="7"/>
  <c r="F16" i="7"/>
  <c r="F12" i="7"/>
  <c r="F17" i="6"/>
  <c r="F16" i="6"/>
  <c r="F12" i="6"/>
  <c r="F17" i="5"/>
  <c r="F16" i="5"/>
  <c r="F12" i="5"/>
  <c r="F17" i="4"/>
  <c r="F16" i="4"/>
  <c r="F12" i="4"/>
  <c r="F17" i="3"/>
  <c r="F16" i="3"/>
  <c r="F12" i="3"/>
  <c r="F17" i="2"/>
  <c r="F16" i="2"/>
  <c r="F12" i="2"/>
  <c r="F34" i="14"/>
  <c r="F35" i="14"/>
  <c r="F37" i="14"/>
  <c r="F38" i="14"/>
  <c r="F39" i="14"/>
  <c r="F40" i="3"/>
  <c r="F40" i="4"/>
  <c r="F40" i="5"/>
  <c r="F40" i="6"/>
  <c r="F40" i="7"/>
  <c r="F40" i="8"/>
  <c r="F40" i="9"/>
  <c r="F40" i="10"/>
  <c r="F40" i="11"/>
  <c r="F40" i="12"/>
  <c r="F40" i="13"/>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5" i="7"/>
  <c r="F45" i="8"/>
  <c r="F45" i="9"/>
  <c r="F45" i="10"/>
  <c r="F45" i="11"/>
  <c r="F45" i="12"/>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<sst xmlns="http://schemas.openxmlformats.org/spreadsheetml/2006/main" count="561" uniqueCount="92">
  <si>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</si>
  <si>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</si>
  <si>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</si>
  <si>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</si>
  <si>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</si>
  <si>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</si>
  <si>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</si>
  <si>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</si>
  <si>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</si>
  <si>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</si>
  <si>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</si>
  <si>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</si>
  <si>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</si>
  <si>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</si>
  <si>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</si>
  <si>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</si>
  <si>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</si>
  <si>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</si>
  <si>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</si>
  <si>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</si>
  <si>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</si>
  <si>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</si>
  <si>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</si>
  <si>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</si>
  <si>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</si>
  <si>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</si>
  <si>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</si>
  <si>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</si>
  <si>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</si>
  <si>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</si>
  <si>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</si>
  <si>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</si>
  <si>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</si>
  <si>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</si>
  <si>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</si>
  <si>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</si>
  <si>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</si>
  <si>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</si>
  <si>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</si>
  <si>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</si>
  <si>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</si>
  <si>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</si>
  <si>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</si>
  <si>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</si>
  <si>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</si>
  <si>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</si>
  <si>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</si>
  <si>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</si>
  <si>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</si>
  <si>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</si>
  <si>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</si>
  <si>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</si>
  <si>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</si>
  <si>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</si>
  <si>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</si>
  <si>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</si>
  <si>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</si>
  <si>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</si>
  <si>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</si>
  <si>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</si>
  <si>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</si>
  <si>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</si>
  <si>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</si>
  <si>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</si>
  <si>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</si>
  <si>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</si>
  <si>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</si>
  <si>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</si>
  <si>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</si>
  <si>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</si>
  <si>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</si>
  <si>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</si>
  <si>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</si>
  <si>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</si>
  <si>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</si>
  <si>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</si>
  <si>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</si>
  <si>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</si>
  <si>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</si>
  <si>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</si>
  <si>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</si>
  <si>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</si>
  <si>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</si>
  <si>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</si>
  <si>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</si>
  <si>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</si>
  <si>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</si>
  <si>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</si>
  <si>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</si>
  <si>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</si>
  <si>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Simpson County Water District</t>
  </si>
  <si>
    <t>Busted meter bottoms, yokes, cutoffs, regulators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</si>
</sst>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ColWidth="8.88671875"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zoomScaleNormal="100" workbookViewId="0">
      <selection activeCell="G2" sqref="G2"/>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43000855/1000</f>
        <v>43000.855000000003</v>
      </c>
    </row>
    <row r="13" spans="1:6" ht="15.75" x14ac:dyDescent="0.25">
      <c r="A13" s="16">
        <v>4</v>
      </c>
      <c r="B13" s="47" t="s">
        <v>9</v>
      </c>
      <c r="C13" s="48"/>
      <c r="D13" s="48"/>
      <c r="E13" s="48"/>
      <c r="F13" s="4">
        <f>SUM(F11:F12)</f>
        <v>43000.855000000003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15908429/1000</f>
        <v>15908.429</v>
      </c>
    </row>
    <row r="17" spans="1:7" x14ac:dyDescent="0.2">
      <c r="A17" s="16">
        <v>8</v>
      </c>
      <c r="B17" s="20" t="s">
        <v>12</v>
      </c>
      <c r="F17" s="28">
        <f>17734279/1000</f>
        <v>17734.278999999999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33642.707999999999</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1613650/1000</f>
        <v>1613.65</v>
      </c>
    </row>
    <row r="29" spans="1:7" x14ac:dyDescent="0.2">
      <c r="A29" s="16">
        <v>20</v>
      </c>
      <c r="B29" s="20" t="s">
        <v>40</v>
      </c>
      <c r="F29" s="28">
        <f>10000/1000</f>
        <v>10</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1623.65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f>(836160+720000)/1000-1532.16</f>
        <v>24</v>
      </c>
    </row>
    <row r="36" spans="1:7" x14ac:dyDescent="0.2">
      <c r="A36" s="16">
        <v>27</v>
      </c>
      <c r="B36" s="20" t="s">
        <v>26</v>
      </c>
      <c r="F36" s="28">
        <f>6052277/1000+1532.16</f>
        <v>7584.4369999999999</v>
      </c>
    </row>
    <row r="37" spans="1:7" x14ac:dyDescent="0.2">
      <c r="A37" s="16">
        <v>28</v>
      </c>
      <c r="B37" s="20" t="s">
        <v>27</v>
      </c>
      <c r="F37" s="28">
        <f>126060/1000</f>
        <v>126.06</v>
      </c>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7734.4970000000003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0.17986844680181358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41573158/1000</f>
        <v>41573.158000000003</v>
      </c>
    </row>
    <row r="13" spans="1:6" ht="15.75" x14ac:dyDescent="0.25">
      <c r="A13" s="16">
        <v>4</v>
      </c>
      <c r="B13" s="47" t="s">
        <v>9</v>
      </c>
      <c r="C13" s="48"/>
      <c r="D13" s="48"/>
      <c r="E13" s="48"/>
      <c r="F13" s="4">
        <f>SUM(F11:F12)</f>
        <v>41573.158000000003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15277659/1000</f>
        <v>15277.659</v>
      </c>
    </row>
    <row r="17" spans="1:7" x14ac:dyDescent="0.2">
      <c r="A17" s="16">
        <v>8</v>
      </c>
      <c r="B17" s="20" t="s">
        <v>12</v>
      </c>
      <c r="F17" s="28">
        <f>17116230/1000</f>
        <v>17116.23</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32393.888999999999</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1247055/1000</f>
        <v>1247.0550000000001</v>
      </c>
    </row>
    <row r="29" spans="1:7" x14ac:dyDescent="0.2">
      <c r="A29" s="16">
        <v>20</v>
      </c>
      <c r="B29" s="20" t="s">
        <v>40</v>
      </c>
      <c r="F29" s="28">
        <v>10</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1257.0550000000001</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7839.4139999999998</v>
      </c>
    </row>
    <row r="37" spans="1:7" x14ac:dyDescent="0.2">
      <c r="A37" s="16">
        <v>28</v>
      </c>
      <c r="B37" s="20" t="s">
        <v>27</v>
      </c>
      <c r="F37" s="28">
        <f>72000/1000</f>
        <v>72</v>
      </c>
    </row>
    <row r="38" spans="1:7" x14ac:dyDescent="0.2">
      <c r="A38" s="16">
        <v>29</v>
      </c>
      <c r="B38" s="20" t="s">
        <v>28</v>
      </c>
      <c r="F38" s="28"/>
    </row>
    <row r="39" spans="1:7" x14ac:dyDescent="0.2">
      <c r="A39" s="16">
        <v>30</v>
      </c>
      <c r="B39" s="20" t="s">
        <v>89</v>
      </c>
      <c r="D39" s="22" t="s">
        <v>91</v>
      </c>
      <c r="E39" s="39"/>
      <c r="F39" s="28">
        <f>10800/1000</f>
        <v>10.8</v>
      </c>
      <c r="G39" s="24" t="str">
        <f>IF(AND(F39&gt;0,D39=""),"Explanation for Other Loss Must be Filled In","")</f>
        <v/>
      </c>
    </row>
    <row r="40" spans="1:7" ht="15.75" x14ac:dyDescent="0.25">
      <c r="A40" s="16">
        <v>31</v>
      </c>
      <c r="B40" s="47" t="s">
        <v>65</v>
      </c>
      <c r="C40" s="48"/>
      <c r="D40" s="48"/>
      <c r="E40" s="48"/>
      <c r="F40" s="4">
        <f>SUM(F34:F39)</f>
        <v>7922.2139999999999</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0.19056079405851245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39171693/1000</f>
        <v>39171.692999999999</v>
      </c>
    </row>
    <row r="13" spans="1:6" ht="15.75" x14ac:dyDescent="0.25">
      <c r="A13" s="16">
        <v>4</v>
      </c>
      <c r="B13" s="47" t="s">
        <v>9</v>
      </c>
      <c r="C13" s="48"/>
      <c r="D13" s="48"/>
      <c r="E13" s="48"/>
      <c r="F13" s="4">
        <f>SUM(F11:F12)</f>
        <v>39171.692999999999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14776502/1000</f>
        <v>14776.502</v>
      </c>
    </row>
    <row r="17" spans="1:7" x14ac:dyDescent="0.2">
      <c r="A17" s="16">
        <v>8</v>
      </c>
      <c r="B17" s="20" t="s">
        <v>12</v>
      </c>
      <c r="F17" s="28">
        <f>14379179/1000</f>
        <v>14379.179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29155.681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1059050/1000</f>
        <v>1059.05</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1059.05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8946.1620000000003</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10800/1000</f>
        <v>10.8</v>
      </c>
      <c r="G39" s="24" t="str">
        <f>IF(AND(F39&gt;0,D39=""),"Explanation for Other Loss Must be Filled In","")</f>
        <v/>
      </c>
    </row>
    <row r="40" spans="1:7" ht="15.75" x14ac:dyDescent="0.25">
      <c r="A40" s="16">
        <v>31</v>
      </c>
      <c r="B40" s="47" t="s">
        <v>65</v>
      </c>
      <c r="C40" s="48"/>
      <c r="D40" s="48"/>
      <c r="E40" s="48"/>
      <c r="F40" s="4">
        <f>SUM(F34:F39)</f>
        <v>8956.9619999999995</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0.22865904723597216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37161317/1000</f>
        <v>37161.317000000003</v>
      </c>
    </row>
    <row r="13" spans="1:6" ht="15.75" x14ac:dyDescent="0.25">
      <c r="A13" s="16">
        <v>4</v>
      </c>
      <c r="B13" s="47" t="s">
        <v>9</v>
      </c>
      <c r="C13" s="48"/>
      <c r="D13" s="48"/>
      <c r="E13" s="48"/>
      <c r="F13" s="4">
        <f>SUM(F11:F12)</f>
        <v>37161.317000000003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13805465/1000</f>
        <v>13805.465</v>
      </c>
    </row>
    <row r="17" spans="1:7" x14ac:dyDescent="0.2">
      <c r="A17" s="16">
        <v>8</v>
      </c>
      <c r="B17" s="20" t="s">
        <v>12</v>
      </c>
      <c r="F17" s="28">
        <f>13346040/1000</f>
        <v>13346.04</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27151.505000000001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1186435/1000</f>
        <v>1186.4349999999999</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1186.4349999999999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8823.3770000000004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8823.3770000000004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0.23743445368203714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zoomScaleNormal="100" workbookViewId="0">
      <selection activeCell="F40" sqref="F40"/>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0</v>
      </c>
    </row>
    <row r="12" spans="1:6" x14ac:dyDescent="0.2">
      <c r="A12" s="16">
        <v>3</v>
      </c>
      <c r="B12" s="20" t="s">
        <v>8</v>
      </c>
      <c r="F12" s="34">
        <f>Jan!F12+Feb!F12+Mar!F12+Apr!F12+May!F12+Jun!F12+July!F12+Aug!F12+Sept!F12+Oct!F12+Nov!F12+Dec!F12</f>
        <v>467683.77100000001</v>
      </c>
    </row>
    <row r="13" spans="1:6" ht="15.75" x14ac:dyDescent="0.25">
      <c r="A13" s="16">
        <v>4</v>
      </c>
      <c r="B13" s="47" t="s">
        <v>9</v>
      </c>
      <c r="C13" s="48"/>
      <c r="D13" s="48"/>
      <c r="E13" s="48"/>
      <c r="F13" s="8">
        <f>Jan!F13+Feb!F13+Mar!F13+Apr!F13+May!F13+Jun!F13+July!F13+Aug!F13+Sept!F13+Oct!F13+Nov!F13+Dec!F13</f>
        <v>467683.77100000001</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179342.68199999997</v>
      </c>
    </row>
    <row r="17" spans="1:7" x14ac:dyDescent="0.2">
      <c r="A17" s="16">
        <v>8</v>
      </c>
      <c r="B17" s="20" t="s">
        <v>12</v>
      </c>
      <c r="F17" s="34">
        <f>Jan!F17+Feb!F17+Mar!F17+Apr!F17+May!F17+Jun!F17+July!F17+Aug!F17+Sept!F17+Oct!F17+Nov!F17+Dec!F17</f>
        <v>198752.81000000003</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378095.49200000003</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6932.59</v>
      </c>
    </row>
    <row r="29" spans="1:7" x14ac:dyDescent="0.2">
      <c r="A29" s="16">
        <v>20</v>
      </c>
      <c r="B29" s="20" t="s">
        <v>40</v>
      </c>
      <c r="F29" s="34">
        <f>Jan!F29+Feb!F29+Mar!F29+Apr!F29+May!F29+Jun!F29+July!F29+Aug!F29+Sept!F29+Oct!F29+Nov!F29+Dec!F29</f>
        <v>20</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6952.59</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197.99999999999977</v>
      </c>
    </row>
    <row r="36" spans="1:6" x14ac:dyDescent="0.2">
      <c r="A36" s="16">
        <v>27</v>
      </c>
      <c r="B36" s="20" t="s">
        <v>26</v>
      </c>
      <c r="F36" s="34">
        <f>Jan!F36+Feb!F36+Mar!F36+Apr!F36+May!F36+Jun!F36+July!F36+Aug!F36+Sept!F36+Oct!F36+Nov!F36+Dec!F36</f>
        <v>82003.673999999999</v>
      </c>
    </row>
    <row r="37" spans="1:6" x14ac:dyDescent="0.2">
      <c r="A37" s="16">
        <v>28</v>
      </c>
      <c r="B37" s="20" t="s">
        <v>27</v>
      </c>
      <c r="F37" s="34">
        <f>Jan!F37+Feb!F37+Mar!F37+Apr!F37+May!F37+Jun!F37+July!F37+Aug!F37+Sept!F37+Oct!F37+Nov!F37+Dec!F37</f>
        <v>402.06</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31.955000000000002</v>
      </c>
    </row>
    <row r="40" spans="1:6" ht="15.75" x14ac:dyDescent="0.25">
      <c r="A40" s="16">
        <v>31</v>
      </c>
      <c r="B40" s="47" t="s">
        <v>65</v>
      </c>
      <c r="C40" s="48"/>
      <c r="D40" s="48"/>
      <c r="E40" s="48"/>
      <c r="F40" s="8">
        <f>Jan!F40+Feb!F40+Mar!F40+Apr!F40+May!F40+Jun!F40+July!F40+Aug!F40+Sept!F40+Oct!F40+Nov!F40+Dec!F40</f>
        <v>82635.689000000013</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0.17669137593401762</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abSelected="1" zoomScaleNormal="100" workbookViewId="0">
      <selection activeCell="F12" sqref="F12"/>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t="s">
        <v>90</v>
      </c>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row>
    <row r="12" spans="1:6" x14ac:dyDescent="0.2">
      <c r="A12" s="16">
        <v>3</v>
      </c>
      <c r="B12" s="20" t="s">
        <v>8</v>
      </c>
      <c r="F12" s="28">
        <f>33989752/1000</f>
        <v>33989.752</v>
      </c>
    </row>
    <row r="13" spans="1:6" ht="15.75" x14ac:dyDescent="0.25">
      <c r="A13" s="16">
        <v>4</v>
      </c>
      <c r="B13" s="40" t="s">
        <v>9</v>
      </c>
      <c r="C13" s="41"/>
      <c r="D13" s="41"/>
      <c r="E13" s="41"/>
      <c r="F13" s="8">
        <f>SUM(F11:F12)</f>
        <v>33989.752</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f>15262465/1000</f>
        <v>15262.465</v>
      </c>
    </row>
    <row r="17" spans="1:7" x14ac:dyDescent="0.2">
      <c r="A17" s="16">
        <v>8</v>
      </c>
      <c r="B17" s="20" t="s">
        <v>12</v>
      </c>
      <c r="F17" s="28">
        <f>13475205/1000</f>
        <v>13475.205</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28737.67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140460/1000</f>
        <v>140.46</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140.46</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5110.4219999999996</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1200/1000</f>
        <v>1.2</v>
      </c>
      <c r="G39" s="24" t="str">
        <f>IF(AND(F39&gt;0,D39=""),"Explanation for Other Loss Must be Filled In","")</f>
        <v/>
      </c>
    </row>
    <row r="40" spans="1:7" ht="15.75" x14ac:dyDescent="0.25">
      <c r="A40" s="16">
        <v>31</v>
      </c>
      <c r="B40" s="40" t="s">
        <v>65</v>
      </c>
      <c r="C40" s="41"/>
      <c r="D40" s="41"/>
      <c r="E40" s="41"/>
      <c r="F40" s="8">
        <f>SUM(F34:F39)</f>
        <v>5111.6219999999994</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0.15038715198628103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3" sqref="F13"/>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34868986/1000</f>
        <v>34868.985999999997</v>
      </c>
    </row>
    <row r="13" spans="1:6" ht="15.75" x14ac:dyDescent="0.25">
      <c r="A13" s="16">
        <v>4</v>
      </c>
      <c r="B13" s="47" t="s">
        <v>9</v>
      </c>
      <c r="C13" s="48"/>
      <c r="D13" s="48"/>
      <c r="E13" s="48"/>
      <c r="F13" s="4">
        <f>SUM(F11:F12)</f>
        <v>34868.985999999997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15645658/1000</f>
        <v>15645.657999999999</v>
      </c>
    </row>
    <row r="17" spans="1:7" x14ac:dyDescent="0.2">
      <c r="A17" s="16">
        <v>8</v>
      </c>
      <c r="B17" s="20" t="s">
        <v>12</v>
      </c>
      <c r="F17" s="28">
        <f>13838781/1000</f>
        <v>13838.781000000001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29484.438999999998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125230/1000</f>
        <v>125.23</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125.23</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5102.1170000000002</v>
      </c>
    </row>
    <row r="37" spans="1:7" x14ac:dyDescent="0.2">
      <c r="A37" s="16">
        <v>28</v>
      </c>
      <c r="B37" s="20" t="s">
        <v>27</v>
      </c>
      <c r="F37" s="28">
        <f>156000/1000</f>
        <v>156</v>
      </c>
    </row>
    <row r="38" spans="1:7" x14ac:dyDescent="0.2">
      <c r="A38" s="16">
        <v>29</v>
      </c>
      <c r="B38" s="20" t="s">
        <v>28</v>
      </c>
      <c r="F38" s="28"/>
    </row>
    <row r="39" spans="1:7" x14ac:dyDescent="0.2">
      <c r="A39" s="16">
        <v>30</v>
      </c>
      <c r="B39" s="20" t="s">
        <v>89</v>
      </c>
      <c r="D39" s="22" t="s">
        <v>91</v>
      </c>
      <c r="E39" s="39"/>
      <c r="F39" s="28">
        <f>1200/1000</f>
        <v>1.2</v>
      </c>
      <c r="G39" s="24" t="str">
        <f>IF(AND(F39&gt;0,D39=""),"Explanation for Other Loss Must be Filled In","")</f>
        <v/>
      </c>
    </row>
    <row r="40" spans="1:7" ht="15.75" x14ac:dyDescent="0.25">
      <c r="A40" s="16">
        <v>31</v>
      </c>
      <c r="B40" s="47" t="s">
        <v>65</v>
      </c>
      <c r="C40" s="48"/>
      <c r="D40" s="48"/>
      <c r="E40" s="48"/>
      <c r="F40" s="4">
        <f>SUM(F34:F39)</f>
        <v>5259.317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0.15083079846371214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33475089/1000</f>
        <v>33475.089</v>
      </c>
    </row>
    <row r="13" spans="1:6" ht="15.75" x14ac:dyDescent="0.25">
      <c r="A13" s="16">
        <v>4</v>
      </c>
      <c r="B13" s="47" t="s">
        <v>9</v>
      </c>
      <c r="C13" s="48"/>
      <c r="D13" s="48"/>
      <c r="E13" s="48"/>
      <c r="F13" s="4">
        <f>SUM(F11:F12)</f>
        <v>33475.089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12925250/1000</f>
        <v>12925.25</v>
      </c>
    </row>
    <row r="17" spans="1:7" x14ac:dyDescent="0.2">
      <c r="A17" s="16">
        <v>8</v>
      </c>
      <c r="B17" s="20" t="s">
        <v>12</v>
      </c>
      <c r="F17" s="28">
        <f>14987182/1000</f>
        <v>14987.182000000001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27912.432000000001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825920/1000</f>
        <v>825.92</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825.92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f>(68880+259200)/1000-298.08</f>
        <v>30</v>
      </c>
    </row>
    <row r="36" spans="1:7" x14ac:dyDescent="0.2">
      <c r="A36" s="16">
        <v>27</v>
      </c>
      <c r="B36" s="20" t="s">
        <v>26</v>
      </c>
      <c r="F36" s="28">
        <f>4384657/1000+298.08</f>
        <v>4682.7370000000001</v>
      </c>
    </row>
    <row r="37" spans="1:7" x14ac:dyDescent="0.2">
      <c r="A37" s="16">
        <v>28</v>
      </c>
      <c r="B37" s="20" t="s">
        <v>27</v>
      </c>
      <c r="F37" s="28">
        <v>24</v>
      </c>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4736.7370000000001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0.14150035568240013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33969587/1000</f>
        <v>33969.587</v>
      </c>
    </row>
    <row r="13" spans="1:6" ht="15.75" x14ac:dyDescent="0.25">
      <c r="A13" s="16">
        <v>4</v>
      </c>
      <c r="B13" s="47" t="s">
        <v>9</v>
      </c>
      <c r="C13" s="48"/>
      <c r="D13" s="48"/>
      <c r="E13" s="48"/>
      <c r="F13" s="4">
        <f>SUM(F11:F12)</f>
        <v>33969.587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12690128/1000</f>
        <v>12690.128000000001</v>
      </c>
    </row>
    <row r="17" spans="1:7" x14ac:dyDescent="0.2">
      <c r="A17" s="16">
        <v>8</v>
      </c>
      <c r="B17" s="20" t="s">
        <v>12</v>
      </c>
      <c r="F17" s="28">
        <f>15334395/1000</f>
        <v>15334.395</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28024.523000000001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108900/1000</f>
        <v>108.9</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108.9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5836.1639999999998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5836.1639999999998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0.17180556242853348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F13" sqref="F13"/>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39363291/1000</f>
        <v>39363.290999999997</v>
      </c>
    </row>
    <row r="13" spans="1:6" ht="15.75" x14ac:dyDescent="0.25">
      <c r="A13" s="16">
        <v>4</v>
      </c>
      <c r="B13" s="47" t="s">
        <v>9</v>
      </c>
      <c r="C13" s="48"/>
      <c r="D13" s="48"/>
      <c r="E13" s="48"/>
      <c r="F13" s="4">
        <f>SUM(F11:F12)</f>
        <v>39363.290999999997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13788016/1000</f>
        <v>13788.016</v>
      </c>
    </row>
    <row r="17" spans="1:7" x14ac:dyDescent="0.2">
      <c r="A17" s="16">
        <v>8</v>
      </c>
      <c r="B17" s="20" t="s">
        <v>12</v>
      </c>
      <c r="F17" s="28">
        <f>19031348/1000</f>
        <v>19031.348000000002</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32819.364000000001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v>6</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6537.9269999999997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6537.9269999999997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0.16609198148599924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42788663/1000</f>
        <v>42788.663</v>
      </c>
    </row>
    <row r="13" spans="1:6" ht="15.75" x14ac:dyDescent="0.25">
      <c r="A13" s="16">
        <v>4</v>
      </c>
      <c r="B13" s="47" t="s">
        <v>9</v>
      </c>
      <c r="C13" s="48"/>
      <c r="D13" s="48"/>
      <c r="E13" s="48"/>
      <c r="F13" s="4">
        <f>SUM(F11:F12)</f>
        <v>42788.663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15725639/1000</f>
        <v>15725.638999999999</v>
      </c>
    </row>
    <row r="17" spans="1:7" x14ac:dyDescent="0.2">
      <c r="A17" s="16">
        <v>8</v>
      </c>
      <c r="B17" s="20" t="s">
        <v>12</v>
      </c>
      <c r="F17" s="28">
        <f>19660663/1000</f>
        <v>19660.663</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35386.301999999996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144450/1000</f>
        <v>144.44999999999999</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144.44999999999999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7225.9560000000001</v>
      </c>
    </row>
    <row r="37" spans="1:7" x14ac:dyDescent="0.2">
      <c r="A37" s="16">
        <v>28</v>
      </c>
      <c r="B37" s="20" t="s">
        <v>27</v>
      </c>
      <c r="F37" s="28">
        <v>24</v>
      </c>
    </row>
    <row r="38" spans="1:7" x14ac:dyDescent="0.2">
      <c r="A38" s="16">
        <v>29</v>
      </c>
      <c r="B38" s="20" t="s">
        <v>28</v>
      </c>
      <c r="F38" s="28"/>
    </row>
    <row r="39" spans="1:7" x14ac:dyDescent="0.2">
      <c r="A39" s="16">
        <v>30</v>
      </c>
      <c r="B39" s="20" t="s">
        <v>89</v>
      </c>
      <c r="D39" s="22" t="s">
        <v>91</v>
      </c>
      <c r="E39" s="39"/>
      <c r="F39" s="28">
        <f>7955/1000</f>
        <v>7.9550000000000001</v>
      </c>
      <c r="G39" s="24" t="str">
        <f>IF(AND(F39&gt;0,D39=""),"Explanation for Other Loss Must be Filled In","")</f>
        <v/>
      </c>
    </row>
    <row r="40" spans="1:7" ht="15.75" x14ac:dyDescent="0.25">
      <c r="A40" s="16">
        <v>31</v>
      </c>
      <c r="B40" s="47" t="s">
        <v>65</v>
      </c>
      <c r="C40" s="48"/>
      <c r="D40" s="48"/>
      <c r="E40" s="48"/>
      <c r="F40" s="4">
        <f>SUM(F34:F39)</f>
        <v>7257.9110000000001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0.16962228990422065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zoomScaleNormal="100" workbookViewId="0">
      <selection activeCell="F12" sqref="F12"/>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46010888/1000</f>
        <v>46010.887999999999</v>
      </c>
    </row>
    <row r="13" spans="1:6" ht="15.75" x14ac:dyDescent="0.25">
      <c r="A13" s="16">
        <v>4</v>
      </c>
      <c r="B13" s="47" t="s">
        <v>9</v>
      </c>
      <c r="C13" s="48"/>
      <c r="D13" s="48"/>
      <c r="E13" s="48"/>
      <c r="F13" s="4">
        <f>SUM(F11:F12)</f>
        <v>46010.887999999999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17702340/1000</f>
        <v>17702.34</v>
      </c>
    </row>
    <row r="17" spans="1:7" x14ac:dyDescent="0.2">
      <c r="A17" s="16">
        <v>8</v>
      </c>
      <c r="B17" s="20" t="s">
        <v>12</v>
      </c>
      <c r="F17" s="28">
        <f>21090185/1000</f>
        <v>21090.185000000001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38792.525000000001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136500/1000</f>
        <v>136.5</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136.5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7081.8629999999994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7081.8629999999994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0.15391711196706309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3" sqref="F13"/>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42310492/1000</f>
        <v>42310.491999999998</v>
      </c>
    </row>
    <row r="13" spans="1:6" ht="15.75" x14ac:dyDescent="0.25">
      <c r="A13" s="16">
        <v>4</v>
      </c>
      <c r="B13" s="47" t="s">
        <v>9</v>
      </c>
      <c r="C13" s="48"/>
      <c r="D13" s="48"/>
      <c r="E13" s="48"/>
      <c r="F13" s="4">
        <f>SUM(F11:F12)</f>
        <v>42310.491999999998</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15835131/1000</f>
        <v>15835.130999999999</v>
      </c>
    </row>
    <row r="17" spans="1:7" x14ac:dyDescent="0.2">
      <c r="A17" s="16">
        <v>8</v>
      </c>
      <c r="B17" s="20" t="s">
        <v>12</v>
      </c>
      <c r="F17" s="28">
        <f>18759323/1000</f>
        <v>18759.323</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34594.453999999998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338940/1000</f>
        <v>338.94</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338.94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f>(612000+1579680)/1000-2047.68</f>
        <v>143.99999999999977</v>
      </c>
    </row>
    <row r="36" spans="1:7" x14ac:dyDescent="0.2">
      <c r="A36" s="16">
        <v>27</v>
      </c>
      <c r="B36" s="20" t="s">
        <v>26</v>
      </c>
      <c r="F36" s="28">
        <f>5185418/1000+2047.68</f>
        <v>7233.098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7377.098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0.17435623296462732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fd4a67-a72e-4b63-af64-fdd815d90962" xsi:nil="true"/>
    <lcf76f155ced4ddcb4097134ff3c332f xmlns="887b3745-c80b-4d8d-8f4d-91599da3152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859F58A294E74EBF5998F88DF9FFB0" ma:contentTypeVersion="12" ma:contentTypeDescription="Create a new document." ma:contentTypeScope="" ma:versionID="15f6ca045c636a919e858ea3c1d2f983">
  <xsd:schema xmlns:xsd="http://www.w3.org/2001/XMLSchema" xmlns:xs="http://www.w3.org/2001/XMLSchema" xmlns:p="http://schemas.microsoft.com/office/2006/metadata/properties" xmlns:ns2="887b3745-c80b-4d8d-8f4d-91599da31528" xmlns:ns3="91fd4a67-a72e-4b63-af64-fdd815d90962" targetNamespace="http://schemas.microsoft.com/office/2006/metadata/properties" ma:root="true" ma:fieldsID="4c0d733c856d03d2aae461e83eb51d9a" ns2:_="" ns3:_="">
    <xsd:import namespace="887b3745-c80b-4d8d-8f4d-91599da31528"/>
    <xsd:import namespace="91fd4a67-a72e-4b63-af64-fdd815d9096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3745-c80b-4d8d-8f4d-91599da31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5d1464f-bf2d-4764-91b1-641742962a2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fd4a67-a72e-4b63-af64-fdd815d9096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f55f097-6fc8-47a7-8c05-e1f8b345d137}" ma:internalName="TaxCatchAll" ma:showField="CatchAllData" ma:web="91fd4a67-a72e-4b63-af64-fdd815d909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 ds:uri="91fd4a67-a72e-4b63-af64-fdd815d90962"/>
    <ds:schemaRef ds:uri="887b3745-c80b-4d8d-8f4d-91599da31528"/>
  </ds:schemaRefs>
</ds:datastoreItem>
</file>

<file path=customXml/itemProps2.xml><?xml version="1.0" encoding="utf-8"?>
<ds:datastoreItem xmlns:ds="http://schemas.openxmlformats.org/officeDocument/2006/customXml" ds:itemID="{B8D46656-0040-41F8-99CA-A30088DA9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3745-c80b-4d8d-8f4d-91599da31528"/>
    <ds:schemaRef ds:uri="91fd4a67-a72e-4b63-af64-fdd815d9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Mark Frost</cp:lastModifiedBy>
  <cp:lastPrinted>2020-03-02T16:50:44Z</cp:lastPrinted>
  <dcterms:created xsi:type="dcterms:W3CDTF">2018-07-10T15:33:25Z</dcterms:created>
  <dcterms:modified xsi:type="dcterms:W3CDTF">2024-06-05T11:52:10Z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0x01010001859F58A294E74EBF5998F88DF9FFB0</vt:lpwstr>
  </property>
</Properties>
</file>