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Smpson ARF App/Application/Simpson_2nd_DR_Response/PDF/"/>
    </mc:Choice>
  </mc:AlternateContent>
  <xr:revisionPtr revIDLastSave="0" documentId="8_{B6C0FD3C-E4BF-46A0-A739-FAB23B61DA11}" xr6:coauthVersionLast="47" xr6:coauthVersionMax="47" xr10:uidLastSave="{00000000-0000-0000-0000-000000000000}"/>
  <bookViews>
    <workbookView xWindow="-120" yWindow="-120" windowWidth="24240" windowHeight="13020" tabRatio="603" xr2:uid="{D3A1962C-64AF-4B81-AE5E-2A239532A08F}"/>
  </bookViews>
  <sheets>
    <sheet name="2024 SCWD Proforma" sheetId="2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6" i="24" l="1"/>
  <c r="Q128" i="24"/>
  <c r="Q131" i="24" l="1"/>
  <c r="Q130" i="24"/>
  <c r="Q127" i="24"/>
  <c r="Q113" i="24"/>
  <c r="Q121" i="24"/>
  <c r="Q112" i="24" l="1"/>
  <c r="M101" i="24"/>
  <c r="M103" i="24" s="1"/>
  <c r="I101" i="24"/>
  <c r="F101" i="24"/>
  <c r="L100" i="24"/>
  <c r="J100" i="24"/>
  <c r="G100" i="24"/>
  <c r="N99" i="24"/>
  <c r="L99" i="24"/>
  <c r="J99" i="24"/>
  <c r="G99" i="24"/>
  <c r="L98" i="24"/>
  <c r="J98" i="24"/>
  <c r="N98" i="24" s="1"/>
  <c r="P98" i="24" s="1"/>
  <c r="G98" i="24"/>
  <c r="L97" i="24"/>
  <c r="J97" i="24"/>
  <c r="G97" i="24"/>
  <c r="N97" i="24" s="1"/>
  <c r="L96" i="24"/>
  <c r="J96" i="24"/>
  <c r="G96" i="24"/>
  <c r="L95" i="24"/>
  <c r="J95" i="24"/>
  <c r="G95" i="24"/>
  <c r="N95" i="24" s="1"/>
  <c r="L94" i="24"/>
  <c r="J94" i="24"/>
  <c r="G94" i="24"/>
  <c r="N93" i="24"/>
  <c r="L93" i="24"/>
  <c r="J93" i="24"/>
  <c r="G93" i="24"/>
  <c r="L92" i="24"/>
  <c r="J92" i="24"/>
  <c r="G92" i="24"/>
  <c r="N91" i="24"/>
  <c r="L91" i="24"/>
  <c r="J91" i="24"/>
  <c r="G91" i="24"/>
  <c r="J88" i="24"/>
  <c r="I88" i="24"/>
  <c r="I103" i="24" s="1"/>
  <c r="F88" i="24"/>
  <c r="L87" i="24"/>
  <c r="G87" i="24"/>
  <c r="N87" i="24" s="1"/>
  <c r="P87" i="24" s="1"/>
  <c r="L86" i="24"/>
  <c r="G86" i="24"/>
  <c r="N86" i="24" s="1"/>
  <c r="L85" i="24"/>
  <c r="G85" i="24"/>
  <c r="N85" i="24" s="1"/>
  <c r="P85" i="24" s="1"/>
  <c r="L84" i="24"/>
  <c r="G84" i="24"/>
  <c r="N84" i="24" s="1"/>
  <c r="K80" i="24"/>
  <c r="I80" i="24"/>
  <c r="F80" i="24"/>
  <c r="N79" i="24"/>
  <c r="L79" i="24"/>
  <c r="L80" i="24" s="1"/>
  <c r="J79" i="24"/>
  <c r="G79" i="24"/>
  <c r="L78" i="24"/>
  <c r="J78" i="24"/>
  <c r="J80" i="24" s="1"/>
  <c r="G78" i="24"/>
  <c r="I72" i="24"/>
  <c r="F72" i="24"/>
  <c r="F103" i="24" s="1"/>
  <c r="L71" i="24"/>
  <c r="J71" i="24"/>
  <c r="G71" i="24"/>
  <c r="N71" i="24" s="1"/>
  <c r="L70" i="24"/>
  <c r="J70" i="24"/>
  <c r="G70" i="24"/>
  <c r="L69" i="24"/>
  <c r="J69" i="24"/>
  <c r="N69" i="24" s="1"/>
  <c r="G69" i="24"/>
  <c r="L68" i="24"/>
  <c r="J68" i="24"/>
  <c r="G68" i="24"/>
  <c r="L67" i="24"/>
  <c r="J67" i="24"/>
  <c r="G67" i="24"/>
  <c r="N67" i="24" s="1"/>
  <c r="P67" i="24" s="1"/>
  <c r="L66" i="24"/>
  <c r="J66" i="24"/>
  <c r="G66" i="24"/>
  <c r="N66" i="24" s="1"/>
  <c r="P66" i="24" s="1"/>
  <c r="L65" i="24"/>
  <c r="J65" i="24"/>
  <c r="G65" i="24"/>
  <c r="N65" i="24" s="1"/>
  <c r="L64" i="24"/>
  <c r="J64" i="24"/>
  <c r="G64" i="24"/>
  <c r="N64" i="24" s="1"/>
  <c r="P64" i="24" s="1"/>
  <c r="D64" i="24"/>
  <c r="L63" i="24"/>
  <c r="J63" i="24"/>
  <c r="G63" i="24"/>
  <c r="L62" i="24"/>
  <c r="J62" i="24"/>
  <c r="G62" i="24"/>
  <c r="N62" i="24" s="1"/>
  <c r="L61" i="24"/>
  <c r="J61" i="24"/>
  <c r="G61" i="24"/>
  <c r="N61" i="24" s="1"/>
  <c r="L60" i="24"/>
  <c r="J60" i="24"/>
  <c r="G60" i="24"/>
  <c r="N60" i="24" s="1"/>
  <c r="L59" i="24"/>
  <c r="J59" i="24"/>
  <c r="G59" i="24"/>
  <c r="N59" i="24" s="1"/>
  <c r="L58" i="24"/>
  <c r="J58" i="24"/>
  <c r="G58" i="24"/>
  <c r="N58" i="24" s="1"/>
  <c r="L57" i="24"/>
  <c r="J57" i="24"/>
  <c r="G57" i="24"/>
  <c r="N57" i="24" s="1"/>
  <c r="P57" i="24" s="1"/>
  <c r="N56" i="24"/>
  <c r="L56" i="24"/>
  <c r="J56" i="24"/>
  <c r="G56" i="24"/>
  <c r="L55" i="24"/>
  <c r="J55" i="24"/>
  <c r="G55" i="24"/>
  <c r="N54" i="24"/>
  <c r="L54" i="24"/>
  <c r="J54" i="24"/>
  <c r="G54" i="24"/>
  <c r="L53" i="24"/>
  <c r="J53" i="24"/>
  <c r="G53" i="24"/>
  <c r="N52" i="24"/>
  <c r="L52" i="24"/>
  <c r="J52" i="24"/>
  <c r="G52" i="24"/>
  <c r="L51" i="24"/>
  <c r="J51" i="24"/>
  <c r="G51" i="24"/>
  <c r="N50" i="24"/>
  <c r="L50" i="24"/>
  <c r="J50" i="24"/>
  <c r="G50" i="24"/>
  <c r="L49" i="24"/>
  <c r="J49" i="24"/>
  <c r="G49" i="24"/>
  <c r="L48" i="24"/>
  <c r="J48" i="24"/>
  <c r="G48" i="24"/>
  <c r="N48" i="24" s="1"/>
  <c r="L47" i="24"/>
  <c r="J47" i="24"/>
  <c r="G47" i="24"/>
  <c r="D47" i="24"/>
  <c r="L46" i="24"/>
  <c r="J46" i="24"/>
  <c r="G46" i="24"/>
  <c r="N46" i="24" s="1"/>
  <c r="L45" i="24"/>
  <c r="J45" i="24"/>
  <c r="G45" i="24"/>
  <c r="L44" i="24"/>
  <c r="J44" i="24"/>
  <c r="G44" i="24"/>
  <c r="N44" i="24" s="1"/>
  <c r="L43" i="24"/>
  <c r="D43" i="24"/>
  <c r="G43" i="24" s="1"/>
  <c r="L42" i="24"/>
  <c r="J42" i="24"/>
  <c r="G42" i="24"/>
  <c r="N41" i="24"/>
  <c r="L41" i="24"/>
  <c r="J41" i="24"/>
  <c r="G41" i="24"/>
  <c r="L40" i="24"/>
  <c r="J40" i="24"/>
  <c r="G40" i="24"/>
  <c r="N39" i="24"/>
  <c r="L39" i="24"/>
  <c r="J39" i="24"/>
  <c r="G39" i="24"/>
  <c r="L38" i="24"/>
  <c r="J38" i="24"/>
  <c r="G38" i="24"/>
  <c r="N37" i="24"/>
  <c r="L37" i="24"/>
  <c r="J37" i="24"/>
  <c r="G37" i="24"/>
  <c r="L36" i="24"/>
  <c r="J36" i="24"/>
  <c r="G36" i="24"/>
  <c r="D36" i="24"/>
  <c r="N35" i="24"/>
  <c r="P35" i="24" s="1"/>
  <c r="L35" i="24"/>
  <c r="J35" i="24"/>
  <c r="G35" i="24"/>
  <c r="L34" i="24"/>
  <c r="J34" i="24"/>
  <c r="G34" i="24"/>
  <c r="N33" i="24"/>
  <c r="L33" i="24"/>
  <c r="J33" i="24"/>
  <c r="G33" i="24"/>
  <c r="L32" i="24"/>
  <c r="J32" i="24"/>
  <c r="G32" i="24"/>
  <c r="L31" i="24"/>
  <c r="J31" i="24"/>
  <c r="G31" i="24"/>
  <c r="L30" i="24"/>
  <c r="J30" i="24"/>
  <c r="G30" i="24"/>
  <c r="L29" i="24"/>
  <c r="J29" i="24"/>
  <c r="G29" i="24"/>
  <c r="N29" i="24" s="1"/>
  <c r="L28" i="24"/>
  <c r="J28" i="24"/>
  <c r="G28" i="24"/>
  <c r="N27" i="24"/>
  <c r="L27" i="24"/>
  <c r="J27" i="24"/>
  <c r="G27" i="24"/>
  <c r="L26" i="24"/>
  <c r="D26" i="24"/>
  <c r="G26" i="24" s="1"/>
  <c r="P25" i="24"/>
  <c r="L25" i="24"/>
  <c r="J25" i="24"/>
  <c r="G25" i="24"/>
  <c r="N25" i="24" s="1"/>
  <c r="N24" i="24"/>
  <c r="L24" i="24"/>
  <c r="J24" i="24"/>
  <c r="G24" i="24"/>
  <c r="L23" i="24"/>
  <c r="D23" i="24"/>
  <c r="J23" i="24" s="1"/>
  <c r="N22" i="24"/>
  <c r="L22" i="24"/>
  <c r="J22" i="24"/>
  <c r="G22" i="24"/>
  <c r="L21" i="24"/>
  <c r="J21" i="24"/>
  <c r="G21" i="24"/>
  <c r="N20" i="24"/>
  <c r="L20" i="24"/>
  <c r="J20" i="24"/>
  <c r="G20" i="24"/>
  <c r="L19" i="24"/>
  <c r="J19" i="24"/>
  <c r="G19" i="24"/>
  <c r="L18" i="24"/>
  <c r="J18" i="24"/>
  <c r="G18" i="24"/>
  <c r="L17" i="24"/>
  <c r="J17" i="24"/>
  <c r="N17" i="24" s="1"/>
  <c r="P17" i="24" s="1"/>
  <c r="G17" i="24"/>
  <c r="L16" i="24"/>
  <c r="J16" i="24"/>
  <c r="G16" i="24"/>
  <c r="N16" i="24" s="1"/>
  <c r="L15" i="24"/>
  <c r="J15" i="24"/>
  <c r="G15" i="24"/>
  <c r="L14" i="24"/>
  <c r="J14" i="24"/>
  <c r="G14" i="24"/>
  <c r="N14" i="24" s="1"/>
  <c r="L13" i="24"/>
  <c r="D13" i="24"/>
  <c r="G13" i="24" s="1"/>
  <c r="L12" i="24"/>
  <c r="J12" i="24"/>
  <c r="G12" i="24"/>
  <c r="N12" i="24" s="1"/>
  <c r="P12" i="24" s="1"/>
  <c r="Q12" i="24" s="1"/>
  <c r="L11" i="24"/>
  <c r="D11" i="24"/>
  <c r="L10" i="24"/>
  <c r="J10" i="24"/>
  <c r="G10" i="24"/>
  <c r="N9" i="24"/>
  <c r="L9" i="24"/>
  <c r="J9" i="24"/>
  <c r="G9" i="24"/>
  <c r="L8" i="24"/>
  <c r="J8" i="24"/>
  <c r="G8" i="24"/>
  <c r="L7" i="24"/>
  <c r="J7" i="24"/>
  <c r="G7" i="24"/>
  <c r="Q116" i="24" l="1"/>
  <c r="Q115" i="24"/>
  <c r="Q117" i="24" s="1"/>
  <c r="L88" i="24"/>
  <c r="Q59" i="24"/>
  <c r="N96" i="24"/>
  <c r="P96" i="24" s="1"/>
  <c r="N8" i="24"/>
  <c r="N10" i="24"/>
  <c r="N18" i="24"/>
  <c r="P18" i="24" s="1"/>
  <c r="Q18" i="24" s="1"/>
  <c r="N19" i="24"/>
  <c r="N21" i="24"/>
  <c r="G23" i="24"/>
  <c r="N23" i="24" s="1"/>
  <c r="P23" i="24" s="1"/>
  <c r="J26" i="24"/>
  <c r="N26" i="24" s="1"/>
  <c r="N28" i="24"/>
  <c r="P28" i="24" s="1"/>
  <c r="N32" i="24"/>
  <c r="N34" i="24"/>
  <c r="N38" i="24"/>
  <c r="N40" i="24"/>
  <c r="J43" i="24"/>
  <c r="N51" i="24"/>
  <c r="N53" i="24"/>
  <c r="G101" i="24"/>
  <c r="N94" i="24"/>
  <c r="P94" i="24" s="1"/>
  <c r="L101" i="24"/>
  <c r="J13" i="24"/>
  <c r="N13" i="24" s="1"/>
  <c r="Q25" i="24"/>
  <c r="N30" i="24"/>
  <c r="P30" i="24" s="1"/>
  <c r="N43" i="24"/>
  <c r="P43" i="24" s="1"/>
  <c r="N7" i="24"/>
  <c r="P7" i="24" s="1"/>
  <c r="N31" i="24"/>
  <c r="N36" i="24"/>
  <c r="P36" i="24" s="1"/>
  <c r="N45" i="24"/>
  <c r="N49" i="24"/>
  <c r="P49" i="24" s="1"/>
  <c r="Q49" i="24" s="1"/>
  <c r="P59" i="24"/>
  <c r="P61" i="24"/>
  <c r="Q61" i="24" s="1"/>
  <c r="Q64" i="24"/>
  <c r="Q66" i="24"/>
  <c r="N70" i="24"/>
  <c r="P70" i="24" s="1"/>
  <c r="N92" i="24"/>
  <c r="P92" i="24" s="1"/>
  <c r="Q44" i="24"/>
  <c r="P44" i="24"/>
  <c r="P71" i="24"/>
  <c r="Q71" i="24" s="1"/>
  <c r="P31" i="24"/>
  <c r="Q31" i="24" s="1"/>
  <c r="P50" i="24"/>
  <c r="Q50" i="24" s="1"/>
  <c r="Q57" i="24"/>
  <c r="P58" i="24"/>
  <c r="Q58" i="24" s="1"/>
  <c r="J101" i="24"/>
  <c r="L72" i="24"/>
  <c r="L103" i="24" s="1"/>
  <c r="P27" i="24"/>
  <c r="Q27" i="24" s="1"/>
  <c r="P41" i="24"/>
  <c r="Q41" i="24" s="1"/>
  <c r="P54" i="24"/>
  <c r="Q54" i="24" s="1"/>
  <c r="P62" i="24"/>
  <c r="Q62" i="24" s="1"/>
  <c r="P86" i="24"/>
  <c r="Q86" i="24" s="1"/>
  <c r="Q87" i="24"/>
  <c r="P91" i="24"/>
  <c r="Q91" i="24" s="1"/>
  <c r="P93" i="24"/>
  <c r="Q93" i="24" s="1"/>
  <c r="Q94" i="24"/>
  <c r="Q95" i="24"/>
  <c r="P95" i="24"/>
  <c r="P97" i="24"/>
  <c r="Q97" i="24"/>
  <c r="Q98" i="24"/>
  <c r="P99" i="24"/>
  <c r="Q99" i="24"/>
  <c r="Q9" i="24"/>
  <c r="P24" i="24"/>
  <c r="Q24" i="24" s="1"/>
  <c r="Q33" i="24"/>
  <c r="Q36" i="24"/>
  <c r="P37" i="24"/>
  <c r="Q37" i="24" s="1"/>
  <c r="Q46" i="24"/>
  <c r="P9" i="24"/>
  <c r="P20" i="24"/>
  <c r="Q20" i="24" s="1"/>
  <c r="P33" i="24"/>
  <c r="Q35" i="24"/>
  <c r="P39" i="24"/>
  <c r="Q39" i="24" s="1"/>
  <c r="P46" i="24"/>
  <c r="P52" i="24"/>
  <c r="Q52" i="24" s="1"/>
  <c r="P60" i="24"/>
  <c r="Q60" i="24" s="1"/>
  <c r="P65" i="24"/>
  <c r="Q65" i="24" s="1"/>
  <c r="Q67" i="24"/>
  <c r="N78" i="24"/>
  <c r="G80" i="24"/>
  <c r="N88" i="24"/>
  <c r="J11" i="24"/>
  <c r="J72" i="24" s="1"/>
  <c r="J103" i="24" s="1"/>
  <c r="G11" i="24"/>
  <c r="P14" i="24"/>
  <c r="Q14" i="24" s="1"/>
  <c r="P22" i="24"/>
  <c r="Q22" i="24" s="1"/>
  <c r="N15" i="24"/>
  <c r="P16" i="24"/>
  <c r="Q16" i="24" s="1"/>
  <c r="Q17" i="24"/>
  <c r="P29" i="24"/>
  <c r="Q29" i="24" s="1"/>
  <c r="Q30" i="24"/>
  <c r="N42" i="24"/>
  <c r="N47" i="24"/>
  <c r="P48" i="24"/>
  <c r="Q48" i="24" s="1"/>
  <c r="N55" i="24"/>
  <c r="P56" i="24"/>
  <c r="Q56" i="24" s="1"/>
  <c r="N63" i="24"/>
  <c r="N68" i="24"/>
  <c r="P69" i="24"/>
  <c r="Q69" i="24" s="1"/>
  <c r="Q70" i="24"/>
  <c r="P84" i="24"/>
  <c r="Q85" i="24"/>
  <c r="N100" i="24"/>
  <c r="P79" i="24"/>
  <c r="Q79" i="24" s="1"/>
  <c r="G88" i="24"/>
  <c r="P88" i="24" l="1"/>
  <c r="P13" i="24"/>
  <c r="Q13" i="24"/>
  <c r="P26" i="24"/>
  <c r="Q26" i="24"/>
  <c r="P40" i="24"/>
  <c r="Q40" i="24" s="1"/>
  <c r="P19" i="24"/>
  <c r="Q19" i="24"/>
  <c r="P45" i="24"/>
  <c r="Q45" i="24"/>
  <c r="P53" i="24"/>
  <c r="Q53" i="24" s="1"/>
  <c r="P38" i="24"/>
  <c r="Q38" i="24" s="1"/>
  <c r="Q28" i="24"/>
  <c r="Q96" i="24"/>
  <c r="P51" i="24"/>
  <c r="Q51" i="24" s="1"/>
  <c r="P34" i="24"/>
  <c r="Q34" i="24"/>
  <c r="P10" i="24"/>
  <c r="Q10" i="24"/>
  <c r="Q43" i="24"/>
  <c r="Q23" i="24"/>
  <c r="Q92" i="24"/>
  <c r="P32" i="24"/>
  <c r="Q32" i="24"/>
  <c r="P21" i="24"/>
  <c r="Q21" i="24" s="1"/>
  <c r="P8" i="24"/>
  <c r="Q8" i="24"/>
  <c r="P63" i="24"/>
  <c r="Q63" i="24" s="1"/>
  <c r="P42" i="24"/>
  <c r="Q42" i="24" s="1"/>
  <c r="P15" i="24"/>
  <c r="Q15" i="24"/>
  <c r="P100" i="24"/>
  <c r="Q100" i="24"/>
  <c r="P47" i="24"/>
  <c r="Q47" i="24" s="1"/>
  <c r="N11" i="24"/>
  <c r="G72" i="24"/>
  <c r="G103" i="24" s="1"/>
  <c r="Q84" i="24"/>
  <c r="Q88" i="24" s="1"/>
  <c r="Q120" i="24" s="1"/>
  <c r="P101" i="24"/>
  <c r="P68" i="24"/>
  <c r="Q68" i="24" s="1"/>
  <c r="P55" i="24"/>
  <c r="Q55" i="24" s="1"/>
  <c r="N80" i="24"/>
  <c r="P78" i="24"/>
  <c r="P80" i="24" s="1"/>
  <c r="N101" i="24"/>
  <c r="Q7" i="24"/>
  <c r="Q129" i="24" l="1"/>
  <c r="Q132" i="24" s="1"/>
  <c r="Q122" i="24"/>
  <c r="Q101" i="24"/>
  <c r="Q78" i="24"/>
  <c r="Q80" i="24" s="1"/>
  <c r="P11" i="24"/>
  <c r="P72" i="24" s="1"/>
  <c r="P103" i="24" s="1"/>
  <c r="N72" i="24"/>
  <c r="N103" i="24" s="1"/>
  <c r="Q11" i="24" l="1"/>
  <c r="Q72" i="24" s="1"/>
  <c r="Q74" i="24" s="1"/>
  <c r="Q103" i="24" l="1"/>
  <c r="Q105" i="24" s="1"/>
  <c r="Q107" i="24" s="1"/>
</calcChain>
</file>

<file path=xl/sharedStrings.xml><?xml version="1.0" encoding="utf-8"?>
<sst xmlns="http://schemas.openxmlformats.org/spreadsheetml/2006/main" count="297" uniqueCount="101">
  <si>
    <t>SIMPSON COUNTY WATER DISTRICT</t>
  </si>
  <si>
    <t>Proforma Wage Expense</t>
  </si>
  <si>
    <t>2024 PROFORMA EXPENSE WAGES</t>
  </si>
  <si>
    <t>Regular</t>
  </si>
  <si>
    <t>Overtime</t>
  </si>
  <si>
    <t>Total Worked</t>
  </si>
  <si>
    <t>Total Wages</t>
  </si>
  <si>
    <t>Dept</t>
  </si>
  <si>
    <t>Position #</t>
  </si>
  <si>
    <t>Job Title</t>
  </si>
  <si>
    <t>Pay Rate</t>
  </si>
  <si>
    <t>Status</t>
  </si>
  <si>
    <t>Hours Worked</t>
  </si>
  <si>
    <t>Labor $'s</t>
  </si>
  <si>
    <t>Wage  Adjmt</t>
  </si>
  <si>
    <t>Total $ amount</t>
  </si>
  <si>
    <t>2H</t>
  </si>
  <si>
    <t>Billing &amp; Customer Service Supervisor</t>
  </si>
  <si>
    <t>Terminated</t>
  </si>
  <si>
    <t>Management Advisor</t>
  </si>
  <si>
    <t>2C</t>
  </si>
  <si>
    <t>Construction Foreman</t>
  </si>
  <si>
    <t>Active</t>
  </si>
  <si>
    <t>2J</t>
  </si>
  <si>
    <t>Accounting Supervisor- Customer Accounts</t>
  </si>
  <si>
    <t>Billing Administrator</t>
  </si>
  <si>
    <t>8F</t>
  </si>
  <si>
    <t>Customer Service Supervisor</t>
  </si>
  <si>
    <t>Manager of Administration &amp; Finance</t>
  </si>
  <si>
    <t>2I</t>
  </si>
  <si>
    <t xml:space="preserve">Customer Service Representative </t>
  </si>
  <si>
    <t>Customer Service/Operations Coordinator</t>
  </si>
  <si>
    <t>Serviceperson</t>
  </si>
  <si>
    <t>2F</t>
  </si>
  <si>
    <t>Construction Coordinator</t>
  </si>
  <si>
    <t>Accountant</t>
  </si>
  <si>
    <t>Wastewater System Foreman</t>
  </si>
  <si>
    <t>Construction Inspector</t>
  </si>
  <si>
    <t>Accounting Clerk</t>
  </si>
  <si>
    <t>Manager of Water Quality/Operations</t>
  </si>
  <si>
    <t>5C</t>
  </si>
  <si>
    <t>Distribution System Coordinator- S.C.</t>
  </si>
  <si>
    <t>Operations Supervisor</t>
  </si>
  <si>
    <t>2B</t>
  </si>
  <si>
    <t>Lead Leak Detection Technician</t>
  </si>
  <si>
    <t>2E</t>
  </si>
  <si>
    <t>AMR/AMI Supervisor</t>
  </si>
  <si>
    <t>Accounting Supervisor- Financial Reporting</t>
  </si>
  <si>
    <t>Administrative Assistant</t>
  </si>
  <si>
    <t>Lead AMR/AMI Technician</t>
  </si>
  <si>
    <t>Water Accountability Supervisor</t>
  </si>
  <si>
    <t>5F</t>
  </si>
  <si>
    <t>Cashier Service Clerk (SC)</t>
  </si>
  <si>
    <t>Systems &amp; Database Administrator</t>
  </si>
  <si>
    <t>Leak Detection Technician</t>
  </si>
  <si>
    <t>Repairperson</t>
  </si>
  <si>
    <t xml:space="preserve">Water Accountability Technician </t>
  </si>
  <si>
    <t>IT Technician</t>
  </si>
  <si>
    <t xml:space="preserve">Manager of HR &amp; Communications  </t>
  </si>
  <si>
    <t xml:space="preserve">AMR/AMI Technician </t>
  </si>
  <si>
    <t>PT CSR BC</t>
  </si>
  <si>
    <t>Scada/Controls Technician</t>
  </si>
  <si>
    <t>Wastewater Technician</t>
  </si>
  <si>
    <t>Accouting Clerk</t>
  </si>
  <si>
    <t>Water Quality Technician</t>
  </si>
  <si>
    <t>Repairperson/Operator</t>
  </si>
  <si>
    <t>General Manager</t>
  </si>
  <si>
    <t xml:space="preserve">Collector/Utilityperson </t>
  </si>
  <si>
    <t>Executive Assistant</t>
  </si>
  <si>
    <t>SUBTOTAL</t>
  </si>
  <si>
    <t>Allocation Variance</t>
  </si>
  <si>
    <t>SUBTOTAL - Base Year Restated</t>
  </si>
  <si>
    <t>Customer Service Wages Recording to 100% Expense in Year 2024</t>
  </si>
  <si>
    <t>SUBTOTAL - Customer Service Wage Expense</t>
  </si>
  <si>
    <t>New Positions Added in Year 2023/2024</t>
  </si>
  <si>
    <t>CMMS Administrator</t>
  </si>
  <si>
    <t>Locate Specialist</t>
  </si>
  <si>
    <t>2O</t>
  </si>
  <si>
    <t>Lead Dispatch Operator</t>
  </si>
  <si>
    <t>Lead Meter Test Tech</t>
  </si>
  <si>
    <t>SUBTOTAL - New Positions Added</t>
  </si>
  <si>
    <t>Terminated Employees:</t>
  </si>
  <si>
    <t>SUBTOTAL - Terminated / Turnover</t>
  </si>
  <si>
    <t>TOTAL - Proforma Wage Expense 2024</t>
  </si>
  <si>
    <t>Proforma Wage Expense 2024</t>
  </si>
  <si>
    <t>Wage Expense 2022</t>
  </si>
  <si>
    <t>Total Increase</t>
  </si>
  <si>
    <t>Build-up to Proforma Expense:</t>
  </si>
  <si>
    <t>Note:  The Pay Rate used here is the 1/1/24 rate with the COLA</t>
  </si>
  <si>
    <t xml:space="preserve">Less:  Turnover </t>
  </si>
  <si>
    <t>The Pay Rate does not include the 5% Annual Adjustment.</t>
  </si>
  <si>
    <t>Adjusted Wages</t>
  </si>
  <si>
    <t>2023 Cost of Living (7.745%)</t>
  </si>
  <si>
    <t>2024 Cost of Living (3.241%)</t>
  </si>
  <si>
    <t>Wage Rate Inflation</t>
  </si>
  <si>
    <t>Merit/Promotional Increases</t>
  </si>
  <si>
    <t>Positions Added since Test Year</t>
  </si>
  <si>
    <t>Customer Service Expense</t>
  </si>
  <si>
    <t>Breakdown - Proforma Expense 2024</t>
  </si>
  <si>
    <t>Positions Added since beginning of Test Year</t>
  </si>
  <si>
    <t xml:space="preserve">Turnover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</si>
</sst>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 val="singleAccounting"/>
      <sz val="10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43" fontId="2" fillId="0" borderId="0" xfId="1" applyFont="1" applyFill="1"/>
    <xf numFmtId="43" fontId="2" fillId="0" borderId="0" xfId="1" applyFont="1" applyFill="1" applyBorder="1"/>
    <xf numFmtId="43" fontId="2" fillId="0" borderId="2" xfId="1" applyFont="1" applyFill="1" applyBorder="1"/>
    <xf numFmtId="0" fontId="3" fillId="0" borderId="0" xfId="0" applyFont="1" applyAlignment="1">
      <alignment horizontal="left"/>
    </xf>
    <xf numFmtId="43" fontId="2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43" fontId="4" fillId="0" borderId="0" xfId="1" applyFont="1" applyFill="1"/>
    <xf numFmtId="0" fontId="4" fillId="0" borderId="0" xfId="0" applyFont="1"/>
    <xf numFmtId="43" fontId="4" fillId="0" borderId="0" xfId="1" applyFont="1" applyFill="1" applyAlignment="1">
      <alignment horizontal="center"/>
    </xf>
    <xf numFmtId="43" fontId="4" fillId="0" borderId="0" xfId="1" applyFont="1" applyFill="1" applyAlignment="1"/>
    <xf numFmtId="43" fontId="2" fillId="0" borderId="0" xfId="1" applyFont="1" applyFill="1" applyAlignment="1">
      <alignment horizontal="center"/>
    </xf>
    <xf numFmtId="43" fontId="2" fillId="0" borderId="1" xfId="1" applyFont="1" applyFill="1" applyBorder="1"/>
    <xf numFmtId="43" fontId="5" fillId="0" borderId="0" xfId="1" applyFont="1" applyFill="1"/>
    <xf numFmtId="0" fontId="2" fillId="0" borderId="0" xfId="0" applyFont="1" applyAlignment="1">
      <alignment horizontal="right"/>
    </xf>
    <xf numFmtId="44" fontId="2" fillId="0" borderId="0" xfId="2" applyFont="1" applyFill="1"/>
    <xf numFmtId="43" fontId="2" fillId="0" borderId="0" xfId="0" applyNumberFormat="1" applyFont="1"/>
    <xf numFmtId="43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43" fontId="2" fillId="0" borderId="2" xfId="0" applyNumberFormat="1" applyFont="1" applyBorder="1" applyAlignment="1">
      <alignment horizontal="left"/>
    </xf>
    <xf numFmtId="43" fontId="2" fillId="0" borderId="0" xfId="0" applyNumberFormat="1" applyFont="1" applyAlignment="1">
      <alignment horizontal="left"/>
    </xf>
    <xf numFmtId="9" fontId="2" fillId="0" borderId="0" xfId="3" applyFont="1" applyFill="1"/>
    <xf numFmtId="0" fontId="4" fillId="0" borderId="0" xfId="0" applyFont="1" applyAlignment="1">
      <alignment horizontal="right"/>
    </xf>
    <xf numFmtId="43" fontId="2" fillId="0" borderId="0" xfId="4" applyFont="1" applyFill="1"/>
    <xf numFmtId="43" fontId="2" fillId="0" borderId="2" xfId="1" applyFont="1" applyFill="1" applyBorder="1" applyAlignment="1">
      <alignment horizontal="right"/>
    </xf>
    <xf numFmtId="44" fontId="2" fillId="0" borderId="2" xfId="2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2" xfId="0" applyNumberFormat="1" applyFont="1" applyBorder="1"/>
    <xf numFmtId="0" fontId="2" fillId="0" borderId="2" xfId="0" applyFont="1" applyBorder="1"/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6" fillId="2" borderId="0" xfId="0" applyFont="1" applyFill="1" applyAlignment="1">
      <alignment horizontal="left"/>
    </xf>
    <xf numFmtId="0" fontId="6" fillId="0" borderId="0" xfId="0" applyFont="1"/>
    <xf numFmtId="0" fontId="6" fillId="0" borderId="1" xfId="0" applyFont="1" applyBorder="1"/>
    <xf numFmtId="8" fontId="6" fillId="0" borderId="0" xfId="0" applyNumberFormat="1" applyFont="1"/>
    <xf numFmtId="43" fontId="6" fillId="0" borderId="1" xfId="1" applyFont="1" applyBorder="1"/>
    <xf numFmtId="4" fontId="6" fillId="0" borderId="2" xfId="0" applyNumberFormat="1" applyFont="1" applyBorder="1"/>
    <xf numFmtId="10" fontId="2" fillId="0" borderId="0" xfId="3" applyNumberFormat="1" applyFont="1" applyFill="1"/>
    <xf numFmtId="4" fontId="6" fillId="0" borderId="1" xfId="0" applyNumberFormat="1" applyFont="1" applyBorder="1"/>
    <xf numFmtId="4" fontId="2" fillId="0" borderId="0" xfId="0" applyNumberFormat="1" applyFont="1"/>
    <xf numFmtId="8" fontId="6" fillId="0" borderId="3" xfId="0" applyNumberFormat="1" applyFont="1" applyBorder="1"/>
    <xf numFmtId="8" fontId="2" fillId="0" borderId="0" xfId="0" applyNumberFormat="1" applyFont="1"/>
    <xf numFmtId="43" fontId="6" fillId="0" borderId="0" xfId="1" applyFont="1"/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43" fontId="2" fillId="0" borderId="0" xfId="1" applyFont="1" applyFill="1" applyAlignment="1">
      <alignment horizontal="right"/>
    </xf>
    <xf numFmtId="0" fontId="2" fillId="3" borderId="0" xfId="0" applyFont="1" applyFill="1"/>
    <xf numFmtId="44" fontId="2" fillId="3" borderId="2" xfId="2" applyFont="1" applyFill="1" applyBorder="1"/>
    <xf numFmtId="44" fontId="6" fillId="0" borderId="0" xfId="2" applyFont="1"/>
    <xf numFmtId="43" fontId="6" fillId="2" borderId="3" xfId="1" applyFont="1" applyFill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5">
    <cellStyle name="Comma" xfId="1" builtinId="3"/>
    <cellStyle name="Comma 2 2" xfId="4" xr:uid="{641FD6C5-C8A0-4785-8400-3625F9CC0FE2}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0292-81BD-4123-A912-EFADBFA2889D}">
  <dimension ref="A1:AA133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Q122" sqref="Q122"/>
    </sheetView>
  </sheetViews>
  <sheetFormatPr defaultColWidth="9.140625" defaultRowHeight="12.75" x14ac:dyDescent="0.2"/>
  <cols>
    <col min="1" max="1" width="6.5703125" style="1" customWidth="1"/>
    <col min="2" max="2" width="9.85546875" style="1" bestFit="1" customWidth="1"/>
    <col min="3" max="3" width="37.140625" style="3" customWidth="1"/>
    <col min="4" max="4" width="10.28515625" style="2" customWidth="1"/>
    <col min="5" max="5" width="12.28515625" style="2" customWidth="1"/>
    <col min="6" max="6" width="13.85546875" style="2" bestFit="1" customWidth="1"/>
    <col min="7" max="7" width="12.7109375" style="2" customWidth="1"/>
    <col min="8" max="8" width="4.28515625" style="2" customWidth="1"/>
    <col min="9" max="10" width="12.7109375" style="2" customWidth="1"/>
    <col min="11" max="11" width="6" style="2" customWidth="1"/>
    <col min="12" max="12" width="12.7109375" style="2" customWidth="1"/>
    <col min="13" max="13" width="1.42578125" style="2" customWidth="1"/>
    <col min="14" max="14" width="12.7109375" style="2" customWidth="1"/>
    <col min="15" max="15" width="3" style="2" customWidth="1"/>
    <col min="16" max="16" width="12.7109375" style="2" customWidth="1"/>
    <col min="17" max="17" width="15.85546875" style="2" bestFit="1" customWidth="1"/>
    <col min="18" max="18" width="7.140625" style="8" bestFit="1" customWidth="1"/>
    <col min="19" max="21" width="9.140625" style="2"/>
    <col min="22" max="22" width="39.5703125" style="2" bestFit="1" customWidth="1"/>
    <col min="23" max="23" width="8.85546875" style="2"/>
    <col min="24" max="24" width="9.5703125" style="2" bestFit="1" customWidth="1"/>
    <col min="25" max="25" width="11.7109375" style="2" bestFit="1" customWidth="1"/>
    <col min="26" max="27" width="8.85546875" style="2" customWidth="1"/>
    <col min="28" max="16384" width="9.140625" style="2"/>
  </cols>
  <sheetData>
    <row r="1" spans="1:27" x14ac:dyDescent="0.2">
      <c r="A1" s="7" t="s">
        <v>0</v>
      </c>
    </row>
    <row r="2" spans="1:27" x14ac:dyDescent="0.2">
      <c r="A2" s="3" t="s">
        <v>1</v>
      </c>
    </row>
    <row r="4" spans="1:27" ht="13.5" thickBot="1" x14ac:dyDescent="0.25">
      <c r="F4" s="63" t="s">
        <v>2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27" x14ac:dyDescent="0.2">
      <c r="D5" s="51">
        <v>45292</v>
      </c>
      <c r="E5" s="51"/>
      <c r="F5" s="64" t="s">
        <v>3</v>
      </c>
      <c r="G5" s="64"/>
      <c r="H5" s="1"/>
      <c r="I5" s="64" t="s">
        <v>4</v>
      </c>
      <c r="J5" s="64"/>
      <c r="K5" s="1"/>
      <c r="L5" s="64" t="s">
        <v>5</v>
      </c>
      <c r="M5" s="64"/>
      <c r="N5" s="64"/>
      <c r="O5" s="1"/>
      <c r="P5" s="65" t="s">
        <v>6</v>
      </c>
      <c r="Q5" s="65"/>
    </row>
    <row r="6" spans="1:27" x14ac:dyDescent="0.2">
      <c r="A6" s="52" t="s">
        <v>7</v>
      </c>
      <c r="B6" s="53" t="s">
        <v>8</v>
      </c>
      <c r="C6" s="52" t="s">
        <v>9</v>
      </c>
      <c r="D6" s="52" t="s">
        <v>10</v>
      </c>
      <c r="E6" s="52" t="s">
        <v>11</v>
      </c>
      <c r="F6" s="54" t="s">
        <v>12</v>
      </c>
      <c r="G6" s="54" t="s">
        <v>13</v>
      </c>
      <c r="H6" s="54"/>
      <c r="I6" s="54" t="s">
        <v>12</v>
      </c>
      <c r="J6" s="54" t="s">
        <v>13</v>
      </c>
      <c r="K6" s="54"/>
      <c r="L6" s="54" t="s">
        <v>12</v>
      </c>
      <c r="M6" s="54"/>
      <c r="N6" s="54" t="s">
        <v>13</v>
      </c>
      <c r="O6" s="54"/>
      <c r="P6" s="55" t="s">
        <v>14</v>
      </c>
      <c r="Q6" s="6" t="s">
        <v>15</v>
      </c>
    </row>
    <row r="7" spans="1:27" s="13" customFormat="1" x14ac:dyDescent="0.2">
      <c r="A7" s="9" t="s">
        <v>16</v>
      </c>
      <c r="B7" s="9">
        <v>26</v>
      </c>
      <c r="C7" s="10" t="s">
        <v>17</v>
      </c>
      <c r="D7" s="11">
        <v>38.477318794098871</v>
      </c>
      <c r="E7" s="9" t="s">
        <v>18</v>
      </c>
      <c r="F7" s="12">
        <v>33.113159999999993</v>
      </c>
      <c r="G7" s="12">
        <f t="shared" ref="G7:G16" si="0">+F7*D7</f>
        <v>1274.1056136000027</v>
      </c>
      <c r="H7" s="12"/>
      <c r="I7" s="12">
        <v>3.4621199999999996</v>
      </c>
      <c r="J7" s="12">
        <f t="shared" ref="J7:J38" si="1">+I7*D7*1.5</f>
        <v>199.81964241513836</v>
      </c>
      <c r="K7" s="12"/>
      <c r="L7" s="12">
        <f t="shared" ref="L7:L70" si="2">+F7+I7</f>
        <v>36.575279999999992</v>
      </c>
      <c r="M7" s="12"/>
      <c r="N7" s="12">
        <f t="shared" ref="N7:N71" si="3">+G7+J7</f>
        <v>1473.925256015141</v>
      </c>
      <c r="O7" s="12"/>
      <c r="P7" s="12">
        <f>+N7*0.05</f>
        <v>73.696262800757054</v>
      </c>
      <c r="Q7" s="12">
        <f>+N7+P7</f>
        <v>1547.6215188158981</v>
      </c>
      <c r="R7" s="12"/>
      <c r="V7" s="2"/>
      <c r="W7" s="2"/>
      <c r="X7" s="2"/>
      <c r="Y7" s="2"/>
      <c r="Z7" s="2"/>
      <c r="AA7" s="2"/>
    </row>
    <row r="8" spans="1:27" s="13" customFormat="1" x14ac:dyDescent="0.2">
      <c r="A8" s="9" t="s">
        <v>16</v>
      </c>
      <c r="B8" s="9">
        <v>28</v>
      </c>
      <c r="C8" s="10" t="s">
        <v>19</v>
      </c>
      <c r="D8" s="11">
        <v>88.210948017470287</v>
      </c>
      <c r="E8" s="9" t="s">
        <v>18</v>
      </c>
      <c r="F8" s="12">
        <v>26.524799999999999</v>
      </c>
      <c r="G8" s="12">
        <f t="shared" si="0"/>
        <v>2339.7777539737958</v>
      </c>
      <c r="H8" s="12"/>
      <c r="I8" s="12">
        <v>0</v>
      </c>
      <c r="J8" s="12">
        <f t="shared" si="1"/>
        <v>0</v>
      </c>
      <c r="K8" s="12"/>
      <c r="L8" s="12">
        <f t="shared" si="2"/>
        <v>26.524799999999999</v>
      </c>
      <c r="M8" s="12"/>
      <c r="N8" s="12">
        <f t="shared" si="3"/>
        <v>2339.7777539737958</v>
      </c>
      <c r="O8" s="12"/>
      <c r="P8" s="12">
        <f t="shared" ref="P8:P71" si="4">+N8*0.05</f>
        <v>116.98888769868979</v>
      </c>
      <c r="Q8" s="12">
        <f t="shared" ref="Q8:Q71" si="5">SUM(N8:P8)</f>
        <v>2456.7666416724855</v>
      </c>
      <c r="R8" s="12"/>
      <c r="V8" s="2"/>
      <c r="W8" s="2"/>
      <c r="X8" s="2"/>
      <c r="Y8" s="2"/>
      <c r="Z8" s="2"/>
      <c r="AA8" s="2"/>
    </row>
    <row r="9" spans="1:27" s="13" customFormat="1" x14ac:dyDescent="0.2">
      <c r="A9" s="9" t="s">
        <v>20</v>
      </c>
      <c r="B9" s="9">
        <v>32</v>
      </c>
      <c r="C9" s="10" t="s">
        <v>21</v>
      </c>
      <c r="D9" s="14">
        <v>37.89</v>
      </c>
      <c r="E9" s="9" t="s">
        <v>22</v>
      </c>
      <c r="F9" s="12">
        <v>6</v>
      </c>
      <c r="G9" s="12">
        <f t="shared" si="0"/>
        <v>227.34</v>
      </c>
      <c r="H9" s="12"/>
      <c r="I9" s="12">
        <v>15.5</v>
      </c>
      <c r="J9" s="12">
        <f t="shared" si="1"/>
        <v>880.94249999999988</v>
      </c>
      <c r="K9" s="12"/>
      <c r="L9" s="12">
        <f t="shared" si="2"/>
        <v>21.5</v>
      </c>
      <c r="M9" s="12"/>
      <c r="N9" s="12">
        <f t="shared" si="3"/>
        <v>1108.2824999999998</v>
      </c>
      <c r="O9" s="12"/>
      <c r="P9" s="12">
        <f t="shared" si="4"/>
        <v>55.414124999999991</v>
      </c>
      <c r="Q9" s="12">
        <f t="shared" si="5"/>
        <v>1163.6966249999998</v>
      </c>
      <c r="R9" s="12"/>
      <c r="V9" s="2"/>
      <c r="W9" s="2"/>
      <c r="X9" s="2"/>
      <c r="Y9" s="2"/>
      <c r="Z9" s="2"/>
      <c r="AA9" s="2"/>
    </row>
    <row r="10" spans="1:27" s="13" customFormat="1" x14ac:dyDescent="0.2">
      <c r="A10" s="9" t="s">
        <v>23</v>
      </c>
      <c r="B10" s="9">
        <v>34</v>
      </c>
      <c r="C10" s="10" t="s">
        <v>24</v>
      </c>
      <c r="D10" s="14">
        <v>39.81</v>
      </c>
      <c r="E10" s="9" t="s">
        <v>22</v>
      </c>
      <c r="F10" s="12">
        <v>71.727479999999986</v>
      </c>
      <c r="G10" s="12">
        <f t="shared" si="0"/>
        <v>2855.4709787999996</v>
      </c>
      <c r="H10" s="12"/>
      <c r="I10" s="12">
        <v>4.6090799999999996</v>
      </c>
      <c r="J10" s="12">
        <f t="shared" si="1"/>
        <v>275.23121220000002</v>
      </c>
      <c r="K10" s="12"/>
      <c r="L10" s="12">
        <f t="shared" si="2"/>
        <v>76.336559999999992</v>
      </c>
      <c r="M10" s="12"/>
      <c r="N10" s="12">
        <f t="shared" si="3"/>
        <v>3130.7021909999994</v>
      </c>
      <c r="O10" s="12"/>
      <c r="P10" s="12">
        <f t="shared" si="4"/>
        <v>156.53510954999999</v>
      </c>
      <c r="Q10" s="12">
        <f t="shared" si="5"/>
        <v>3287.2373005499994</v>
      </c>
      <c r="R10" s="12"/>
      <c r="V10" s="2"/>
      <c r="W10" s="2"/>
      <c r="X10" s="2"/>
      <c r="Y10" s="2"/>
      <c r="Z10" s="2"/>
      <c r="AA10" s="2"/>
    </row>
    <row r="11" spans="1:27" s="13" customFormat="1" x14ac:dyDescent="0.2">
      <c r="A11" s="9" t="s">
        <v>16</v>
      </c>
      <c r="B11" s="9">
        <v>35</v>
      </c>
      <c r="C11" s="10" t="s">
        <v>25</v>
      </c>
      <c r="D11" s="15">
        <f>2967.47/80</f>
        <v>37.093374999999995</v>
      </c>
      <c r="E11" s="9" t="s">
        <v>22</v>
      </c>
      <c r="F11" s="12">
        <v>68.477759999999989</v>
      </c>
      <c r="G11" s="12">
        <f t="shared" si="0"/>
        <v>2540.0712308399993</v>
      </c>
      <c r="H11" s="12"/>
      <c r="I11" s="12">
        <v>5.7772799999999993</v>
      </c>
      <c r="J11" s="12">
        <f t="shared" si="1"/>
        <v>321.44822027999993</v>
      </c>
      <c r="K11" s="12"/>
      <c r="L11" s="12">
        <f t="shared" si="2"/>
        <v>74.255039999999994</v>
      </c>
      <c r="M11" s="12"/>
      <c r="N11" s="12">
        <f t="shared" si="3"/>
        <v>2861.5194511199993</v>
      </c>
      <c r="O11" s="12"/>
      <c r="P11" s="12">
        <f t="shared" si="4"/>
        <v>143.07597255599998</v>
      </c>
      <c r="Q11" s="12">
        <f t="shared" si="5"/>
        <v>3004.5954236759994</v>
      </c>
      <c r="R11" s="12"/>
      <c r="V11" s="2"/>
      <c r="W11" s="2"/>
      <c r="X11" s="2"/>
      <c r="Y11" s="2"/>
      <c r="Z11" s="2"/>
      <c r="AA11" s="2"/>
    </row>
    <row r="12" spans="1:27" s="13" customFormat="1" x14ac:dyDescent="0.2">
      <c r="A12" s="9" t="s">
        <v>26</v>
      </c>
      <c r="B12" s="9">
        <v>41</v>
      </c>
      <c r="C12" s="10" t="s">
        <v>27</v>
      </c>
      <c r="D12" s="14">
        <v>29.57</v>
      </c>
      <c r="E12" s="9" t="s">
        <v>22</v>
      </c>
      <c r="F12" s="12">
        <v>35.464479999999995</v>
      </c>
      <c r="G12" s="12">
        <f t="shared" si="0"/>
        <v>1048.6846735999998</v>
      </c>
      <c r="H12" s="12"/>
      <c r="I12" s="12">
        <v>11.48044</v>
      </c>
      <c r="J12" s="12">
        <f t="shared" si="1"/>
        <v>509.2149162</v>
      </c>
      <c r="K12" s="12"/>
      <c r="L12" s="12">
        <f t="shared" si="2"/>
        <v>46.944919999999996</v>
      </c>
      <c r="M12" s="12"/>
      <c r="N12" s="12">
        <f t="shared" si="3"/>
        <v>1557.8995897999998</v>
      </c>
      <c r="O12" s="12"/>
      <c r="P12" s="12">
        <f t="shared" si="4"/>
        <v>77.894979489999997</v>
      </c>
      <c r="Q12" s="12">
        <f t="shared" si="5"/>
        <v>1635.7945692899998</v>
      </c>
      <c r="R12" s="12"/>
      <c r="V12" s="2"/>
      <c r="W12" s="2"/>
      <c r="X12" s="2"/>
      <c r="Y12" s="2"/>
      <c r="Z12" s="2"/>
      <c r="AA12" s="2"/>
    </row>
    <row r="13" spans="1:27" s="13" customFormat="1" x14ac:dyDescent="0.2">
      <c r="A13" s="9" t="s">
        <v>16</v>
      </c>
      <c r="B13" s="9">
        <v>42</v>
      </c>
      <c r="C13" s="10" t="s">
        <v>28</v>
      </c>
      <c r="D13" s="14">
        <f>6202.84/80</f>
        <v>77.535499999999999</v>
      </c>
      <c r="E13" s="9" t="s">
        <v>22</v>
      </c>
      <c r="F13" s="12">
        <v>75.763079999999988</v>
      </c>
      <c r="G13" s="12">
        <f t="shared" si="0"/>
        <v>5874.3282893399992</v>
      </c>
      <c r="H13" s="12"/>
      <c r="I13" s="12">
        <v>0</v>
      </c>
      <c r="J13" s="12">
        <f t="shared" si="1"/>
        <v>0</v>
      </c>
      <c r="K13" s="12"/>
      <c r="L13" s="12">
        <f t="shared" si="2"/>
        <v>75.763079999999988</v>
      </c>
      <c r="M13" s="12"/>
      <c r="N13" s="12">
        <f t="shared" si="3"/>
        <v>5874.3282893399992</v>
      </c>
      <c r="O13" s="12"/>
      <c r="P13" s="12">
        <f t="shared" si="4"/>
        <v>293.71641446699999</v>
      </c>
      <c r="Q13" s="12">
        <f t="shared" si="5"/>
        <v>6168.0447038069988</v>
      </c>
      <c r="R13" s="12"/>
      <c r="V13" s="2"/>
      <c r="W13" s="2"/>
      <c r="X13" s="2"/>
      <c r="Y13" s="2"/>
      <c r="Z13" s="2"/>
      <c r="AA13" s="2"/>
    </row>
    <row r="14" spans="1:27" s="13" customFormat="1" x14ac:dyDescent="0.2">
      <c r="A14" s="9" t="s">
        <v>29</v>
      </c>
      <c r="B14" s="9">
        <v>49</v>
      </c>
      <c r="C14" s="10" t="s">
        <v>30</v>
      </c>
      <c r="D14" s="14">
        <v>21.09</v>
      </c>
      <c r="E14" s="9" t="s">
        <v>22</v>
      </c>
      <c r="F14" s="12">
        <v>134.5</v>
      </c>
      <c r="G14" s="12">
        <f t="shared" si="0"/>
        <v>2836.605</v>
      </c>
      <c r="H14" s="12"/>
      <c r="I14" s="12">
        <v>29.5</v>
      </c>
      <c r="J14" s="12">
        <f t="shared" si="1"/>
        <v>933.23249999999996</v>
      </c>
      <c r="K14" s="12"/>
      <c r="L14" s="12">
        <f t="shared" si="2"/>
        <v>164</v>
      </c>
      <c r="M14" s="12"/>
      <c r="N14" s="12">
        <f t="shared" si="3"/>
        <v>3769.8375000000001</v>
      </c>
      <c r="O14" s="12"/>
      <c r="P14" s="12">
        <f t="shared" si="4"/>
        <v>188.49187500000002</v>
      </c>
      <c r="Q14" s="12">
        <f t="shared" si="5"/>
        <v>3958.3293750000003</v>
      </c>
      <c r="R14" s="12"/>
      <c r="V14" s="2"/>
      <c r="W14" s="2"/>
      <c r="X14" s="2"/>
      <c r="Y14" s="2"/>
      <c r="Z14" s="2"/>
      <c r="AA14" s="2"/>
    </row>
    <row r="15" spans="1:27" s="13" customFormat="1" x14ac:dyDescent="0.2">
      <c r="A15" s="9" t="s">
        <v>16</v>
      </c>
      <c r="B15" s="9">
        <v>56</v>
      </c>
      <c r="C15" s="10" t="s">
        <v>31</v>
      </c>
      <c r="D15" s="14">
        <v>32.950000000000003</v>
      </c>
      <c r="E15" s="9" t="s">
        <v>22</v>
      </c>
      <c r="F15" s="12">
        <v>73.872719999999987</v>
      </c>
      <c r="G15" s="12">
        <f t="shared" si="0"/>
        <v>2434.1061239999999</v>
      </c>
      <c r="H15" s="12"/>
      <c r="I15" s="12">
        <v>5.5648799999999987</v>
      </c>
      <c r="J15" s="12">
        <f t="shared" si="1"/>
        <v>275.04419399999995</v>
      </c>
      <c r="K15" s="12"/>
      <c r="L15" s="12">
        <f t="shared" si="2"/>
        <v>79.437599999999989</v>
      </c>
      <c r="M15" s="12"/>
      <c r="N15" s="12">
        <f t="shared" si="3"/>
        <v>2709.150318</v>
      </c>
      <c r="O15" s="12"/>
      <c r="P15" s="12">
        <f t="shared" si="4"/>
        <v>135.4575159</v>
      </c>
      <c r="Q15" s="12">
        <f t="shared" si="5"/>
        <v>2844.6078339000001</v>
      </c>
      <c r="R15" s="12"/>
      <c r="V15" s="2"/>
      <c r="W15" s="2"/>
      <c r="X15" s="2"/>
      <c r="Y15" s="2"/>
      <c r="Z15" s="2"/>
      <c r="AA15" s="2"/>
    </row>
    <row r="16" spans="1:27" s="13" customFormat="1" x14ac:dyDescent="0.2">
      <c r="A16" s="9" t="s">
        <v>20</v>
      </c>
      <c r="B16" s="9">
        <v>64</v>
      </c>
      <c r="C16" s="10" t="s">
        <v>32</v>
      </c>
      <c r="D16" s="11">
        <v>28.244166666666668</v>
      </c>
      <c r="E16" s="9" t="s">
        <v>18</v>
      </c>
      <c r="F16" s="12">
        <v>12</v>
      </c>
      <c r="G16" s="12">
        <f t="shared" si="0"/>
        <v>338.93</v>
      </c>
      <c r="H16" s="12"/>
      <c r="I16" s="12"/>
      <c r="J16" s="12">
        <f t="shared" si="1"/>
        <v>0</v>
      </c>
      <c r="K16" s="12"/>
      <c r="L16" s="12">
        <f t="shared" si="2"/>
        <v>12</v>
      </c>
      <c r="M16" s="12"/>
      <c r="N16" s="12">
        <f t="shared" si="3"/>
        <v>338.93</v>
      </c>
      <c r="O16" s="12"/>
      <c r="P16" s="12">
        <f t="shared" si="4"/>
        <v>16.9465</v>
      </c>
      <c r="Q16" s="12">
        <f t="shared" si="5"/>
        <v>355.87650000000002</v>
      </c>
      <c r="R16" s="12"/>
      <c r="V16" s="2"/>
      <c r="W16" s="2"/>
      <c r="X16" s="2"/>
      <c r="Y16" s="2"/>
      <c r="Z16" s="2"/>
      <c r="AA16" s="2"/>
    </row>
    <row r="17" spans="1:27" s="13" customFormat="1" x14ac:dyDescent="0.2">
      <c r="A17" s="9" t="s">
        <v>33</v>
      </c>
      <c r="B17" s="9">
        <v>68</v>
      </c>
      <c r="C17" s="10" t="s">
        <v>34</v>
      </c>
      <c r="D17" s="14">
        <v>42.05</v>
      </c>
      <c r="E17" s="9" t="s">
        <v>22</v>
      </c>
      <c r="F17" s="12">
        <v>2</v>
      </c>
      <c r="G17" s="12">
        <f>+F17*D17+635.96</f>
        <v>720.06000000000006</v>
      </c>
      <c r="H17" s="12"/>
      <c r="I17" s="12">
        <v>1.5</v>
      </c>
      <c r="J17" s="12">
        <f t="shared" si="1"/>
        <v>94.612499999999997</v>
      </c>
      <c r="K17" s="12"/>
      <c r="L17" s="12">
        <f t="shared" si="2"/>
        <v>3.5</v>
      </c>
      <c r="M17" s="12"/>
      <c r="N17" s="12">
        <f t="shared" si="3"/>
        <v>814.67250000000001</v>
      </c>
      <c r="O17" s="12"/>
      <c r="P17" s="12">
        <f t="shared" si="4"/>
        <v>40.733625000000004</v>
      </c>
      <c r="Q17" s="12">
        <f t="shared" si="5"/>
        <v>855.40612499999997</v>
      </c>
      <c r="R17" s="12"/>
      <c r="V17" s="2"/>
      <c r="W17" s="2"/>
      <c r="X17" s="2"/>
      <c r="Y17" s="2"/>
      <c r="Z17" s="2"/>
      <c r="AA17" s="2"/>
    </row>
    <row r="18" spans="1:27" s="13" customFormat="1" x14ac:dyDescent="0.2">
      <c r="A18" s="9" t="s">
        <v>23</v>
      </c>
      <c r="B18" s="9">
        <v>70</v>
      </c>
      <c r="C18" s="10" t="s">
        <v>35</v>
      </c>
      <c r="D18" s="14">
        <v>34.5</v>
      </c>
      <c r="E18" s="9" t="s">
        <v>22</v>
      </c>
      <c r="F18" s="12">
        <v>74.679839999999999</v>
      </c>
      <c r="G18" s="12">
        <f t="shared" ref="G18:G49" si="6">+F18*D18</f>
        <v>2576.4544799999999</v>
      </c>
      <c r="H18" s="12"/>
      <c r="I18" s="12">
        <v>4.3754399999999993</v>
      </c>
      <c r="J18" s="12">
        <f t="shared" si="1"/>
        <v>226.42901999999998</v>
      </c>
      <c r="K18" s="12"/>
      <c r="L18" s="12">
        <f t="shared" si="2"/>
        <v>79.055279999999996</v>
      </c>
      <c r="M18" s="12"/>
      <c r="N18" s="12">
        <f t="shared" si="3"/>
        <v>2802.8834999999999</v>
      </c>
      <c r="O18" s="12"/>
      <c r="P18" s="12">
        <f t="shared" si="4"/>
        <v>140.14417499999999</v>
      </c>
      <c r="Q18" s="12">
        <f t="shared" si="5"/>
        <v>2943.0276749999998</v>
      </c>
      <c r="R18" s="12"/>
      <c r="V18" s="2"/>
      <c r="W18" s="2"/>
      <c r="X18" s="2"/>
      <c r="Y18" s="2"/>
      <c r="Z18" s="2"/>
      <c r="AA18" s="2"/>
    </row>
    <row r="19" spans="1:27" s="13" customFormat="1" x14ac:dyDescent="0.2">
      <c r="A19" s="9" t="s">
        <v>20</v>
      </c>
      <c r="B19" s="9">
        <v>80</v>
      </c>
      <c r="C19" s="10" t="s">
        <v>36</v>
      </c>
      <c r="D19" s="14">
        <v>36.97</v>
      </c>
      <c r="E19" s="9" t="s">
        <v>22</v>
      </c>
      <c r="F19" s="12">
        <v>0</v>
      </c>
      <c r="G19" s="12">
        <f t="shared" si="6"/>
        <v>0</v>
      </c>
      <c r="H19" s="12"/>
      <c r="I19" s="12">
        <v>4</v>
      </c>
      <c r="J19" s="12">
        <f t="shared" si="1"/>
        <v>221.82</v>
      </c>
      <c r="K19" s="12"/>
      <c r="L19" s="12">
        <f t="shared" si="2"/>
        <v>4</v>
      </c>
      <c r="M19" s="12"/>
      <c r="N19" s="12">
        <f t="shared" si="3"/>
        <v>221.82</v>
      </c>
      <c r="O19" s="12"/>
      <c r="P19" s="12">
        <f t="shared" si="4"/>
        <v>11.091000000000001</v>
      </c>
      <c r="Q19" s="12">
        <f t="shared" si="5"/>
        <v>232.911</v>
      </c>
      <c r="R19" s="12"/>
      <c r="V19" s="2"/>
      <c r="W19" s="2"/>
      <c r="X19" s="2"/>
      <c r="Y19" s="2"/>
      <c r="Z19" s="2"/>
      <c r="AA19" s="2"/>
    </row>
    <row r="20" spans="1:27" s="13" customFormat="1" x14ac:dyDescent="0.2">
      <c r="A20" s="9" t="s">
        <v>33</v>
      </c>
      <c r="B20" s="9">
        <v>83</v>
      </c>
      <c r="C20" s="10" t="s">
        <v>37</v>
      </c>
      <c r="D20" s="14">
        <v>29.98</v>
      </c>
      <c r="E20" s="9" t="s">
        <v>22</v>
      </c>
      <c r="F20" s="12">
        <v>2.5</v>
      </c>
      <c r="G20" s="12">
        <f t="shared" si="6"/>
        <v>74.95</v>
      </c>
      <c r="H20" s="12"/>
      <c r="I20" s="12"/>
      <c r="J20" s="12">
        <f t="shared" si="1"/>
        <v>0</v>
      </c>
      <c r="K20" s="12"/>
      <c r="L20" s="12">
        <f t="shared" si="2"/>
        <v>2.5</v>
      </c>
      <c r="M20" s="12"/>
      <c r="N20" s="12">
        <f t="shared" si="3"/>
        <v>74.95</v>
      </c>
      <c r="O20" s="12"/>
      <c r="P20" s="12">
        <f t="shared" si="4"/>
        <v>3.7475000000000005</v>
      </c>
      <c r="Q20" s="12">
        <f t="shared" si="5"/>
        <v>78.697500000000005</v>
      </c>
      <c r="R20" s="12"/>
      <c r="V20" s="2"/>
      <c r="W20" s="2"/>
      <c r="X20" s="2"/>
      <c r="Y20" s="2"/>
      <c r="Z20" s="2"/>
      <c r="AA20" s="2"/>
    </row>
    <row r="21" spans="1:27" s="13" customFormat="1" x14ac:dyDescent="0.2">
      <c r="A21" s="9" t="s">
        <v>23</v>
      </c>
      <c r="B21" s="9">
        <v>85</v>
      </c>
      <c r="C21" s="10" t="s">
        <v>38</v>
      </c>
      <c r="D21" s="11">
        <v>25.227802874743329</v>
      </c>
      <c r="E21" s="9" t="s">
        <v>18</v>
      </c>
      <c r="F21" s="12">
        <v>10.343879999999999</v>
      </c>
      <c r="G21" s="12">
        <f t="shared" si="6"/>
        <v>260.95336559999998</v>
      </c>
      <c r="H21" s="12"/>
      <c r="I21" s="12">
        <v>4.2479999999999997E-2</v>
      </c>
      <c r="J21" s="12">
        <f t="shared" si="1"/>
        <v>1.6075155991786449</v>
      </c>
      <c r="K21" s="12"/>
      <c r="L21" s="12">
        <f t="shared" si="2"/>
        <v>10.386359999999998</v>
      </c>
      <c r="M21" s="12"/>
      <c r="N21" s="12">
        <f t="shared" si="3"/>
        <v>262.56088119917865</v>
      </c>
      <c r="O21" s="12"/>
      <c r="P21" s="12">
        <f t="shared" si="4"/>
        <v>13.128044059958933</v>
      </c>
      <c r="Q21" s="12">
        <f t="shared" si="5"/>
        <v>275.68892525913759</v>
      </c>
      <c r="R21" s="12"/>
      <c r="V21" s="2"/>
      <c r="W21" s="2"/>
      <c r="X21" s="2"/>
      <c r="Y21" s="2"/>
      <c r="Z21" s="2"/>
      <c r="AA21" s="2"/>
    </row>
    <row r="22" spans="1:27" s="13" customFormat="1" x14ac:dyDescent="0.2">
      <c r="A22" s="9" t="s">
        <v>20</v>
      </c>
      <c r="B22" s="9">
        <v>91</v>
      </c>
      <c r="C22" s="10" t="s">
        <v>32</v>
      </c>
      <c r="D22" s="14">
        <v>32.049999999999997</v>
      </c>
      <c r="E22" s="9" t="s">
        <v>22</v>
      </c>
      <c r="F22" s="12">
        <v>52</v>
      </c>
      <c r="G22" s="12">
        <f t="shared" si="6"/>
        <v>1666.6</v>
      </c>
      <c r="H22" s="12"/>
      <c r="I22" s="12">
        <v>27</v>
      </c>
      <c r="J22" s="12">
        <f t="shared" si="1"/>
        <v>1298.0249999999999</v>
      </c>
      <c r="K22" s="12"/>
      <c r="L22" s="12">
        <f t="shared" si="2"/>
        <v>79</v>
      </c>
      <c r="M22" s="12"/>
      <c r="N22" s="12">
        <f t="shared" si="3"/>
        <v>2964.625</v>
      </c>
      <c r="O22" s="12"/>
      <c r="P22" s="12">
        <f t="shared" si="4"/>
        <v>148.23125000000002</v>
      </c>
      <c r="Q22" s="12">
        <f t="shared" si="5"/>
        <v>3112.8562499999998</v>
      </c>
      <c r="R22" s="12"/>
      <c r="V22" s="2"/>
      <c r="W22" s="2"/>
      <c r="X22" s="2"/>
      <c r="Y22" s="2"/>
      <c r="Z22" s="2"/>
      <c r="AA22" s="2"/>
    </row>
    <row r="23" spans="1:27" s="13" customFormat="1" x14ac:dyDescent="0.2">
      <c r="A23" s="9" t="s">
        <v>16</v>
      </c>
      <c r="B23" s="9">
        <v>94</v>
      </c>
      <c r="C23" s="10" t="s">
        <v>39</v>
      </c>
      <c r="D23" s="14">
        <f>5564.61/80</f>
        <v>69.557625000000002</v>
      </c>
      <c r="E23" s="9" t="s">
        <v>22</v>
      </c>
      <c r="F23" s="12">
        <v>61.574759999999991</v>
      </c>
      <c r="G23" s="12">
        <f t="shared" si="6"/>
        <v>4282.9940655449991</v>
      </c>
      <c r="H23" s="12"/>
      <c r="I23" s="12">
        <v>0</v>
      </c>
      <c r="J23" s="12">
        <f t="shared" si="1"/>
        <v>0</v>
      </c>
      <c r="K23" s="12"/>
      <c r="L23" s="12">
        <f t="shared" si="2"/>
        <v>61.574759999999991</v>
      </c>
      <c r="M23" s="12"/>
      <c r="N23" s="12">
        <f t="shared" si="3"/>
        <v>4282.9940655449991</v>
      </c>
      <c r="O23" s="12"/>
      <c r="P23" s="12">
        <f t="shared" si="4"/>
        <v>214.14970327724996</v>
      </c>
      <c r="Q23" s="12">
        <f t="shared" si="5"/>
        <v>4497.1437688222486</v>
      </c>
      <c r="R23" s="12"/>
      <c r="V23" s="2"/>
      <c r="W23" s="2"/>
      <c r="X23" s="2"/>
      <c r="Y23" s="2"/>
      <c r="Z23" s="2"/>
      <c r="AA23" s="2"/>
    </row>
    <row r="24" spans="1:27" s="13" customFormat="1" x14ac:dyDescent="0.2">
      <c r="A24" s="9" t="s">
        <v>40</v>
      </c>
      <c r="B24" s="9">
        <v>95</v>
      </c>
      <c r="C24" s="10" t="s">
        <v>41</v>
      </c>
      <c r="D24" s="14">
        <v>37.450000000000003</v>
      </c>
      <c r="E24" s="9" t="s">
        <v>22</v>
      </c>
      <c r="F24" s="12">
        <v>1736.5</v>
      </c>
      <c r="G24" s="12">
        <f t="shared" si="6"/>
        <v>65031.925000000003</v>
      </c>
      <c r="H24" s="12"/>
      <c r="I24" s="12">
        <v>275</v>
      </c>
      <c r="J24" s="12">
        <f t="shared" si="1"/>
        <v>15448.125</v>
      </c>
      <c r="K24" s="12"/>
      <c r="L24" s="12">
        <f t="shared" si="2"/>
        <v>2011.5</v>
      </c>
      <c r="M24" s="12"/>
      <c r="N24" s="12">
        <f t="shared" si="3"/>
        <v>80480.05</v>
      </c>
      <c r="O24" s="12"/>
      <c r="P24" s="12">
        <f t="shared" si="4"/>
        <v>4024.0025000000005</v>
      </c>
      <c r="Q24" s="12">
        <f t="shared" si="5"/>
        <v>84504.052500000005</v>
      </c>
      <c r="R24" s="12"/>
      <c r="V24" s="2"/>
      <c r="W24" s="2"/>
      <c r="X24" s="2"/>
      <c r="Y24" s="2"/>
      <c r="Z24" s="2"/>
      <c r="AA24" s="2"/>
    </row>
    <row r="25" spans="1:27" s="13" customFormat="1" x14ac:dyDescent="0.2">
      <c r="A25" s="9" t="s">
        <v>20</v>
      </c>
      <c r="B25" s="9">
        <v>109</v>
      </c>
      <c r="C25" s="10" t="s">
        <v>42</v>
      </c>
      <c r="D25" s="14">
        <v>44.23</v>
      </c>
      <c r="E25" s="9" t="s">
        <v>22</v>
      </c>
      <c r="F25" s="12">
        <v>108.5</v>
      </c>
      <c r="G25" s="12">
        <f t="shared" si="6"/>
        <v>4798.9549999999999</v>
      </c>
      <c r="H25" s="12"/>
      <c r="I25" s="12">
        <v>32</v>
      </c>
      <c r="J25" s="12">
        <f t="shared" si="1"/>
        <v>2123.04</v>
      </c>
      <c r="K25" s="12"/>
      <c r="L25" s="12">
        <f t="shared" si="2"/>
        <v>140.5</v>
      </c>
      <c r="M25" s="12"/>
      <c r="N25" s="12">
        <f t="shared" si="3"/>
        <v>6921.9949999999999</v>
      </c>
      <c r="O25" s="12"/>
      <c r="P25" s="12">
        <f t="shared" si="4"/>
        <v>346.09975000000003</v>
      </c>
      <c r="Q25" s="12">
        <f t="shared" si="5"/>
        <v>7268.0947500000002</v>
      </c>
      <c r="R25" s="12"/>
      <c r="V25" s="2"/>
      <c r="W25" s="2"/>
      <c r="X25" s="2"/>
      <c r="Y25" s="2"/>
      <c r="Z25" s="2"/>
      <c r="AA25" s="2"/>
    </row>
    <row r="26" spans="1:27" s="13" customFormat="1" x14ac:dyDescent="0.2">
      <c r="A26" s="9" t="s">
        <v>43</v>
      </c>
      <c r="B26" s="9">
        <v>113</v>
      </c>
      <c r="C26" s="10" t="s">
        <v>44</v>
      </c>
      <c r="D26" s="14">
        <f>2620.73/80</f>
        <v>32.759124999999997</v>
      </c>
      <c r="E26" s="9" t="s">
        <v>22</v>
      </c>
      <c r="F26" s="12">
        <v>172.5</v>
      </c>
      <c r="G26" s="12">
        <f t="shared" si="6"/>
        <v>5650.9490624999999</v>
      </c>
      <c r="H26" s="12"/>
      <c r="I26" s="12">
        <v>19.5</v>
      </c>
      <c r="J26" s="12">
        <f t="shared" si="1"/>
        <v>958.20440624999992</v>
      </c>
      <c r="K26" s="12"/>
      <c r="L26" s="12">
        <f t="shared" si="2"/>
        <v>192</v>
      </c>
      <c r="M26" s="12"/>
      <c r="N26" s="12">
        <f t="shared" si="3"/>
        <v>6609.1534687499998</v>
      </c>
      <c r="O26" s="12"/>
      <c r="P26" s="12">
        <f t="shared" si="4"/>
        <v>330.45767343750003</v>
      </c>
      <c r="Q26" s="12">
        <f t="shared" si="5"/>
        <v>6939.6111421874994</v>
      </c>
      <c r="R26" s="12"/>
      <c r="V26" s="2"/>
      <c r="W26" s="2"/>
      <c r="X26" s="2"/>
      <c r="Y26" s="2"/>
      <c r="Z26" s="2"/>
      <c r="AA26" s="2"/>
    </row>
    <row r="27" spans="1:27" s="13" customFormat="1" x14ac:dyDescent="0.2">
      <c r="A27" s="9" t="s">
        <v>20</v>
      </c>
      <c r="B27" s="9">
        <v>115</v>
      </c>
      <c r="C27" s="10" t="s">
        <v>21</v>
      </c>
      <c r="D27" s="14">
        <v>37.89</v>
      </c>
      <c r="E27" s="9" t="s">
        <v>22</v>
      </c>
      <c r="F27" s="12">
        <v>62.542479999999998</v>
      </c>
      <c r="G27" s="12">
        <f t="shared" si="6"/>
        <v>2369.7345672000001</v>
      </c>
      <c r="H27" s="12"/>
      <c r="I27" s="12">
        <v>26</v>
      </c>
      <c r="J27" s="12">
        <f t="shared" si="1"/>
        <v>1477.71</v>
      </c>
      <c r="K27" s="12"/>
      <c r="L27" s="12">
        <f t="shared" si="2"/>
        <v>88.542479999999998</v>
      </c>
      <c r="M27" s="12"/>
      <c r="N27" s="12">
        <f t="shared" si="3"/>
        <v>3847.4445672000002</v>
      </c>
      <c r="O27" s="12"/>
      <c r="P27" s="12">
        <f t="shared" si="4"/>
        <v>192.37222836000001</v>
      </c>
      <c r="Q27" s="12">
        <f t="shared" si="5"/>
        <v>4039.8167955600002</v>
      </c>
      <c r="R27" s="12"/>
      <c r="V27" s="2"/>
      <c r="W27" s="2"/>
      <c r="X27" s="2"/>
      <c r="Y27" s="2"/>
      <c r="Z27" s="2"/>
      <c r="AA27" s="2"/>
    </row>
    <row r="28" spans="1:27" s="13" customFormat="1" x14ac:dyDescent="0.2">
      <c r="A28" s="9" t="s">
        <v>45</v>
      </c>
      <c r="B28" s="9">
        <v>116</v>
      </c>
      <c r="C28" s="10" t="s">
        <v>46</v>
      </c>
      <c r="D28" s="14">
        <v>37.9</v>
      </c>
      <c r="E28" s="9" t="s">
        <v>22</v>
      </c>
      <c r="F28" s="12">
        <v>3</v>
      </c>
      <c r="G28" s="12">
        <f t="shared" si="6"/>
        <v>113.69999999999999</v>
      </c>
      <c r="H28" s="12"/>
      <c r="I28" s="12">
        <v>32</v>
      </c>
      <c r="J28" s="12">
        <f t="shared" si="1"/>
        <v>1819.1999999999998</v>
      </c>
      <c r="K28" s="12"/>
      <c r="L28" s="12">
        <f t="shared" si="2"/>
        <v>35</v>
      </c>
      <c r="M28" s="12"/>
      <c r="N28" s="12">
        <f t="shared" si="3"/>
        <v>1932.8999999999999</v>
      </c>
      <c r="O28" s="12"/>
      <c r="P28" s="12">
        <f t="shared" si="4"/>
        <v>96.644999999999996</v>
      </c>
      <c r="Q28" s="12">
        <f t="shared" si="5"/>
        <v>2029.5449999999998</v>
      </c>
      <c r="R28" s="12"/>
      <c r="V28" s="2"/>
      <c r="W28" s="2"/>
      <c r="X28" s="2"/>
      <c r="Y28" s="2"/>
      <c r="Z28" s="2"/>
      <c r="AA28" s="2"/>
    </row>
    <row r="29" spans="1:27" s="13" customFormat="1" x14ac:dyDescent="0.2">
      <c r="A29" s="9" t="s">
        <v>20</v>
      </c>
      <c r="B29" s="9">
        <v>121</v>
      </c>
      <c r="C29" s="10" t="s">
        <v>32</v>
      </c>
      <c r="D29" s="14">
        <v>31.17</v>
      </c>
      <c r="E29" s="9" t="s">
        <v>22</v>
      </c>
      <c r="F29" s="12">
        <v>53</v>
      </c>
      <c r="G29" s="12">
        <f t="shared" si="6"/>
        <v>1652.01</v>
      </c>
      <c r="H29" s="12"/>
      <c r="I29" s="12">
        <v>45.5</v>
      </c>
      <c r="J29" s="12">
        <f t="shared" si="1"/>
        <v>2127.3525</v>
      </c>
      <c r="K29" s="12"/>
      <c r="L29" s="12">
        <f t="shared" si="2"/>
        <v>98.5</v>
      </c>
      <c r="M29" s="12"/>
      <c r="N29" s="12">
        <f t="shared" si="3"/>
        <v>3779.3625000000002</v>
      </c>
      <c r="O29" s="12"/>
      <c r="P29" s="12">
        <f t="shared" si="4"/>
        <v>188.96812500000001</v>
      </c>
      <c r="Q29" s="12">
        <f t="shared" si="5"/>
        <v>3968.3306250000001</v>
      </c>
      <c r="R29" s="12"/>
      <c r="V29" s="2"/>
      <c r="W29" s="2"/>
      <c r="X29" s="2"/>
      <c r="Y29" s="2"/>
      <c r="Z29" s="2"/>
      <c r="AA29" s="2"/>
    </row>
    <row r="30" spans="1:27" s="13" customFormat="1" x14ac:dyDescent="0.2">
      <c r="A30" s="9" t="s">
        <v>23</v>
      </c>
      <c r="B30" s="9">
        <v>131</v>
      </c>
      <c r="C30" s="10" t="s">
        <v>47</v>
      </c>
      <c r="D30" s="14">
        <v>39.71</v>
      </c>
      <c r="E30" s="9" t="s">
        <v>22</v>
      </c>
      <c r="F30" s="12">
        <v>76.591439999999992</v>
      </c>
      <c r="G30" s="12">
        <f t="shared" si="6"/>
        <v>3041.4460823999998</v>
      </c>
      <c r="H30" s="12"/>
      <c r="I30" s="12">
        <v>4.2904799999999996</v>
      </c>
      <c r="J30" s="12">
        <f t="shared" si="1"/>
        <v>255.56244119999999</v>
      </c>
      <c r="K30" s="12"/>
      <c r="L30" s="12">
        <f t="shared" si="2"/>
        <v>80.881919999999994</v>
      </c>
      <c r="M30" s="12"/>
      <c r="N30" s="12">
        <f t="shared" si="3"/>
        <v>3297.0085236</v>
      </c>
      <c r="O30" s="12"/>
      <c r="P30" s="12">
        <f t="shared" si="4"/>
        <v>164.85042618</v>
      </c>
      <c r="Q30" s="12">
        <f t="shared" si="5"/>
        <v>3461.8589497799999</v>
      </c>
      <c r="R30" s="12"/>
      <c r="V30" s="2"/>
      <c r="W30" s="2"/>
      <c r="X30" s="2"/>
      <c r="Y30" s="2"/>
      <c r="Z30" s="2"/>
      <c r="AA30" s="2"/>
    </row>
    <row r="31" spans="1:27" s="13" customFormat="1" x14ac:dyDescent="0.2">
      <c r="A31" s="9" t="s">
        <v>16</v>
      </c>
      <c r="B31" s="9">
        <v>140</v>
      </c>
      <c r="C31" s="10" t="s">
        <v>48</v>
      </c>
      <c r="D31" s="11">
        <v>22.174105263157895</v>
      </c>
      <c r="E31" s="9" t="s">
        <v>18</v>
      </c>
      <c r="F31" s="12">
        <v>72.640799999999984</v>
      </c>
      <c r="G31" s="12">
        <f t="shared" si="6"/>
        <v>1610.7447455999995</v>
      </c>
      <c r="H31" s="12"/>
      <c r="I31" s="12">
        <v>0.16991999999999999</v>
      </c>
      <c r="J31" s="12">
        <f t="shared" si="1"/>
        <v>5.6517359494736841</v>
      </c>
      <c r="K31" s="12"/>
      <c r="L31" s="12">
        <f t="shared" si="2"/>
        <v>72.810719999999989</v>
      </c>
      <c r="M31" s="12"/>
      <c r="N31" s="12">
        <f t="shared" si="3"/>
        <v>1616.3964815494733</v>
      </c>
      <c r="O31" s="12"/>
      <c r="P31" s="12">
        <f t="shared" si="4"/>
        <v>80.819824077473669</v>
      </c>
      <c r="Q31" s="12">
        <f t="shared" si="5"/>
        <v>1697.2163056269469</v>
      </c>
      <c r="R31" s="12"/>
      <c r="V31" s="2"/>
      <c r="W31" s="2"/>
      <c r="X31" s="2"/>
      <c r="Y31" s="2"/>
      <c r="Z31" s="2"/>
      <c r="AA31" s="2"/>
    </row>
    <row r="32" spans="1:27" s="13" customFormat="1" x14ac:dyDescent="0.2">
      <c r="A32" s="9" t="s">
        <v>45</v>
      </c>
      <c r="B32" s="9">
        <v>147</v>
      </c>
      <c r="C32" s="10" t="s">
        <v>49</v>
      </c>
      <c r="D32" s="14">
        <v>32.26</v>
      </c>
      <c r="E32" s="9" t="s">
        <v>22</v>
      </c>
      <c r="F32" s="12">
        <v>4</v>
      </c>
      <c r="G32" s="12">
        <f t="shared" si="6"/>
        <v>129.04</v>
      </c>
      <c r="H32" s="12"/>
      <c r="I32" s="12">
        <v>17.5</v>
      </c>
      <c r="J32" s="12">
        <f t="shared" si="1"/>
        <v>846.82499999999993</v>
      </c>
      <c r="K32" s="12"/>
      <c r="L32" s="12">
        <f t="shared" si="2"/>
        <v>21.5</v>
      </c>
      <c r="M32" s="12"/>
      <c r="N32" s="12">
        <f t="shared" si="3"/>
        <v>975.8649999999999</v>
      </c>
      <c r="O32" s="12"/>
      <c r="P32" s="12">
        <f t="shared" si="4"/>
        <v>48.79325</v>
      </c>
      <c r="Q32" s="12">
        <f t="shared" si="5"/>
        <v>1024.65825</v>
      </c>
      <c r="R32" s="12"/>
      <c r="V32" s="2"/>
      <c r="W32" s="2"/>
      <c r="X32" s="2"/>
      <c r="Y32" s="2"/>
      <c r="Z32" s="2"/>
      <c r="AA32" s="2"/>
    </row>
    <row r="33" spans="1:27" s="13" customFormat="1" x14ac:dyDescent="0.2">
      <c r="A33" s="9" t="s">
        <v>20</v>
      </c>
      <c r="B33" s="9">
        <v>149</v>
      </c>
      <c r="C33" s="10" t="s">
        <v>21</v>
      </c>
      <c r="D33" s="14">
        <v>30.67</v>
      </c>
      <c r="E33" s="9" t="s">
        <v>22</v>
      </c>
      <c r="F33" s="12">
        <v>9</v>
      </c>
      <c r="G33" s="12">
        <f t="shared" si="6"/>
        <v>276.03000000000003</v>
      </c>
      <c r="H33" s="12"/>
      <c r="I33" s="12">
        <v>24.5</v>
      </c>
      <c r="J33" s="12">
        <f t="shared" si="1"/>
        <v>1127.1225000000002</v>
      </c>
      <c r="K33" s="12"/>
      <c r="L33" s="12">
        <f t="shared" si="2"/>
        <v>33.5</v>
      </c>
      <c r="M33" s="12"/>
      <c r="N33" s="12">
        <f t="shared" si="3"/>
        <v>1403.1525000000001</v>
      </c>
      <c r="O33" s="12"/>
      <c r="P33" s="12">
        <f t="shared" si="4"/>
        <v>70.15762500000001</v>
      </c>
      <c r="Q33" s="12">
        <f t="shared" si="5"/>
        <v>1473.3101250000002</v>
      </c>
      <c r="R33" s="12"/>
      <c r="V33" s="2"/>
      <c r="W33" s="2"/>
      <c r="X33" s="2"/>
      <c r="Y33" s="2"/>
      <c r="Z33" s="2"/>
      <c r="AA33" s="2"/>
    </row>
    <row r="34" spans="1:27" s="13" customFormat="1" x14ac:dyDescent="0.2">
      <c r="A34" s="9" t="s">
        <v>45</v>
      </c>
      <c r="B34" s="9">
        <v>152</v>
      </c>
      <c r="C34" s="10" t="s">
        <v>50</v>
      </c>
      <c r="D34" s="14">
        <v>34.82</v>
      </c>
      <c r="E34" s="9" t="s">
        <v>22</v>
      </c>
      <c r="F34" s="12">
        <v>242</v>
      </c>
      <c r="G34" s="12">
        <f t="shared" si="6"/>
        <v>8426.44</v>
      </c>
      <c r="H34" s="12"/>
      <c r="I34" s="12">
        <v>13.5</v>
      </c>
      <c r="J34" s="12">
        <f t="shared" si="1"/>
        <v>705.10500000000002</v>
      </c>
      <c r="K34" s="12"/>
      <c r="L34" s="12">
        <f t="shared" si="2"/>
        <v>255.5</v>
      </c>
      <c r="M34" s="12"/>
      <c r="N34" s="12">
        <f t="shared" si="3"/>
        <v>9131.5450000000001</v>
      </c>
      <c r="O34" s="12"/>
      <c r="P34" s="12">
        <f t="shared" si="4"/>
        <v>456.57725000000005</v>
      </c>
      <c r="Q34" s="12">
        <f t="shared" si="5"/>
        <v>9588.1222500000003</v>
      </c>
      <c r="R34" s="12"/>
      <c r="V34" s="2"/>
      <c r="W34" s="2"/>
      <c r="X34" s="2"/>
      <c r="Y34" s="2"/>
      <c r="Z34" s="2"/>
      <c r="AA34" s="2"/>
    </row>
    <row r="35" spans="1:27" s="13" customFormat="1" x14ac:dyDescent="0.2">
      <c r="A35" s="9" t="s">
        <v>51</v>
      </c>
      <c r="B35" s="9">
        <v>153</v>
      </c>
      <c r="C35" s="10" t="s">
        <v>52</v>
      </c>
      <c r="D35" s="14">
        <v>22.61</v>
      </c>
      <c r="E35" s="9" t="s">
        <v>22</v>
      </c>
      <c r="F35" s="12">
        <v>1049.3999999999999</v>
      </c>
      <c r="G35" s="12">
        <f t="shared" si="6"/>
        <v>23726.933999999997</v>
      </c>
      <c r="H35" s="12"/>
      <c r="I35" s="12">
        <v>68.734999999999999</v>
      </c>
      <c r="J35" s="12">
        <f t="shared" si="1"/>
        <v>2331.1475249999999</v>
      </c>
      <c r="K35" s="12"/>
      <c r="L35" s="12">
        <f t="shared" si="2"/>
        <v>1118.1349999999998</v>
      </c>
      <c r="M35" s="12"/>
      <c r="N35" s="12">
        <f t="shared" si="3"/>
        <v>26058.081524999998</v>
      </c>
      <c r="O35" s="12"/>
      <c r="P35" s="12">
        <f t="shared" si="4"/>
        <v>1302.9040762499999</v>
      </c>
      <c r="Q35" s="12">
        <f t="shared" si="5"/>
        <v>27360.985601249999</v>
      </c>
      <c r="R35" s="12"/>
      <c r="V35" s="2"/>
      <c r="W35" s="2"/>
      <c r="X35" s="2"/>
      <c r="Y35" s="2"/>
      <c r="Z35" s="2"/>
      <c r="AA35" s="2"/>
    </row>
    <row r="36" spans="1:27" s="13" customFormat="1" x14ac:dyDescent="0.2">
      <c r="A36" s="9" t="s">
        <v>16</v>
      </c>
      <c r="B36" s="9">
        <v>154</v>
      </c>
      <c r="C36" s="10" t="s">
        <v>53</v>
      </c>
      <c r="D36" s="14">
        <f>4131.42/80</f>
        <v>51.642749999999999</v>
      </c>
      <c r="E36" s="9" t="s">
        <v>22</v>
      </c>
      <c r="F36" s="12">
        <v>74.085119999999989</v>
      </c>
      <c r="G36" s="12">
        <f t="shared" si="6"/>
        <v>3825.9593308799995</v>
      </c>
      <c r="H36" s="12"/>
      <c r="I36" s="12">
        <v>0</v>
      </c>
      <c r="J36" s="12">
        <f t="shared" si="1"/>
        <v>0</v>
      </c>
      <c r="K36" s="12"/>
      <c r="L36" s="12">
        <f t="shared" si="2"/>
        <v>74.085119999999989</v>
      </c>
      <c r="M36" s="12"/>
      <c r="N36" s="12">
        <f t="shared" si="3"/>
        <v>3825.9593308799995</v>
      </c>
      <c r="O36" s="12"/>
      <c r="P36" s="12">
        <f t="shared" si="4"/>
        <v>191.29796654399999</v>
      </c>
      <c r="Q36" s="12">
        <f t="shared" si="5"/>
        <v>4017.2572974239993</v>
      </c>
      <c r="R36" s="12"/>
      <c r="V36" s="2"/>
      <c r="W36" s="2"/>
      <c r="X36" s="2"/>
      <c r="Y36" s="2"/>
      <c r="Z36" s="2"/>
      <c r="AA36" s="2"/>
    </row>
    <row r="37" spans="1:27" s="13" customFormat="1" x14ac:dyDescent="0.2">
      <c r="A37" s="9" t="s">
        <v>45</v>
      </c>
      <c r="B37" s="9">
        <v>164</v>
      </c>
      <c r="C37" s="10" t="s">
        <v>54</v>
      </c>
      <c r="D37" s="14">
        <v>25.85</v>
      </c>
      <c r="E37" s="9" t="s">
        <v>22</v>
      </c>
      <c r="F37" s="12">
        <v>160.5</v>
      </c>
      <c r="G37" s="12">
        <f t="shared" si="6"/>
        <v>4148.9250000000002</v>
      </c>
      <c r="H37" s="12"/>
      <c r="I37" s="12">
        <v>22</v>
      </c>
      <c r="J37" s="12">
        <f t="shared" si="1"/>
        <v>853.05000000000007</v>
      </c>
      <c r="K37" s="12"/>
      <c r="L37" s="12">
        <f t="shared" si="2"/>
        <v>182.5</v>
      </c>
      <c r="M37" s="12"/>
      <c r="N37" s="12">
        <f t="shared" si="3"/>
        <v>5001.9750000000004</v>
      </c>
      <c r="O37" s="12"/>
      <c r="P37" s="12">
        <f t="shared" si="4"/>
        <v>250.09875000000002</v>
      </c>
      <c r="Q37" s="12">
        <f t="shared" si="5"/>
        <v>5252.0737500000005</v>
      </c>
      <c r="R37" s="12"/>
      <c r="V37" s="2"/>
      <c r="W37" s="2"/>
      <c r="X37" s="2"/>
      <c r="Y37" s="2"/>
      <c r="Z37" s="2"/>
      <c r="AA37" s="2"/>
    </row>
    <row r="38" spans="1:27" s="13" customFormat="1" x14ac:dyDescent="0.2">
      <c r="A38" s="9" t="s">
        <v>45</v>
      </c>
      <c r="B38" s="9">
        <v>167</v>
      </c>
      <c r="C38" s="10" t="s">
        <v>55</v>
      </c>
      <c r="D38" s="11">
        <v>22.040000000000003</v>
      </c>
      <c r="E38" s="9" t="s">
        <v>18</v>
      </c>
      <c r="F38" s="12">
        <v>7.5</v>
      </c>
      <c r="G38" s="12">
        <f t="shared" si="6"/>
        <v>165.3</v>
      </c>
      <c r="H38" s="12"/>
      <c r="I38" s="12">
        <v>25.5</v>
      </c>
      <c r="J38" s="12">
        <f t="shared" si="1"/>
        <v>843.0300000000002</v>
      </c>
      <c r="K38" s="12"/>
      <c r="L38" s="12">
        <f t="shared" si="2"/>
        <v>33</v>
      </c>
      <c r="M38" s="12"/>
      <c r="N38" s="12">
        <f t="shared" si="3"/>
        <v>1008.3300000000002</v>
      </c>
      <c r="O38" s="12"/>
      <c r="P38" s="12">
        <f t="shared" si="4"/>
        <v>50.416500000000013</v>
      </c>
      <c r="Q38" s="12">
        <f t="shared" si="5"/>
        <v>1058.7465000000002</v>
      </c>
      <c r="R38" s="12"/>
      <c r="V38" s="2"/>
      <c r="W38" s="2"/>
      <c r="X38" s="2"/>
      <c r="Y38" s="2"/>
      <c r="Z38" s="2"/>
      <c r="AA38" s="2"/>
    </row>
    <row r="39" spans="1:27" s="13" customFormat="1" x14ac:dyDescent="0.2">
      <c r="A39" s="9" t="s">
        <v>45</v>
      </c>
      <c r="B39" s="9">
        <v>168</v>
      </c>
      <c r="C39" s="10" t="s">
        <v>49</v>
      </c>
      <c r="D39" s="14">
        <v>27.65</v>
      </c>
      <c r="E39" s="9" t="s">
        <v>22</v>
      </c>
      <c r="F39" s="12">
        <v>13.5</v>
      </c>
      <c r="G39" s="12">
        <f t="shared" si="6"/>
        <v>373.27499999999998</v>
      </c>
      <c r="H39" s="12"/>
      <c r="I39" s="12">
        <v>8</v>
      </c>
      <c r="J39" s="12">
        <f t="shared" ref="J39:J70" si="7">+I39*D39*1.5</f>
        <v>331.79999999999995</v>
      </c>
      <c r="K39" s="12"/>
      <c r="L39" s="12">
        <f t="shared" si="2"/>
        <v>21.5</v>
      </c>
      <c r="M39" s="12"/>
      <c r="N39" s="12">
        <f t="shared" si="3"/>
        <v>705.07499999999993</v>
      </c>
      <c r="O39" s="12"/>
      <c r="P39" s="12">
        <f t="shared" si="4"/>
        <v>35.253749999999997</v>
      </c>
      <c r="Q39" s="12">
        <f t="shared" si="5"/>
        <v>740.3287499999999</v>
      </c>
      <c r="R39" s="12"/>
      <c r="V39" s="2"/>
      <c r="W39" s="2"/>
      <c r="X39" s="2"/>
      <c r="Y39" s="2"/>
      <c r="Z39" s="2"/>
      <c r="AA39" s="2"/>
    </row>
    <row r="40" spans="1:27" s="13" customFormat="1" x14ac:dyDescent="0.2">
      <c r="A40" s="9" t="s">
        <v>33</v>
      </c>
      <c r="B40" s="9">
        <v>170</v>
      </c>
      <c r="C40" s="10" t="s">
        <v>37</v>
      </c>
      <c r="D40" s="14">
        <v>25.81</v>
      </c>
      <c r="E40" s="9" t="s">
        <v>22</v>
      </c>
      <c r="F40" s="12">
        <v>10</v>
      </c>
      <c r="G40" s="12">
        <f t="shared" si="6"/>
        <v>258.09999999999997</v>
      </c>
      <c r="H40" s="12"/>
      <c r="I40" s="12"/>
      <c r="J40" s="12">
        <f t="shared" si="7"/>
        <v>0</v>
      </c>
      <c r="K40" s="12"/>
      <c r="L40" s="12">
        <f t="shared" si="2"/>
        <v>10</v>
      </c>
      <c r="M40" s="12"/>
      <c r="N40" s="12">
        <f t="shared" si="3"/>
        <v>258.09999999999997</v>
      </c>
      <c r="O40" s="12"/>
      <c r="P40" s="12">
        <f t="shared" si="4"/>
        <v>12.904999999999999</v>
      </c>
      <c r="Q40" s="12">
        <f t="shared" si="5"/>
        <v>271.00499999999994</v>
      </c>
      <c r="R40" s="12"/>
      <c r="V40" s="2"/>
      <c r="W40" s="2"/>
      <c r="X40" s="2"/>
      <c r="Y40" s="2"/>
      <c r="Z40" s="2"/>
      <c r="AA40" s="2"/>
    </row>
    <row r="41" spans="1:27" s="13" customFormat="1" x14ac:dyDescent="0.2">
      <c r="A41" s="9" t="s">
        <v>45</v>
      </c>
      <c r="B41" s="9">
        <v>171</v>
      </c>
      <c r="C41" s="10" t="s">
        <v>54</v>
      </c>
      <c r="D41" s="14">
        <v>23.64</v>
      </c>
      <c r="E41" s="9" t="s">
        <v>22</v>
      </c>
      <c r="F41" s="12">
        <v>169</v>
      </c>
      <c r="G41" s="12">
        <f t="shared" si="6"/>
        <v>3995.1600000000003</v>
      </c>
      <c r="H41" s="12"/>
      <c r="I41" s="12">
        <v>18</v>
      </c>
      <c r="J41" s="12">
        <f t="shared" si="7"/>
        <v>638.28</v>
      </c>
      <c r="K41" s="12"/>
      <c r="L41" s="12">
        <f t="shared" si="2"/>
        <v>187</v>
      </c>
      <c r="M41" s="12"/>
      <c r="N41" s="12">
        <f t="shared" si="3"/>
        <v>4633.4400000000005</v>
      </c>
      <c r="O41" s="12"/>
      <c r="P41" s="12">
        <f t="shared" si="4"/>
        <v>231.67200000000003</v>
      </c>
      <c r="Q41" s="12">
        <f t="shared" si="5"/>
        <v>4865.112000000001</v>
      </c>
      <c r="R41" s="12"/>
      <c r="V41" s="2"/>
      <c r="W41" s="2"/>
      <c r="X41" s="2"/>
      <c r="Y41" s="2"/>
      <c r="Z41" s="2"/>
      <c r="AA41" s="2"/>
    </row>
    <row r="42" spans="1:27" s="13" customFormat="1" x14ac:dyDescent="0.2">
      <c r="A42" s="9" t="s">
        <v>45</v>
      </c>
      <c r="B42" s="9">
        <v>175</v>
      </c>
      <c r="C42" s="10" t="s">
        <v>56</v>
      </c>
      <c r="D42" s="11">
        <v>21.244044444444445</v>
      </c>
      <c r="E42" s="9" t="s">
        <v>18</v>
      </c>
      <c r="F42" s="12">
        <v>225</v>
      </c>
      <c r="G42" s="12">
        <f t="shared" si="6"/>
        <v>4779.91</v>
      </c>
      <c r="H42" s="12"/>
      <c r="I42" s="12">
        <v>3</v>
      </c>
      <c r="J42" s="12">
        <f t="shared" si="7"/>
        <v>95.598200000000006</v>
      </c>
      <c r="K42" s="12"/>
      <c r="L42" s="12">
        <f t="shared" si="2"/>
        <v>228</v>
      </c>
      <c r="M42" s="12"/>
      <c r="N42" s="12">
        <f t="shared" si="3"/>
        <v>4875.5082000000002</v>
      </c>
      <c r="O42" s="12"/>
      <c r="P42" s="12">
        <f t="shared" si="4"/>
        <v>243.77541000000002</v>
      </c>
      <c r="Q42" s="12">
        <f t="shared" si="5"/>
        <v>5119.2836100000004</v>
      </c>
      <c r="R42" s="12"/>
      <c r="V42" s="2"/>
      <c r="W42" s="2"/>
      <c r="X42" s="2"/>
      <c r="Y42" s="2"/>
      <c r="Z42" s="2"/>
      <c r="AA42" s="2"/>
    </row>
    <row r="43" spans="1:27" s="13" customFormat="1" x14ac:dyDescent="0.2">
      <c r="A43" s="9" t="s">
        <v>16</v>
      </c>
      <c r="B43" s="9">
        <v>181</v>
      </c>
      <c r="C43" s="10" t="s">
        <v>57</v>
      </c>
      <c r="D43" s="14">
        <f>2592.37/80</f>
        <v>32.404624999999996</v>
      </c>
      <c r="E43" s="9" t="s">
        <v>22</v>
      </c>
      <c r="F43" s="12">
        <v>70.729199999999992</v>
      </c>
      <c r="G43" s="12">
        <f t="shared" si="6"/>
        <v>2291.9532025499993</v>
      </c>
      <c r="H43" s="12"/>
      <c r="I43" s="12">
        <v>0</v>
      </c>
      <c r="J43" s="12">
        <f t="shared" si="7"/>
        <v>0</v>
      </c>
      <c r="K43" s="12"/>
      <c r="L43" s="12">
        <f t="shared" si="2"/>
        <v>70.729199999999992</v>
      </c>
      <c r="M43" s="12"/>
      <c r="N43" s="12">
        <f t="shared" si="3"/>
        <v>2291.9532025499993</v>
      </c>
      <c r="O43" s="12"/>
      <c r="P43" s="12">
        <f t="shared" si="4"/>
        <v>114.59766012749998</v>
      </c>
      <c r="Q43" s="12">
        <f t="shared" si="5"/>
        <v>2406.5508626774995</v>
      </c>
      <c r="R43" s="12"/>
      <c r="V43" s="2"/>
      <c r="W43" s="2"/>
      <c r="X43" s="2"/>
      <c r="Y43" s="2"/>
      <c r="Z43" s="2"/>
      <c r="AA43" s="2"/>
    </row>
    <row r="44" spans="1:27" s="13" customFormat="1" x14ac:dyDescent="0.2">
      <c r="A44" s="9" t="s">
        <v>20</v>
      </c>
      <c r="B44" s="9">
        <v>183</v>
      </c>
      <c r="C44" s="10" t="s">
        <v>32</v>
      </c>
      <c r="D44" s="14">
        <v>29.03</v>
      </c>
      <c r="E44" s="9" t="s">
        <v>22</v>
      </c>
      <c r="F44" s="12">
        <v>80.5</v>
      </c>
      <c r="G44" s="12">
        <f t="shared" si="6"/>
        <v>2336.915</v>
      </c>
      <c r="H44" s="12"/>
      <c r="I44" s="12">
        <v>24.5</v>
      </c>
      <c r="J44" s="12">
        <f t="shared" si="7"/>
        <v>1066.8525</v>
      </c>
      <c r="K44" s="12"/>
      <c r="L44" s="12">
        <f t="shared" si="2"/>
        <v>105</v>
      </c>
      <c r="M44" s="12"/>
      <c r="N44" s="12">
        <f t="shared" si="3"/>
        <v>3403.7674999999999</v>
      </c>
      <c r="O44" s="12"/>
      <c r="P44" s="12">
        <f t="shared" si="4"/>
        <v>170.18837500000001</v>
      </c>
      <c r="Q44" s="12">
        <f t="shared" si="5"/>
        <v>3573.9558750000001</v>
      </c>
      <c r="R44" s="12"/>
      <c r="V44" s="2"/>
      <c r="W44" s="2"/>
      <c r="X44" s="2"/>
      <c r="Y44" s="2"/>
      <c r="Z44" s="2"/>
      <c r="AA44" s="2"/>
    </row>
    <row r="45" spans="1:27" s="13" customFormat="1" x14ac:dyDescent="0.2">
      <c r="A45" s="9" t="s">
        <v>45</v>
      </c>
      <c r="B45" s="9">
        <v>184</v>
      </c>
      <c r="C45" s="10" t="s">
        <v>56</v>
      </c>
      <c r="D45" s="14">
        <v>27.36</v>
      </c>
      <c r="E45" s="9" t="s">
        <v>22</v>
      </c>
      <c r="F45" s="12">
        <v>236.5</v>
      </c>
      <c r="G45" s="12">
        <f t="shared" si="6"/>
        <v>6470.6399999999994</v>
      </c>
      <c r="H45" s="12"/>
      <c r="I45" s="12">
        <v>33.5</v>
      </c>
      <c r="J45" s="12">
        <f t="shared" si="7"/>
        <v>1374.84</v>
      </c>
      <c r="K45" s="12"/>
      <c r="L45" s="12">
        <f t="shared" si="2"/>
        <v>270</v>
      </c>
      <c r="M45" s="12"/>
      <c r="N45" s="12">
        <f t="shared" si="3"/>
        <v>7845.48</v>
      </c>
      <c r="O45" s="12"/>
      <c r="P45" s="12">
        <f t="shared" si="4"/>
        <v>392.274</v>
      </c>
      <c r="Q45" s="12">
        <f t="shared" si="5"/>
        <v>8237.753999999999</v>
      </c>
      <c r="R45" s="12"/>
      <c r="V45" s="2"/>
      <c r="W45" s="2"/>
      <c r="X45" s="2"/>
      <c r="Y45" s="2"/>
      <c r="Z45" s="2"/>
      <c r="AA45" s="2"/>
    </row>
    <row r="46" spans="1:27" s="13" customFormat="1" x14ac:dyDescent="0.2">
      <c r="A46" s="9" t="s">
        <v>20</v>
      </c>
      <c r="B46" s="9">
        <v>185</v>
      </c>
      <c r="C46" s="10" t="s">
        <v>55</v>
      </c>
      <c r="D46" s="14">
        <v>26.36</v>
      </c>
      <c r="E46" s="9" t="s">
        <v>22</v>
      </c>
      <c r="F46" s="12">
        <v>68.542479999999998</v>
      </c>
      <c r="G46" s="12">
        <f t="shared" si="6"/>
        <v>1806.7797727999998</v>
      </c>
      <c r="H46" s="12"/>
      <c r="I46" s="12">
        <v>19.5</v>
      </c>
      <c r="J46" s="12">
        <f t="shared" si="7"/>
        <v>771.03</v>
      </c>
      <c r="K46" s="12"/>
      <c r="L46" s="12">
        <f t="shared" si="2"/>
        <v>88.042479999999998</v>
      </c>
      <c r="M46" s="12"/>
      <c r="N46" s="12">
        <f t="shared" si="3"/>
        <v>2577.8097727999998</v>
      </c>
      <c r="O46" s="12"/>
      <c r="P46" s="12">
        <f t="shared" si="4"/>
        <v>128.89048864</v>
      </c>
      <c r="Q46" s="12">
        <f t="shared" si="5"/>
        <v>2706.7002614399998</v>
      </c>
      <c r="R46" s="12"/>
      <c r="V46" s="2"/>
      <c r="W46" s="2"/>
      <c r="X46" s="2"/>
      <c r="Y46" s="2"/>
      <c r="Z46" s="2"/>
      <c r="AA46" s="2"/>
    </row>
    <row r="47" spans="1:27" s="13" customFormat="1" x14ac:dyDescent="0.2">
      <c r="A47" s="9" t="s">
        <v>16</v>
      </c>
      <c r="B47" s="9">
        <v>188</v>
      </c>
      <c r="C47" s="10" t="s">
        <v>58</v>
      </c>
      <c r="D47" s="14">
        <f>4058.66/80</f>
        <v>50.733249999999998</v>
      </c>
      <c r="E47" s="9" t="s">
        <v>22</v>
      </c>
      <c r="F47" s="12">
        <v>70.792919999999981</v>
      </c>
      <c r="G47" s="12">
        <f t="shared" si="6"/>
        <v>3591.5549085899988</v>
      </c>
      <c r="H47" s="12"/>
      <c r="I47" s="12">
        <v>0</v>
      </c>
      <c r="J47" s="12">
        <f t="shared" si="7"/>
        <v>0</v>
      </c>
      <c r="K47" s="12"/>
      <c r="L47" s="12">
        <f t="shared" si="2"/>
        <v>70.792919999999981</v>
      </c>
      <c r="M47" s="12"/>
      <c r="N47" s="12">
        <f t="shared" si="3"/>
        <v>3591.5549085899988</v>
      </c>
      <c r="O47" s="12"/>
      <c r="P47" s="12">
        <f t="shared" si="4"/>
        <v>179.57774542949994</v>
      </c>
      <c r="Q47" s="12">
        <f t="shared" si="5"/>
        <v>3771.1326540194987</v>
      </c>
      <c r="R47" s="12"/>
      <c r="V47" s="2"/>
      <c r="W47" s="2"/>
      <c r="X47" s="2"/>
      <c r="Y47" s="2"/>
      <c r="Z47" s="2"/>
      <c r="AA47" s="2"/>
    </row>
    <row r="48" spans="1:27" s="13" customFormat="1" x14ac:dyDescent="0.2">
      <c r="A48" s="9" t="s">
        <v>20</v>
      </c>
      <c r="B48" s="9">
        <v>189</v>
      </c>
      <c r="C48" s="10" t="s">
        <v>55</v>
      </c>
      <c r="D48" s="14">
        <v>25.21</v>
      </c>
      <c r="E48" s="9" t="s">
        <v>22</v>
      </c>
      <c r="F48" s="12">
        <v>7</v>
      </c>
      <c r="G48" s="12">
        <f t="shared" si="6"/>
        <v>176.47</v>
      </c>
      <c r="H48" s="12"/>
      <c r="I48" s="12">
        <v>20</v>
      </c>
      <c r="J48" s="12">
        <f t="shared" si="7"/>
        <v>756.30000000000007</v>
      </c>
      <c r="K48" s="12"/>
      <c r="L48" s="12">
        <f t="shared" si="2"/>
        <v>27</v>
      </c>
      <c r="M48" s="12"/>
      <c r="N48" s="12">
        <f t="shared" si="3"/>
        <v>932.7700000000001</v>
      </c>
      <c r="O48" s="12"/>
      <c r="P48" s="12">
        <f t="shared" si="4"/>
        <v>46.638500000000008</v>
      </c>
      <c r="Q48" s="12">
        <f t="shared" si="5"/>
        <v>979.40850000000012</v>
      </c>
      <c r="R48" s="12"/>
      <c r="V48" s="2"/>
      <c r="W48" s="2"/>
      <c r="X48" s="2"/>
      <c r="Y48" s="2"/>
      <c r="Z48" s="2"/>
      <c r="AA48" s="2"/>
    </row>
    <row r="49" spans="1:27" s="13" customFormat="1" x14ac:dyDescent="0.2">
      <c r="A49" s="9" t="s">
        <v>45</v>
      </c>
      <c r="B49" s="9">
        <v>195</v>
      </c>
      <c r="C49" s="10" t="s">
        <v>59</v>
      </c>
      <c r="D49" s="11">
        <v>16.994285714285713</v>
      </c>
      <c r="E49" s="9" t="s">
        <v>18</v>
      </c>
      <c r="F49" s="12">
        <v>0</v>
      </c>
      <c r="G49" s="12">
        <f t="shared" si="6"/>
        <v>0</v>
      </c>
      <c r="H49" s="12"/>
      <c r="I49" s="12">
        <v>3.5</v>
      </c>
      <c r="J49" s="12">
        <f t="shared" si="7"/>
        <v>89.22</v>
      </c>
      <c r="K49" s="12"/>
      <c r="L49" s="12">
        <f t="shared" si="2"/>
        <v>3.5</v>
      </c>
      <c r="M49" s="12"/>
      <c r="N49" s="12">
        <f t="shared" si="3"/>
        <v>89.22</v>
      </c>
      <c r="O49" s="12"/>
      <c r="P49" s="12">
        <f t="shared" si="4"/>
        <v>4.4610000000000003</v>
      </c>
      <c r="Q49" s="12">
        <f t="shared" si="5"/>
        <v>93.680999999999997</v>
      </c>
      <c r="R49" s="12"/>
      <c r="V49" s="2"/>
      <c r="W49" s="2"/>
      <c r="X49" s="2"/>
      <c r="Y49" s="2"/>
      <c r="Z49" s="2"/>
      <c r="AA49" s="2"/>
    </row>
    <row r="50" spans="1:27" s="13" customFormat="1" x14ac:dyDescent="0.2">
      <c r="A50" s="9" t="s">
        <v>45</v>
      </c>
      <c r="B50" s="9">
        <v>196</v>
      </c>
      <c r="C50" s="10" t="s">
        <v>56</v>
      </c>
      <c r="D50" s="14">
        <v>22.69</v>
      </c>
      <c r="E50" s="9" t="s">
        <v>22</v>
      </c>
      <c r="F50" s="12">
        <v>50.5</v>
      </c>
      <c r="G50" s="12">
        <f t="shared" ref="G50:G71" si="8">+F50*D50</f>
        <v>1145.845</v>
      </c>
      <c r="H50" s="12"/>
      <c r="I50" s="12">
        <v>20</v>
      </c>
      <c r="J50" s="12">
        <f t="shared" si="7"/>
        <v>680.7</v>
      </c>
      <c r="K50" s="12"/>
      <c r="L50" s="12">
        <f t="shared" si="2"/>
        <v>70.5</v>
      </c>
      <c r="M50" s="12"/>
      <c r="N50" s="12">
        <f t="shared" si="3"/>
        <v>1826.5450000000001</v>
      </c>
      <c r="O50" s="12"/>
      <c r="P50" s="12">
        <f t="shared" si="4"/>
        <v>91.327250000000006</v>
      </c>
      <c r="Q50" s="12">
        <f t="shared" si="5"/>
        <v>1917.8722500000001</v>
      </c>
      <c r="R50" s="12"/>
      <c r="V50" s="2"/>
      <c r="W50" s="2"/>
      <c r="X50" s="2"/>
      <c r="Y50" s="2"/>
      <c r="Z50" s="2"/>
      <c r="AA50" s="2"/>
    </row>
    <row r="51" spans="1:27" s="13" customFormat="1" x14ac:dyDescent="0.2">
      <c r="A51" s="9" t="s">
        <v>45</v>
      </c>
      <c r="B51" s="9">
        <v>197</v>
      </c>
      <c r="C51" s="10" t="s">
        <v>60</v>
      </c>
      <c r="D51" s="14">
        <v>19.670000000000002</v>
      </c>
      <c r="E51" s="9" t="s">
        <v>22</v>
      </c>
      <c r="F51" s="12">
        <v>1.5</v>
      </c>
      <c r="G51" s="12">
        <f t="shared" si="8"/>
        <v>29.505000000000003</v>
      </c>
      <c r="H51" s="12"/>
      <c r="I51" s="12">
        <v>0</v>
      </c>
      <c r="J51" s="12">
        <f t="shared" si="7"/>
        <v>0</v>
      </c>
      <c r="K51" s="12"/>
      <c r="L51" s="12">
        <f t="shared" si="2"/>
        <v>1.5</v>
      </c>
      <c r="M51" s="12"/>
      <c r="N51" s="12">
        <f t="shared" si="3"/>
        <v>29.505000000000003</v>
      </c>
      <c r="O51" s="12"/>
      <c r="P51" s="12">
        <f t="shared" si="4"/>
        <v>1.4752500000000002</v>
      </c>
      <c r="Q51" s="12">
        <f t="shared" si="5"/>
        <v>30.980250000000002</v>
      </c>
      <c r="R51" s="12"/>
      <c r="V51" s="2"/>
      <c r="W51" s="2"/>
      <c r="X51" s="2"/>
      <c r="Y51" s="2"/>
      <c r="Z51" s="2"/>
      <c r="AA51" s="2"/>
    </row>
    <row r="52" spans="1:27" s="13" customFormat="1" x14ac:dyDescent="0.2">
      <c r="A52" s="9" t="s">
        <v>29</v>
      </c>
      <c r="B52" s="9">
        <v>199</v>
      </c>
      <c r="C52" s="10" t="s">
        <v>30</v>
      </c>
      <c r="D52" s="14">
        <v>20</v>
      </c>
      <c r="E52" s="9" t="s">
        <v>22</v>
      </c>
      <c r="F52" s="12">
        <v>94</v>
      </c>
      <c r="G52" s="12">
        <f t="shared" si="8"/>
        <v>1880</v>
      </c>
      <c r="H52" s="12"/>
      <c r="I52" s="12">
        <v>16</v>
      </c>
      <c r="J52" s="12">
        <f t="shared" si="7"/>
        <v>480</v>
      </c>
      <c r="K52" s="12"/>
      <c r="L52" s="12">
        <f t="shared" si="2"/>
        <v>110</v>
      </c>
      <c r="M52" s="12"/>
      <c r="N52" s="12">
        <f t="shared" si="3"/>
        <v>2360</v>
      </c>
      <c r="O52" s="12"/>
      <c r="P52" s="12">
        <f t="shared" si="4"/>
        <v>118</v>
      </c>
      <c r="Q52" s="12">
        <f t="shared" si="5"/>
        <v>2478</v>
      </c>
      <c r="R52" s="12"/>
      <c r="V52" s="2"/>
      <c r="W52" s="2"/>
      <c r="X52" s="2"/>
      <c r="Y52" s="2"/>
      <c r="Z52" s="2"/>
      <c r="AA52" s="2"/>
    </row>
    <row r="53" spans="1:27" s="13" customFormat="1" x14ac:dyDescent="0.2">
      <c r="A53" s="9" t="s">
        <v>20</v>
      </c>
      <c r="B53" s="9">
        <v>201</v>
      </c>
      <c r="C53" s="10" t="s">
        <v>61</v>
      </c>
      <c r="D53" s="14">
        <v>38.22</v>
      </c>
      <c r="E53" s="9" t="s">
        <v>22</v>
      </c>
      <c r="F53" s="12">
        <v>26</v>
      </c>
      <c r="G53" s="12">
        <f t="shared" si="8"/>
        <v>993.72</v>
      </c>
      <c r="H53" s="12"/>
      <c r="I53" s="12">
        <v>0</v>
      </c>
      <c r="J53" s="12">
        <f t="shared" si="7"/>
        <v>0</v>
      </c>
      <c r="K53" s="12"/>
      <c r="L53" s="12">
        <f t="shared" si="2"/>
        <v>26</v>
      </c>
      <c r="M53" s="12"/>
      <c r="N53" s="12">
        <f t="shared" si="3"/>
        <v>993.72</v>
      </c>
      <c r="O53" s="12"/>
      <c r="P53" s="12">
        <f t="shared" si="4"/>
        <v>49.686000000000007</v>
      </c>
      <c r="Q53" s="12">
        <f t="shared" si="5"/>
        <v>1043.4059999999999</v>
      </c>
      <c r="R53" s="12"/>
      <c r="V53" s="2"/>
      <c r="W53" s="2"/>
      <c r="X53" s="2"/>
      <c r="Y53" s="2"/>
      <c r="Z53" s="2"/>
      <c r="AA53" s="2"/>
    </row>
    <row r="54" spans="1:27" s="13" customFormat="1" x14ac:dyDescent="0.2">
      <c r="A54" s="9" t="s">
        <v>45</v>
      </c>
      <c r="B54" s="9">
        <v>202</v>
      </c>
      <c r="C54" s="10" t="s">
        <v>62</v>
      </c>
      <c r="D54" s="11">
        <v>17.170158730158729</v>
      </c>
      <c r="E54" s="9" t="s">
        <v>22</v>
      </c>
      <c r="F54" s="12">
        <v>0</v>
      </c>
      <c r="G54" s="12">
        <f t="shared" si="8"/>
        <v>0</v>
      </c>
      <c r="H54" s="12"/>
      <c r="I54" s="12">
        <v>10.5</v>
      </c>
      <c r="J54" s="12">
        <f t="shared" si="7"/>
        <v>270.43</v>
      </c>
      <c r="K54" s="12"/>
      <c r="L54" s="12">
        <f t="shared" si="2"/>
        <v>10.5</v>
      </c>
      <c r="M54" s="12"/>
      <c r="N54" s="12">
        <f t="shared" si="3"/>
        <v>270.43</v>
      </c>
      <c r="O54" s="12"/>
      <c r="P54" s="12">
        <f t="shared" si="4"/>
        <v>13.521500000000001</v>
      </c>
      <c r="Q54" s="12">
        <f t="shared" si="5"/>
        <v>283.95150000000001</v>
      </c>
      <c r="R54" s="12"/>
      <c r="V54" s="2"/>
      <c r="W54" s="2"/>
      <c r="X54" s="2"/>
      <c r="Y54" s="2"/>
      <c r="Z54" s="2"/>
      <c r="AA54" s="2"/>
    </row>
    <row r="55" spans="1:27" s="13" customFormat="1" x14ac:dyDescent="0.2">
      <c r="A55" s="9" t="s">
        <v>23</v>
      </c>
      <c r="B55" s="9">
        <v>203</v>
      </c>
      <c r="C55" s="10" t="s">
        <v>63</v>
      </c>
      <c r="D55" s="14">
        <v>27.37</v>
      </c>
      <c r="E55" s="9" t="s">
        <v>22</v>
      </c>
      <c r="F55" s="12">
        <v>77.483519999999999</v>
      </c>
      <c r="G55" s="12">
        <f t="shared" si="8"/>
        <v>2120.7239423999999</v>
      </c>
      <c r="H55" s="12"/>
      <c r="I55" s="12">
        <v>3.2497199999999999</v>
      </c>
      <c r="J55" s="12">
        <f t="shared" si="7"/>
        <v>133.41725460000001</v>
      </c>
      <c r="K55" s="12"/>
      <c r="L55" s="12">
        <f t="shared" si="2"/>
        <v>80.733239999999995</v>
      </c>
      <c r="M55" s="12"/>
      <c r="N55" s="12">
        <f t="shared" si="3"/>
        <v>2254.1411969999999</v>
      </c>
      <c r="O55" s="12"/>
      <c r="P55" s="12">
        <f t="shared" si="4"/>
        <v>112.70705985000001</v>
      </c>
      <c r="Q55" s="12">
        <f t="shared" si="5"/>
        <v>2366.8482568499999</v>
      </c>
      <c r="R55" s="12"/>
      <c r="V55" s="2"/>
      <c r="W55" s="2"/>
      <c r="X55" s="2"/>
      <c r="Y55" s="2"/>
      <c r="Z55" s="2"/>
      <c r="AA55" s="2"/>
    </row>
    <row r="56" spans="1:27" s="13" customFormat="1" x14ac:dyDescent="0.2">
      <c r="A56" s="9" t="s">
        <v>45</v>
      </c>
      <c r="B56" s="9">
        <v>204</v>
      </c>
      <c r="C56" s="10" t="s">
        <v>64</v>
      </c>
      <c r="D56" s="14">
        <v>24.78</v>
      </c>
      <c r="E56" s="9" t="s">
        <v>22</v>
      </c>
      <c r="F56" s="12">
        <v>49</v>
      </c>
      <c r="G56" s="12">
        <f t="shared" si="8"/>
        <v>1214.22</v>
      </c>
      <c r="H56" s="12"/>
      <c r="I56" s="12">
        <v>21</v>
      </c>
      <c r="J56" s="12">
        <f t="shared" si="7"/>
        <v>780.56999999999994</v>
      </c>
      <c r="K56" s="12"/>
      <c r="L56" s="12">
        <f t="shared" si="2"/>
        <v>70</v>
      </c>
      <c r="M56" s="12"/>
      <c r="N56" s="12">
        <f t="shared" si="3"/>
        <v>1994.79</v>
      </c>
      <c r="O56" s="12"/>
      <c r="P56" s="12">
        <f t="shared" si="4"/>
        <v>99.739500000000007</v>
      </c>
      <c r="Q56" s="12">
        <f t="shared" si="5"/>
        <v>2094.5295000000001</v>
      </c>
      <c r="R56" s="12"/>
      <c r="V56" s="2"/>
      <c r="W56" s="2"/>
      <c r="X56" s="2"/>
      <c r="Y56" s="2"/>
      <c r="Z56" s="2"/>
      <c r="AA56" s="2"/>
    </row>
    <row r="57" spans="1:27" s="13" customFormat="1" x14ac:dyDescent="0.2">
      <c r="A57" s="9" t="s">
        <v>45</v>
      </c>
      <c r="B57" s="9">
        <v>205</v>
      </c>
      <c r="C57" s="10" t="s">
        <v>64</v>
      </c>
      <c r="D57" s="14">
        <v>19.670000000000002</v>
      </c>
      <c r="E57" s="9" t="s">
        <v>22</v>
      </c>
      <c r="F57" s="12">
        <v>57.5</v>
      </c>
      <c r="G57" s="12">
        <f t="shared" si="8"/>
        <v>1131.0250000000001</v>
      </c>
      <c r="H57" s="12"/>
      <c r="I57" s="12">
        <v>50.5</v>
      </c>
      <c r="J57" s="12">
        <f t="shared" si="7"/>
        <v>1490.0025000000001</v>
      </c>
      <c r="K57" s="12"/>
      <c r="L57" s="12">
        <f t="shared" si="2"/>
        <v>108</v>
      </c>
      <c r="M57" s="12"/>
      <c r="N57" s="12">
        <f t="shared" si="3"/>
        <v>2621.0275000000001</v>
      </c>
      <c r="O57" s="12"/>
      <c r="P57" s="12">
        <f t="shared" si="4"/>
        <v>131.05137500000001</v>
      </c>
      <c r="Q57" s="12">
        <f t="shared" si="5"/>
        <v>2752.0788750000002</v>
      </c>
      <c r="R57" s="12"/>
      <c r="V57" s="2"/>
      <c r="W57" s="2"/>
      <c r="X57" s="2"/>
      <c r="Y57" s="2"/>
      <c r="Z57" s="2"/>
      <c r="AA57" s="2"/>
    </row>
    <row r="58" spans="1:27" s="13" customFormat="1" x14ac:dyDescent="0.2">
      <c r="A58" s="9" t="s">
        <v>45</v>
      </c>
      <c r="B58" s="9">
        <v>206</v>
      </c>
      <c r="C58" s="10" t="s">
        <v>59</v>
      </c>
      <c r="D58" s="14">
        <v>19.54</v>
      </c>
      <c r="E58" s="9" t="s">
        <v>22</v>
      </c>
      <c r="F58" s="12">
        <v>0</v>
      </c>
      <c r="G58" s="12">
        <f t="shared" si="8"/>
        <v>0</v>
      </c>
      <c r="H58" s="12"/>
      <c r="I58" s="12">
        <v>5</v>
      </c>
      <c r="J58" s="12">
        <f t="shared" si="7"/>
        <v>146.54999999999998</v>
      </c>
      <c r="K58" s="12"/>
      <c r="L58" s="12">
        <f t="shared" si="2"/>
        <v>5</v>
      </c>
      <c r="M58" s="12"/>
      <c r="N58" s="12">
        <f t="shared" si="3"/>
        <v>146.54999999999998</v>
      </c>
      <c r="O58" s="12"/>
      <c r="P58" s="12">
        <f t="shared" si="4"/>
        <v>7.3274999999999997</v>
      </c>
      <c r="Q58" s="12">
        <f t="shared" si="5"/>
        <v>153.87749999999997</v>
      </c>
      <c r="R58" s="12"/>
      <c r="V58" s="2"/>
      <c r="W58" s="2"/>
      <c r="X58" s="2"/>
      <c r="Y58" s="2"/>
      <c r="Z58" s="2"/>
      <c r="AA58" s="2"/>
    </row>
    <row r="59" spans="1:27" s="13" customFormat="1" x14ac:dyDescent="0.2">
      <c r="A59" s="9" t="s">
        <v>45</v>
      </c>
      <c r="B59" s="9">
        <v>209</v>
      </c>
      <c r="C59" s="10" t="s">
        <v>59</v>
      </c>
      <c r="D59" s="14">
        <v>21.16</v>
      </c>
      <c r="E59" s="9" t="s">
        <v>22</v>
      </c>
      <c r="F59" s="12">
        <v>17.5</v>
      </c>
      <c r="G59" s="12">
        <f t="shared" si="8"/>
        <v>370.3</v>
      </c>
      <c r="H59" s="12"/>
      <c r="I59" s="12">
        <v>13.5</v>
      </c>
      <c r="J59" s="12">
        <f t="shared" si="7"/>
        <v>428.49</v>
      </c>
      <c r="K59" s="12"/>
      <c r="L59" s="12">
        <f t="shared" si="2"/>
        <v>31</v>
      </c>
      <c r="M59" s="12"/>
      <c r="N59" s="12">
        <f t="shared" si="3"/>
        <v>798.79</v>
      </c>
      <c r="O59" s="12"/>
      <c r="P59" s="12">
        <f t="shared" si="4"/>
        <v>39.939500000000002</v>
      </c>
      <c r="Q59" s="12">
        <f t="shared" si="5"/>
        <v>838.72949999999992</v>
      </c>
      <c r="R59" s="12"/>
      <c r="V59" s="2"/>
      <c r="W59" s="2"/>
      <c r="X59" s="2"/>
      <c r="Y59" s="2"/>
      <c r="Z59" s="2"/>
      <c r="AA59" s="2"/>
    </row>
    <row r="60" spans="1:27" s="13" customFormat="1" x14ac:dyDescent="0.2">
      <c r="A60" s="9" t="s">
        <v>45</v>
      </c>
      <c r="B60" s="9">
        <v>210</v>
      </c>
      <c r="C60" s="10" t="s">
        <v>59</v>
      </c>
      <c r="D60" s="14">
        <v>22.2</v>
      </c>
      <c r="E60" s="9" t="s">
        <v>22</v>
      </c>
      <c r="F60" s="12">
        <v>15</v>
      </c>
      <c r="G60" s="12">
        <f t="shared" si="8"/>
        <v>333</v>
      </c>
      <c r="H60" s="12"/>
      <c r="I60" s="12">
        <v>0.5</v>
      </c>
      <c r="J60" s="12">
        <f t="shared" si="7"/>
        <v>16.649999999999999</v>
      </c>
      <c r="K60" s="12"/>
      <c r="L60" s="12">
        <f t="shared" si="2"/>
        <v>15.5</v>
      </c>
      <c r="M60" s="12"/>
      <c r="N60" s="12">
        <f t="shared" si="3"/>
        <v>349.65</v>
      </c>
      <c r="O60" s="12"/>
      <c r="P60" s="12">
        <f t="shared" si="4"/>
        <v>17.482499999999998</v>
      </c>
      <c r="Q60" s="12">
        <f t="shared" si="5"/>
        <v>367.13249999999999</v>
      </c>
      <c r="R60" s="12"/>
      <c r="V60" s="2"/>
      <c r="W60" s="2"/>
      <c r="X60" s="2"/>
      <c r="Y60" s="2"/>
      <c r="Z60" s="2"/>
      <c r="AA60" s="2"/>
    </row>
    <row r="61" spans="1:27" s="13" customFormat="1" x14ac:dyDescent="0.2">
      <c r="A61" s="9" t="s">
        <v>45</v>
      </c>
      <c r="B61" s="9">
        <v>211</v>
      </c>
      <c r="C61" s="10" t="s">
        <v>59</v>
      </c>
      <c r="D61" s="14">
        <v>19.78</v>
      </c>
      <c r="E61" s="9" t="s">
        <v>22</v>
      </c>
      <c r="F61" s="12">
        <v>0</v>
      </c>
      <c r="G61" s="12">
        <f t="shared" si="8"/>
        <v>0</v>
      </c>
      <c r="H61" s="12"/>
      <c r="I61" s="12">
        <v>6</v>
      </c>
      <c r="J61" s="12">
        <f t="shared" si="7"/>
        <v>178.02</v>
      </c>
      <c r="K61" s="12"/>
      <c r="L61" s="12">
        <f t="shared" si="2"/>
        <v>6</v>
      </c>
      <c r="M61" s="12"/>
      <c r="N61" s="12">
        <f t="shared" si="3"/>
        <v>178.02</v>
      </c>
      <c r="O61" s="12"/>
      <c r="P61" s="12">
        <f t="shared" si="4"/>
        <v>8.9010000000000016</v>
      </c>
      <c r="Q61" s="12">
        <f t="shared" si="5"/>
        <v>186.92100000000002</v>
      </c>
      <c r="R61" s="12"/>
      <c r="V61" s="2"/>
      <c r="W61" s="2"/>
      <c r="X61" s="2"/>
      <c r="Y61" s="2"/>
      <c r="Z61" s="2"/>
      <c r="AA61" s="2"/>
    </row>
    <row r="62" spans="1:27" s="13" customFormat="1" x14ac:dyDescent="0.2">
      <c r="A62" s="9" t="s">
        <v>29</v>
      </c>
      <c r="B62" s="9">
        <v>212</v>
      </c>
      <c r="C62" s="10" t="s">
        <v>30</v>
      </c>
      <c r="D62" s="11">
        <v>17.16</v>
      </c>
      <c r="E62" s="9" t="s">
        <v>18</v>
      </c>
      <c r="F62" s="12">
        <v>4.72</v>
      </c>
      <c r="G62" s="12">
        <f t="shared" si="8"/>
        <v>80.995199999999997</v>
      </c>
      <c r="H62" s="12"/>
      <c r="I62" s="12">
        <v>0.59</v>
      </c>
      <c r="J62" s="12">
        <f t="shared" si="7"/>
        <v>15.186599999999999</v>
      </c>
      <c r="K62" s="12"/>
      <c r="L62" s="12">
        <f t="shared" si="2"/>
        <v>5.31</v>
      </c>
      <c r="M62" s="12"/>
      <c r="N62" s="12">
        <f t="shared" si="3"/>
        <v>96.181799999999996</v>
      </c>
      <c r="O62" s="12"/>
      <c r="P62" s="12">
        <f t="shared" si="4"/>
        <v>4.8090900000000003</v>
      </c>
      <c r="Q62" s="12">
        <f t="shared" si="5"/>
        <v>100.99088999999999</v>
      </c>
      <c r="R62" s="12"/>
      <c r="V62" s="2"/>
      <c r="W62" s="2"/>
      <c r="X62" s="2"/>
      <c r="Y62" s="2"/>
      <c r="Z62" s="2"/>
      <c r="AA62" s="2"/>
    </row>
    <row r="63" spans="1:27" s="13" customFormat="1" x14ac:dyDescent="0.2">
      <c r="A63" s="9" t="s">
        <v>20</v>
      </c>
      <c r="B63" s="9">
        <v>213</v>
      </c>
      <c r="C63" s="10" t="s">
        <v>65</v>
      </c>
      <c r="D63" s="14">
        <v>25.46</v>
      </c>
      <c r="E63" s="9" t="s">
        <v>22</v>
      </c>
      <c r="F63" s="12">
        <v>20.5</v>
      </c>
      <c r="G63" s="12">
        <f t="shared" si="8"/>
        <v>521.93000000000006</v>
      </c>
      <c r="H63" s="12"/>
      <c r="I63" s="12">
        <v>20.5</v>
      </c>
      <c r="J63" s="12">
        <f t="shared" si="7"/>
        <v>782.8950000000001</v>
      </c>
      <c r="K63" s="12"/>
      <c r="L63" s="12">
        <f t="shared" si="2"/>
        <v>41</v>
      </c>
      <c r="M63" s="12"/>
      <c r="N63" s="12">
        <f t="shared" si="3"/>
        <v>1304.8250000000003</v>
      </c>
      <c r="O63" s="12"/>
      <c r="P63" s="12">
        <f t="shared" si="4"/>
        <v>65.241250000000022</v>
      </c>
      <c r="Q63" s="12">
        <f t="shared" si="5"/>
        <v>1370.0662500000003</v>
      </c>
      <c r="R63" s="12"/>
      <c r="V63" s="2"/>
      <c r="W63" s="2"/>
      <c r="X63" s="2"/>
      <c r="Y63" s="2"/>
      <c r="Z63" s="2"/>
      <c r="AA63" s="2"/>
    </row>
    <row r="64" spans="1:27" s="13" customFormat="1" x14ac:dyDescent="0.2">
      <c r="A64" s="9" t="s">
        <v>16</v>
      </c>
      <c r="B64" s="9">
        <v>214</v>
      </c>
      <c r="C64" s="10" t="s">
        <v>66</v>
      </c>
      <c r="D64" s="14">
        <f>7050.72/80</f>
        <v>88.134</v>
      </c>
      <c r="E64" s="9" t="s">
        <v>22</v>
      </c>
      <c r="F64" s="12">
        <v>30.023999999999997</v>
      </c>
      <c r="G64" s="12">
        <f t="shared" si="8"/>
        <v>2646.1352159999997</v>
      </c>
      <c r="H64" s="12"/>
      <c r="I64" s="12">
        <v>0</v>
      </c>
      <c r="J64" s="12">
        <f t="shared" si="7"/>
        <v>0</v>
      </c>
      <c r="K64" s="12"/>
      <c r="L64" s="12">
        <f t="shared" si="2"/>
        <v>30.023999999999997</v>
      </c>
      <c r="M64" s="12"/>
      <c r="N64" s="12">
        <f t="shared" si="3"/>
        <v>2646.1352159999997</v>
      </c>
      <c r="O64" s="12"/>
      <c r="P64" s="12">
        <f t="shared" si="4"/>
        <v>132.30676079999998</v>
      </c>
      <c r="Q64" s="12">
        <f t="shared" si="5"/>
        <v>2778.4419767999998</v>
      </c>
      <c r="R64" s="12"/>
      <c r="V64" s="2"/>
      <c r="W64" s="2"/>
      <c r="X64" s="2"/>
      <c r="Y64" s="2"/>
      <c r="Z64" s="2"/>
      <c r="AA64" s="2"/>
    </row>
    <row r="65" spans="1:27" s="13" customFormat="1" x14ac:dyDescent="0.2">
      <c r="A65" s="9" t="s">
        <v>45</v>
      </c>
      <c r="B65" s="9">
        <v>215</v>
      </c>
      <c r="C65" s="10" t="s">
        <v>67</v>
      </c>
      <c r="D65" s="14">
        <v>21.68</v>
      </c>
      <c r="E65" s="9" t="s">
        <v>22</v>
      </c>
      <c r="F65" s="12">
        <v>0</v>
      </c>
      <c r="G65" s="12">
        <f t="shared" si="8"/>
        <v>0</v>
      </c>
      <c r="H65" s="12"/>
      <c r="I65" s="12">
        <v>3</v>
      </c>
      <c r="J65" s="12">
        <f t="shared" si="7"/>
        <v>97.559999999999988</v>
      </c>
      <c r="K65" s="12"/>
      <c r="L65" s="12">
        <f t="shared" si="2"/>
        <v>3</v>
      </c>
      <c r="M65" s="12"/>
      <c r="N65" s="12">
        <f t="shared" si="3"/>
        <v>97.559999999999988</v>
      </c>
      <c r="O65" s="12"/>
      <c r="P65" s="12">
        <f t="shared" si="4"/>
        <v>4.8780000000000001</v>
      </c>
      <c r="Q65" s="12">
        <f t="shared" si="5"/>
        <v>102.43799999999999</v>
      </c>
      <c r="R65" s="12"/>
      <c r="V65" s="2"/>
      <c r="W65" s="2"/>
      <c r="X65" s="2"/>
      <c r="Y65" s="2"/>
      <c r="Z65" s="2"/>
      <c r="AA65" s="2"/>
    </row>
    <row r="66" spans="1:27" s="13" customFormat="1" x14ac:dyDescent="0.2">
      <c r="A66" s="9" t="s">
        <v>23</v>
      </c>
      <c r="B66" s="9">
        <v>216</v>
      </c>
      <c r="C66" s="10" t="s">
        <v>63</v>
      </c>
      <c r="D66" s="14">
        <v>25.93</v>
      </c>
      <c r="E66" s="9" t="s">
        <v>22</v>
      </c>
      <c r="F66" s="12">
        <v>53.482319999999994</v>
      </c>
      <c r="G66" s="12">
        <f t="shared" si="8"/>
        <v>1386.7965575999999</v>
      </c>
      <c r="H66" s="12"/>
      <c r="I66" s="12">
        <v>0.33983999999999998</v>
      </c>
      <c r="J66" s="12">
        <f t="shared" si="7"/>
        <v>13.218076799999999</v>
      </c>
      <c r="K66" s="12"/>
      <c r="L66" s="12">
        <f t="shared" si="2"/>
        <v>53.822159999999997</v>
      </c>
      <c r="M66" s="12"/>
      <c r="N66" s="12">
        <f t="shared" si="3"/>
        <v>1400.0146344</v>
      </c>
      <c r="O66" s="12"/>
      <c r="P66" s="12">
        <f t="shared" si="4"/>
        <v>70.000731720000005</v>
      </c>
      <c r="Q66" s="12">
        <f t="shared" si="5"/>
        <v>1470.01536612</v>
      </c>
      <c r="R66" s="12"/>
      <c r="V66" s="2"/>
      <c r="W66" s="2"/>
      <c r="X66" s="2"/>
      <c r="Y66" s="2"/>
      <c r="Z66" s="2"/>
      <c r="AA66" s="2"/>
    </row>
    <row r="67" spans="1:27" s="13" customFormat="1" x14ac:dyDescent="0.2">
      <c r="A67" s="9" t="s">
        <v>20</v>
      </c>
      <c r="B67" s="9">
        <v>218</v>
      </c>
      <c r="C67" s="10" t="s">
        <v>37</v>
      </c>
      <c r="D67" s="14">
        <v>26.88</v>
      </c>
      <c r="E67" s="9" t="s">
        <v>22</v>
      </c>
      <c r="F67" s="12">
        <v>24</v>
      </c>
      <c r="G67" s="12">
        <f t="shared" si="8"/>
        <v>645.12</v>
      </c>
      <c r="H67" s="12"/>
      <c r="I67" s="12">
        <v>3.5</v>
      </c>
      <c r="J67" s="12">
        <f t="shared" si="7"/>
        <v>141.12</v>
      </c>
      <c r="K67" s="12"/>
      <c r="L67" s="12">
        <f t="shared" si="2"/>
        <v>27.5</v>
      </c>
      <c r="M67" s="12"/>
      <c r="N67" s="12">
        <f t="shared" si="3"/>
        <v>786.24</v>
      </c>
      <c r="O67" s="12"/>
      <c r="P67" s="12">
        <f t="shared" si="4"/>
        <v>39.312000000000005</v>
      </c>
      <c r="Q67" s="12">
        <f t="shared" si="5"/>
        <v>825.55200000000002</v>
      </c>
      <c r="R67" s="12"/>
      <c r="V67" s="2"/>
      <c r="W67" s="2"/>
      <c r="X67" s="2"/>
      <c r="Y67" s="2"/>
      <c r="Z67" s="2"/>
      <c r="AA67" s="2"/>
    </row>
    <row r="68" spans="1:27" s="13" customFormat="1" x14ac:dyDescent="0.2">
      <c r="A68" s="9" t="s">
        <v>33</v>
      </c>
      <c r="B68" s="9">
        <v>219</v>
      </c>
      <c r="C68" s="10" t="s">
        <v>55</v>
      </c>
      <c r="D68" s="14">
        <v>21.49</v>
      </c>
      <c r="E68" s="9" t="s">
        <v>22</v>
      </c>
      <c r="F68" s="12">
        <v>9.5</v>
      </c>
      <c r="G68" s="12">
        <f t="shared" si="8"/>
        <v>204.15499999999997</v>
      </c>
      <c r="H68" s="12"/>
      <c r="I68" s="12">
        <v>6.5</v>
      </c>
      <c r="J68" s="12">
        <f t="shared" si="7"/>
        <v>209.5275</v>
      </c>
      <c r="K68" s="12"/>
      <c r="L68" s="12">
        <f t="shared" si="2"/>
        <v>16</v>
      </c>
      <c r="M68" s="12"/>
      <c r="N68" s="12">
        <f t="shared" si="3"/>
        <v>413.6825</v>
      </c>
      <c r="O68" s="12"/>
      <c r="P68" s="12">
        <f t="shared" si="4"/>
        <v>20.684125000000002</v>
      </c>
      <c r="Q68" s="12">
        <f t="shared" si="5"/>
        <v>434.366625</v>
      </c>
      <c r="R68" s="12"/>
      <c r="V68" s="2"/>
      <c r="W68" s="2"/>
      <c r="X68" s="2"/>
      <c r="Y68" s="2"/>
      <c r="Z68" s="2"/>
      <c r="AA68" s="2"/>
    </row>
    <row r="69" spans="1:27" s="13" customFormat="1" x14ac:dyDescent="0.2">
      <c r="A69" s="9" t="s">
        <v>45</v>
      </c>
      <c r="B69" s="9">
        <v>221</v>
      </c>
      <c r="C69" s="10" t="s">
        <v>59</v>
      </c>
      <c r="D69" s="14">
        <v>19.87</v>
      </c>
      <c r="E69" s="9" t="s">
        <v>22</v>
      </c>
      <c r="F69" s="12">
        <v>0</v>
      </c>
      <c r="G69" s="12">
        <f t="shared" si="8"/>
        <v>0</v>
      </c>
      <c r="H69" s="12"/>
      <c r="I69" s="12">
        <v>11.5</v>
      </c>
      <c r="J69" s="12">
        <f t="shared" si="7"/>
        <v>342.75750000000005</v>
      </c>
      <c r="K69" s="12"/>
      <c r="L69" s="12">
        <f t="shared" si="2"/>
        <v>11.5</v>
      </c>
      <c r="M69" s="12"/>
      <c r="N69" s="12">
        <f t="shared" si="3"/>
        <v>342.75750000000005</v>
      </c>
      <c r="O69" s="12"/>
      <c r="P69" s="12">
        <f t="shared" si="4"/>
        <v>17.137875000000005</v>
      </c>
      <c r="Q69" s="12">
        <f t="shared" si="5"/>
        <v>359.89537500000006</v>
      </c>
      <c r="R69" s="12"/>
      <c r="V69" s="2"/>
      <c r="W69" s="2"/>
      <c r="X69" s="2"/>
      <c r="Y69" s="2"/>
      <c r="Z69" s="2"/>
      <c r="AA69" s="2"/>
    </row>
    <row r="70" spans="1:27" x14ac:dyDescent="0.2">
      <c r="A70" s="1" t="s">
        <v>20</v>
      </c>
      <c r="B70" s="1">
        <v>223</v>
      </c>
      <c r="C70" s="3" t="s">
        <v>55</v>
      </c>
      <c r="D70" s="16">
        <v>19.71</v>
      </c>
      <c r="E70" s="1" t="s">
        <v>22</v>
      </c>
      <c r="F70" s="4">
        <v>0</v>
      </c>
      <c r="G70" s="4">
        <f t="shared" si="8"/>
        <v>0</v>
      </c>
      <c r="H70" s="4"/>
      <c r="I70" s="4">
        <v>12</v>
      </c>
      <c r="J70" s="4">
        <f t="shared" si="7"/>
        <v>354.78000000000003</v>
      </c>
      <c r="K70" s="4"/>
      <c r="L70" s="4">
        <f t="shared" si="2"/>
        <v>12</v>
      </c>
      <c r="M70" s="4"/>
      <c r="N70" s="4">
        <f t="shared" si="3"/>
        <v>354.78000000000003</v>
      </c>
      <c r="O70" s="4"/>
      <c r="P70" s="4">
        <f t="shared" si="4"/>
        <v>17.739000000000001</v>
      </c>
      <c r="Q70" s="4">
        <f t="shared" si="5"/>
        <v>372.51900000000001</v>
      </c>
      <c r="R70" s="4"/>
    </row>
    <row r="71" spans="1:27" ht="15" x14ac:dyDescent="0.35">
      <c r="A71" s="1" t="s">
        <v>16</v>
      </c>
      <c r="B71" s="1">
        <v>228</v>
      </c>
      <c r="C71" s="3" t="s">
        <v>68</v>
      </c>
      <c r="D71" s="5">
        <v>30.97</v>
      </c>
      <c r="E71" s="1" t="s">
        <v>22</v>
      </c>
      <c r="F71" s="17">
        <v>72.64</v>
      </c>
      <c r="G71" s="17">
        <f t="shared" si="8"/>
        <v>2249.6608000000001</v>
      </c>
      <c r="H71" s="17"/>
      <c r="I71" s="17">
        <v>0.17</v>
      </c>
      <c r="J71" s="17">
        <f t="shared" ref="J71" si="9">+I71*D71*1.5</f>
        <v>7.8973499999999994</v>
      </c>
      <c r="K71" s="17"/>
      <c r="L71" s="17">
        <f t="shared" ref="L71" si="10">+F71+I71</f>
        <v>72.81</v>
      </c>
      <c r="M71" s="17"/>
      <c r="N71" s="17">
        <f t="shared" si="3"/>
        <v>2257.5581500000003</v>
      </c>
      <c r="O71" s="18"/>
      <c r="P71" s="18">
        <f t="shared" si="4"/>
        <v>112.87790750000002</v>
      </c>
      <c r="Q71" s="18">
        <f t="shared" si="5"/>
        <v>2370.4360575000005</v>
      </c>
      <c r="R71" s="4"/>
    </row>
    <row r="72" spans="1:27" x14ac:dyDescent="0.2">
      <c r="C72" s="19" t="s">
        <v>69</v>
      </c>
      <c r="D72" s="19"/>
      <c r="E72" s="19"/>
      <c r="F72" s="4">
        <f>SUM(F7:F71)</f>
        <v>6127.2162400000007</v>
      </c>
      <c r="G72" s="20">
        <f>SUM(G7:G71)</f>
        <v>199353.41396381878</v>
      </c>
      <c r="H72" s="20"/>
      <c r="I72" s="4">
        <f>SUM(I7:I71)</f>
        <v>1053.3566800000001</v>
      </c>
      <c r="J72" s="20">
        <f>SUM(J7:J71)</f>
        <v>47852.245810493783</v>
      </c>
      <c r="K72" s="20"/>
      <c r="L72" s="4">
        <f>SUM(L7:L71)</f>
        <v>7180.5729199999996</v>
      </c>
      <c r="M72" s="4"/>
      <c r="N72" s="20">
        <f>SUM(N7:N71)</f>
        <v>247205.65977431257</v>
      </c>
      <c r="O72" s="20"/>
      <c r="P72" s="4">
        <f>SUM(P7:P71)</f>
        <v>12360.282988715624</v>
      </c>
      <c r="Q72" s="20">
        <f>SUM(Q7:Q71)</f>
        <v>259565.94276302817</v>
      </c>
      <c r="R72" s="4"/>
    </row>
    <row r="73" spans="1:27" x14ac:dyDescent="0.2">
      <c r="C73" s="19" t="s">
        <v>70</v>
      </c>
      <c r="F73" s="4"/>
      <c r="G73" s="4"/>
      <c r="H73" s="4"/>
      <c r="I73" s="4"/>
      <c r="J73" s="4"/>
      <c r="K73" s="4"/>
      <c r="L73" s="4"/>
      <c r="M73" s="4"/>
      <c r="O73" s="4"/>
      <c r="P73" s="4"/>
      <c r="Q73" s="17">
        <v>115.94</v>
      </c>
      <c r="R73" s="4"/>
    </row>
    <row r="74" spans="1:27" x14ac:dyDescent="0.2">
      <c r="C74" s="19" t="s">
        <v>71</v>
      </c>
      <c r="F74" s="4"/>
      <c r="G74" s="4"/>
      <c r="H74" s="4"/>
      <c r="I74" s="4"/>
      <c r="J74" s="4"/>
      <c r="K74" s="4"/>
      <c r="L74" s="4"/>
      <c r="M74" s="4"/>
      <c r="O74" s="4"/>
      <c r="P74" s="4"/>
      <c r="Q74" s="4">
        <f>SUM(Q72:Q73)</f>
        <v>259681.88276302817</v>
      </c>
      <c r="R74" s="4"/>
    </row>
    <row r="75" spans="1:27" x14ac:dyDescent="0.2">
      <c r="F75" s="4"/>
      <c r="G75" s="4"/>
      <c r="H75" s="4"/>
      <c r="I75" s="4"/>
      <c r="J75" s="4"/>
      <c r="L75" s="4"/>
      <c r="M75" s="4"/>
      <c r="O75" s="4"/>
      <c r="P75" s="4"/>
      <c r="Q75" s="4"/>
      <c r="R75" s="4"/>
    </row>
    <row r="76" spans="1:27" x14ac:dyDescent="0.2">
      <c r="Q76" s="21"/>
      <c r="R76" s="4"/>
    </row>
    <row r="77" spans="1:27" x14ac:dyDescent="0.2">
      <c r="A77" s="56" t="s">
        <v>72</v>
      </c>
      <c r="C77" s="2"/>
      <c r="D77" s="4"/>
      <c r="E77" s="1"/>
      <c r="F77" s="4"/>
      <c r="G77" s="4"/>
      <c r="H77" s="4"/>
      <c r="I77" s="4"/>
      <c r="J77" s="4"/>
      <c r="Q77" s="21"/>
      <c r="R77" s="4"/>
    </row>
    <row r="78" spans="1:27" x14ac:dyDescent="0.2">
      <c r="A78" s="1" t="s">
        <v>16</v>
      </c>
      <c r="B78" s="1">
        <v>41</v>
      </c>
      <c r="C78" s="2" t="s">
        <v>27</v>
      </c>
      <c r="D78" s="16">
        <v>29.57</v>
      </c>
      <c r="E78" s="9" t="s">
        <v>22</v>
      </c>
      <c r="F78" s="4">
        <v>22.91</v>
      </c>
      <c r="G78" s="21">
        <f>+F78*D78</f>
        <v>677.44870000000003</v>
      </c>
      <c r="H78" s="4"/>
      <c r="I78" s="8">
        <v>6.94</v>
      </c>
      <c r="J78" s="4">
        <f>+I78*D78*1.5</f>
        <v>307.82370000000003</v>
      </c>
      <c r="L78" s="4">
        <f>+F78+I78</f>
        <v>29.85</v>
      </c>
      <c r="M78" s="4"/>
      <c r="N78" s="4">
        <f>+G78+J78</f>
        <v>985.27240000000006</v>
      </c>
      <c r="P78" s="4">
        <f>+N78*0.05</f>
        <v>49.263620000000003</v>
      </c>
      <c r="Q78" s="4">
        <f>SUM(N78:P78)</f>
        <v>1034.53602</v>
      </c>
      <c r="R78" s="4"/>
    </row>
    <row r="79" spans="1:27" x14ac:dyDescent="0.2">
      <c r="A79" s="1" t="s">
        <v>51</v>
      </c>
      <c r="B79" s="1">
        <v>153</v>
      </c>
      <c r="C79" s="10" t="s">
        <v>52</v>
      </c>
      <c r="D79" s="4">
        <v>22.61</v>
      </c>
      <c r="E79" s="9" t="s">
        <v>22</v>
      </c>
      <c r="F79" s="22">
        <v>721.6</v>
      </c>
      <c r="G79" s="17">
        <f>+F79*D79</f>
        <v>16315.376</v>
      </c>
      <c r="H79" s="17"/>
      <c r="I79" s="22">
        <v>47.77</v>
      </c>
      <c r="J79" s="17">
        <f>+I79*D79*1.5</f>
        <v>1620.1195499999999</v>
      </c>
      <c r="K79" s="17"/>
      <c r="L79" s="22">
        <f>+F79+I79</f>
        <v>769.37</v>
      </c>
      <c r="M79" s="22"/>
      <c r="N79" s="17">
        <f>+G79+J79</f>
        <v>17935.49555</v>
      </c>
      <c r="O79" s="23"/>
      <c r="P79" s="17">
        <f>+N79*0.05</f>
        <v>896.77477750000003</v>
      </c>
      <c r="Q79" s="17">
        <f>+N79+P79</f>
        <v>18832.270327499999</v>
      </c>
      <c r="R79" s="4"/>
    </row>
    <row r="80" spans="1:27" x14ac:dyDescent="0.2">
      <c r="C80" s="9" t="s">
        <v>73</v>
      </c>
      <c r="E80" s="4"/>
      <c r="F80" s="24">
        <f>SUM(F78:F79)</f>
        <v>744.51</v>
      </c>
      <c r="G80" s="24">
        <f>SUM(G78:G79)</f>
        <v>16992.824700000001</v>
      </c>
      <c r="H80" s="24"/>
      <c r="I80" s="24">
        <f>SUM(I78:I79)</f>
        <v>54.71</v>
      </c>
      <c r="J80" s="24">
        <f>SUM(J78:J79)</f>
        <v>1927.9432499999998</v>
      </c>
      <c r="K80" s="24">
        <f>SUM(K78:K79)</f>
        <v>0</v>
      </c>
      <c r="L80" s="24">
        <f>SUM(L78:L79)</f>
        <v>799.22</v>
      </c>
      <c r="M80" s="24"/>
      <c r="N80" s="24">
        <f>SUM(N78:N79)</f>
        <v>18920.767950000001</v>
      </c>
      <c r="O80" s="24"/>
      <c r="P80" s="24">
        <f>SUM(P78:P79)</f>
        <v>946.03839749999997</v>
      </c>
      <c r="Q80" s="24">
        <f>SUM(Q78:Q79)</f>
        <v>19866.806347499998</v>
      </c>
      <c r="R80" s="4"/>
    </row>
    <row r="81" spans="1:21" x14ac:dyDescent="0.2">
      <c r="L81" s="21"/>
      <c r="M81" s="21"/>
      <c r="Q81" s="21"/>
      <c r="R81" s="4"/>
    </row>
    <row r="82" spans="1:21" x14ac:dyDescent="0.2">
      <c r="Q82" s="21"/>
      <c r="R82" s="4"/>
    </row>
    <row r="83" spans="1:21" x14ac:dyDescent="0.2">
      <c r="A83" s="57" t="s">
        <v>74</v>
      </c>
      <c r="B83" s="2"/>
      <c r="C83" s="1"/>
      <c r="E83" s="3"/>
      <c r="F83" s="4"/>
      <c r="G83" s="4"/>
      <c r="H83" s="5"/>
      <c r="I83" s="4"/>
      <c r="J83" s="4"/>
      <c r="K83" s="4"/>
      <c r="L83" s="4"/>
      <c r="M83" s="4"/>
      <c r="N83" s="4"/>
      <c r="O83" s="5"/>
      <c r="P83" s="58"/>
      <c r="Q83" s="20"/>
      <c r="R83" s="4"/>
    </row>
    <row r="84" spans="1:21" x14ac:dyDescent="0.2">
      <c r="A84" s="1" t="s">
        <v>16</v>
      </c>
      <c r="B84" s="1">
        <v>225</v>
      </c>
      <c r="C84" s="2" t="s">
        <v>75</v>
      </c>
      <c r="D84" s="25">
        <v>32.75</v>
      </c>
      <c r="E84" s="9" t="s">
        <v>22</v>
      </c>
      <c r="F84" s="25">
        <v>83.24</v>
      </c>
      <c r="G84" s="4">
        <f>+F84*D84</f>
        <v>2726.1099999999997</v>
      </c>
      <c r="H84" s="5"/>
      <c r="I84" s="4">
        <v>0</v>
      </c>
      <c r="J84" s="4">
        <v>0</v>
      </c>
      <c r="K84" s="4"/>
      <c r="L84" s="25">
        <f t="shared" ref="L84:L87" si="11">+F84+I84</f>
        <v>83.24</v>
      </c>
      <c r="M84" s="25"/>
      <c r="N84" s="4">
        <f>+G84+J84</f>
        <v>2726.1099999999997</v>
      </c>
      <c r="O84" s="5"/>
      <c r="P84" s="4">
        <f>+N84*0.05</f>
        <v>136.30549999999999</v>
      </c>
      <c r="Q84" s="20">
        <f>+N84+P84</f>
        <v>2862.4154999999996</v>
      </c>
      <c r="R84" s="4"/>
      <c r="T84" s="4"/>
      <c r="U84" s="26"/>
    </row>
    <row r="85" spans="1:21" x14ac:dyDescent="0.2">
      <c r="A85" s="1" t="s">
        <v>43</v>
      </c>
      <c r="B85" s="1">
        <v>210</v>
      </c>
      <c r="C85" s="2" t="s">
        <v>76</v>
      </c>
      <c r="D85" s="25">
        <v>22.2</v>
      </c>
      <c r="E85" s="9" t="s">
        <v>22</v>
      </c>
      <c r="F85" s="25">
        <v>120.8880308880309</v>
      </c>
      <c r="G85" s="4">
        <f>+F85*D85</f>
        <v>2683.7142857142858</v>
      </c>
      <c r="H85" s="5"/>
      <c r="I85" s="4">
        <v>0</v>
      </c>
      <c r="J85" s="4">
        <v>0</v>
      </c>
      <c r="K85" s="4"/>
      <c r="L85" s="25">
        <f t="shared" si="11"/>
        <v>120.8880308880309</v>
      </c>
      <c r="M85" s="25"/>
      <c r="N85" s="4">
        <f>+G85+J85</f>
        <v>2683.7142857142858</v>
      </c>
      <c r="O85" s="5"/>
      <c r="P85" s="4">
        <f t="shared" ref="P85:P87" si="12">+N85*0.05</f>
        <v>134.18571428571428</v>
      </c>
      <c r="Q85" s="4">
        <f t="shared" ref="Q85:Q87" si="13">+N85+P85</f>
        <v>2817.9</v>
      </c>
      <c r="R85" s="4"/>
    </row>
    <row r="86" spans="1:21" x14ac:dyDescent="0.2">
      <c r="A86" s="1" t="s">
        <v>77</v>
      </c>
      <c r="B86" s="1">
        <v>113</v>
      </c>
      <c r="C86" s="2" t="s">
        <v>78</v>
      </c>
      <c r="D86" s="25">
        <v>34</v>
      </c>
      <c r="E86" s="9" t="s">
        <v>22</v>
      </c>
      <c r="F86" s="25">
        <v>143.52000000000001</v>
      </c>
      <c r="G86" s="4">
        <f>+F86*D86</f>
        <v>4879.68</v>
      </c>
      <c r="H86" s="5"/>
      <c r="I86" s="4">
        <v>0</v>
      </c>
      <c r="J86" s="4">
        <v>0</v>
      </c>
      <c r="K86" s="4"/>
      <c r="L86" s="25">
        <f t="shared" si="11"/>
        <v>143.52000000000001</v>
      </c>
      <c r="M86" s="25"/>
      <c r="N86" s="4">
        <f t="shared" ref="N86:N87" si="14">+G86+J86</f>
        <v>4879.68</v>
      </c>
      <c r="O86" s="5"/>
      <c r="P86" s="4">
        <f t="shared" si="12"/>
        <v>243.98400000000004</v>
      </c>
      <c r="Q86" s="4">
        <f t="shared" si="13"/>
        <v>5123.6640000000007</v>
      </c>
      <c r="R86" s="4"/>
      <c r="T86" s="4"/>
      <c r="U86" s="26"/>
    </row>
    <row r="87" spans="1:21" x14ac:dyDescent="0.2">
      <c r="A87" s="1" t="s">
        <v>20</v>
      </c>
      <c r="B87" s="1">
        <v>196</v>
      </c>
      <c r="C87" s="2" t="s">
        <v>79</v>
      </c>
      <c r="D87" s="25">
        <v>25</v>
      </c>
      <c r="E87" s="9" t="s">
        <v>22</v>
      </c>
      <c r="F87" s="25">
        <v>148.92000000000002</v>
      </c>
      <c r="G87" s="5">
        <f>+F87*D87</f>
        <v>3723.0000000000005</v>
      </c>
      <c r="H87" s="5"/>
      <c r="I87" s="5">
        <v>0</v>
      </c>
      <c r="J87" s="5">
        <v>0</v>
      </c>
      <c r="K87" s="5"/>
      <c r="L87" s="25">
        <f t="shared" si="11"/>
        <v>148.92000000000002</v>
      </c>
      <c r="M87" s="25"/>
      <c r="N87" s="5">
        <f t="shared" si="14"/>
        <v>3723.0000000000005</v>
      </c>
      <c r="O87" s="5"/>
      <c r="P87" s="5">
        <f t="shared" si="12"/>
        <v>186.15000000000003</v>
      </c>
      <c r="Q87" s="5">
        <f t="shared" si="13"/>
        <v>3909.1500000000005</v>
      </c>
      <c r="R87" s="4"/>
    </row>
    <row r="88" spans="1:21" x14ac:dyDescent="0.2">
      <c r="A88" s="2"/>
      <c r="B88" s="2"/>
      <c r="C88" s="27" t="s">
        <v>80</v>
      </c>
      <c r="D88" s="28"/>
      <c r="F88" s="24">
        <f>SUM(F84:F87)</f>
        <v>496.56803088803093</v>
      </c>
      <c r="G88" s="6">
        <f>SUM(G84:G87)</f>
        <v>14012.504285714285</v>
      </c>
      <c r="H88" s="6"/>
      <c r="I88" s="6">
        <f>SUM(I84:I87)</f>
        <v>0</v>
      </c>
      <c r="J88" s="6">
        <f>SUM(J84:J87)</f>
        <v>0</v>
      </c>
      <c r="K88" s="6"/>
      <c r="L88" s="24">
        <f>SUM(L84:L87)</f>
        <v>496.56803088803093</v>
      </c>
      <c r="M88" s="24"/>
      <c r="N88" s="6">
        <f>SUM(N84:N87)</f>
        <v>14012.504285714285</v>
      </c>
      <c r="O88" s="6"/>
      <c r="P88" s="29">
        <f>SUM(P84:P87)</f>
        <v>700.62521428571426</v>
      </c>
      <c r="Q88" s="30">
        <f>SUM(Q84:Q87)</f>
        <v>14713.129500000003</v>
      </c>
      <c r="R88" s="4"/>
    </row>
    <row r="89" spans="1:21" x14ac:dyDescent="0.2">
      <c r="Q89" s="21"/>
      <c r="R89" s="4"/>
    </row>
    <row r="90" spans="1:21" x14ac:dyDescent="0.2">
      <c r="A90" s="57" t="s">
        <v>81</v>
      </c>
      <c r="B90" s="32"/>
      <c r="C90" s="31"/>
      <c r="R90" s="4"/>
    </row>
    <row r="91" spans="1:21" x14ac:dyDescent="0.2">
      <c r="A91" s="1" t="s">
        <v>16</v>
      </c>
      <c r="B91" s="1">
        <v>26</v>
      </c>
      <c r="C91" s="10" t="s">
        <v>17</v>
      </c>
      <c r="D91" s="33">
        <v>38.477318794098871</v>
      </c>
      <c r="E91" s="1" t="s">
        <v>18</v>
      </c>
      <c r="F91" s="4">
        <v>-33.113160000000001</v>
      </c>
      <c r="G91" s="4">
        <f t="shared" ref="G91:G100" si="15">+F91*D91</f>
        <v>-1274.1056136000029</v>
      </c>
      <c r="H91" s="4"/>
      <c r="I91" s="4">
        <v>-3.4621200000000001</v>
      </c>
      <c r="J91" s="4">
        <f t="shared" ref="J91:J100" si="16">+I91*D91*1.5</f>
        <v>-199.81964241513836</v>
      </c>
      <c r="K91" s="4"/>
      <c r="L91" s="4">
        <f>+F91+I91</f>
        <v>-36.575279999999999</v>
      </c>
      <c r="M91" s="4"/>
      <c r="N91" s="4">
        <f>+G91+J91</f>
        <v>-1473.9252560151413</v>
      </c>
      <c r="O91" s="4"/>
      <c r="P91" s="4">
        <f>+N91*0.05</f>
        <v>-73.696262800757069</v>
      </c>
      <c r="Q91" s="4">
        <f>+N91+P91</f>
        <v>-1547.6215188158983</v>
      </c>
      <c r="R91" s="4"/>
    </row>
    <row r="92" spans="1:21" x14ac:dyDescent="0.2">
      <c r="A92" s="1" t="s">
        <v>16</v>
      </c>
      <c r="B92" s="1">
        <v>28</v>
      </c>
      <c r="C92" s="3" t="s">
        <v>19</v>
      </c>
      <c r="D92" s="33">
        <v>88.210948017470287</v>
      </c>
      <c r="E92" s="1" t="s">
        <v>18</v>
      </c>
      <c r="F92" s="4">
        <v>-26.524799999999999</v>
      </c>
      <c r="G92" s="4">
        <f t="shared" si="15"/>
        <v>-2339.7777539737958</v>
      </c>
      <c r="H92" s="4"/>
      <c r="I92" s="4">
        <v>0</v>
      </c>
      <c r="J92" s="4">
        <f t="shared" si="16"/>
        <v>0</v>
      </c>
      <c r="K92" s="4"/>
      <c r="L92" s="4">
        <f t="shared" ref="L92:L100" si="17">+F92+I92</f>
        <v>-26.524799999999999</v>
      </c>
      <c r="M92" s="4"/>
      <c r="N92" s="4">
        <f t="shared" ref="N92:N100" si="18">+G92+J92</f>
        <v>-2339.7777539737958</v>
      </c>
      <c r="O92" s="4"/>
      <c r="P92" s="4">
        <f t="shared" ref="P92:P100" si="19">+N92*0.05</f>
        <v>-116.98888769868979</v>
      </c>
      <c r="Q92" s="4">
        <f t="shared" ref="Q92:Q100" si="20">SUM(N92:P92)</f>
        <v>-2456.7666416724855</v>
      </c>
      <c r="R92" s="4"/>
    </row>
    <row r="93" spans="1:21" x14ac:dyDescent="0.2">
      <c r="A93" s="1" t="s">
        <v>20</v>
      </c>
      <c r="B93" s="1">
        <v>64</v>
      </c>
      <c r="C93" s="3" t="s">
        <v>32</v>
      </c>
      <c r="D93" s="33">
        <v>28.244166666666668</v>
      </c>
      <c r="E93" s="1" t="s">
        <v>18</v>
      </c>
      <c r="F93" s="4">
        <v>-12</v>
      </c>
      <c r="G93" s="4">
        <f t="shared" si="15"/>
        <v>-338.93</v>
      </c>
      <c r="H93" s="4"/>
      <c r="I93" s="4">
        <v>0</v>
      </c>
      <c r="J93" s="4">
        <f t="shared" si="16"/>
        <v>0</v>
      </c>
      <c r="K93" s="4"/>
      <c r="L93" s="4">
        <f t="shared" si="17"/>
        <v>-12</v>
      </c>
      <c r="M93" s="4"/>
      <c r="N93" s="4">
        <f t="shared" si="18"/>
        <v>-338.93</v>
      </c>
      <c r="O93" s="4"/>
      <c r="P93" s="4">
        <f t="shared" si="19"/>
        <v>-16.9465</v>
      </c>
      <c r="Q93" s="4">
        <f t="shared" si="20"/>
        <v>-355.87650000000002</v>
      </c>
      <c r="R93" s="4"/>
    </row>
    <row r="94" spans="1:21" x14ac:dyDescent="0.2">
      <c r="A94" s="1" t="s">
        <v>23</v>
      </c>
      <c r="B94" s="1">
        <v>85</v>
      </c>
      <c r="C94" s="3" t="s">
        <v>38</v>
      </c>
      <c r="D94" s="33">
        <v>25.227802874743329</v>
      </c>
      <c r="E94" s="1" t="s">
        <v>18</v>
      </c>
      <c r="F94" s="4">
        <v>-10.34388</v>
      </c>
      <c r="G94" s="4">
        <f t="shared" si="15"/>
        <v>-260.95336560000004</v>
      </c>
      <c r="H94" s="4"/>
      <c r="I94" s="4">
        <v>-4.2479999999999997E-2</v>
      </c>
      <c r="J94" s="4">
        <f t="shared" si="16"/>
        <v>-1.6075155991786449</v>
      </c>
      <c r="K94" s="4"/>
      <c r="L94" s="4">
        <f t="shared" si="17"/>
        <v>-10.38636</v>
      </c>
      <c r="M94" s="4"/>
      <c r="N94" s="4">
        <f t="shared" si="18"/>
        <v>-262.56088119917871</v>
      </c>
      <c r="O94" s="4"/>
      <c r="P94" s="4">
        <f t="shared" si="19"/>
        <v>-13.128044059958937</v>
      </c>
      <c r="Q94" s="4">
        <f t="shared" si="20"/>
        <v>-275.68892525913765</v>
      </c>
      <c r="R94" s="4"/>
    </row>
    <row r="95" spans="1:21" x14ac:dyDescent="0.2">
      <c r="A95" s="1" t="s">
        <v>16</v>
      </c>
      <c r="B95" s="1">
        <v>140</v>
      </c>
      <c r="C95" s="3" t="s">
        <v>48</v>
      </c>
      <c r="D95" s="33">
        <v>22.174105263157895</v>
      </c>
      <c r="E95" s="1" t="s">
        <v>18</v>
      </c>
      <c r="F95" s="4">
        <v>-72.640799999999999</v>
      </c>
      <c r="G95" s="4">
        <f t="shared" si="15"/>
        <v>-1610.7447456</v>
      </c>
      <c r="H95" s="4"/>
      <c r="I95" s="4">
        <v>-0.16991999999999999</v>
      </c>
      <c r="J95" s="4">
        <f t="shared" si="16"/>
        <v>-5.6517359494736841</v>
      </c>
      <c r="K95" s="4"/>
      <c r="L95" s="4">
        <f t="shared" si="17"/>
        <v>-72.810720000000003</v>
      </c>
      <c r="M95" s="4"/>
      <c r="N95" s="4">
        <f t="shared" si="18"/>
        <v>-1616.3964815494737</v>
      </c>
      <c r="O95" s="4"/>
      <c r="P95" s="4">
        <f t="shared" si="19"/>
        <v>-80.819824077473697</v>
      </c>
      <c r="Q95" s="4">
        <f t="shared" si="20"/>
        <v>-1697.2163056269474</v>
      </c>
      <c r="R95" s="4"/>
    </row>
    <row r="96" spans="1:21" x14ac:dyDescent="0.2">
      <c r="A96" s="1" t="s">
        <v>45</v>
      </c>
      <c r="B96" s="1">
        <v>167</v>
      </c>
      <c r="C96" s="3" t="s">
        <v>55</v>
      </c>
      <c r="D96" s="33">
        <v>22.040000000000003</v>
      </c>
      <c r="E96" s="1" t="s">
        <v>18</v>
      </c>
      <c r="F96" s="4">
        <v>-7.5</v>
      </c>
      <c r="G96" s="4">
        <f t="shared" si="15"/>
        <v>-165.3</v>
      </c>
      <c r="H96" s="4"/>
      <c r="I96" s="4">
        <v>-25.5</v>
      </c>
      <c r="J96" s="4">
        <f t="shared" si="16"/>
        <v>-843.0300000000002</v>
      </c>
      <c r="K96" s="4"/>
      <c r="L96" s="4">
        <f t="shared" si="17"/>
        <v>-33</v>
      </c>
      <c r="M96" s="4"/>
      <c r="N96" s="4">
        <f t="shared" si="18"/>
        <v>-1008.3300000000002</v>
      </c>
      <c r="O96" s="4"/>
      <c r="P96" s="4">
        <f t="shared" si="19"/>
        <v>-50.416500000000013</v>
      </c>
      <c r="Q96" s="4">
        <f t="shared" si="20"/>
        <v>-1058.7465000000002</v>
      </c>
      <c r="R96" s="4"/>
    </row>
    <row r="97" spans="1:18" x14ac:dyDescent="0.2">
      <c r="A97" s="1" t="s">
        <v>45</v>
      </c>
      <c r="B97" s="1">
        <v>175</v>
      </c>
      <c r="C97" s="3" t="s">
        <v>56</v>
      </c>
      <c r="D97" s="33">
        <v>21.244044444444445</v>
      </c>
      <c r="E97" s="1" t="s">
        <v>18</v>
      </c>
      <c r="F97" s="4">
        <v>-225</v>
      </c>
      <c r="G97" s="4">
        <f t="shared" si="15"/>
        <v>-4779.91</v>
      </c>
      <c r="H97" s="4"/>
      <c r="I97" s="4">
        <v>-3</v>
      </c>
      <c r="J97" s="4">
        <f t="shared" si="16"/>
        <v>-95.598200000000006</v>
      </c>
      <c r="K97" s="4"/>
      <c r="L97" s="4">
        <f t="shared" si="17"/>
        <v>-228</v>
      </c>
      <c r="M97" s="4"/>
      <c r="N97" s="4">
        <f t="shared" si="18"/>
        <v>-4875.5082000000002</v>
      </c>
      <c r="O97" s="4"/>
      <c r="P97" s="4">
        <f t="shared" si="19"/>
        <v>-243.77541000000002</v>
      </c>
      <c r="Q97" s="4">
        <f t="shared" si="20"/>
        <v>-5119.2836100000004</v>
      </c>
      <c r="R97" s="4"/>
    </row>
    <row r="98" spans="1:18" x14ac:dyDescent="0.2">
      <c r="A98" s="1" t="s">
        <v>45</v>
      </c>
      <c r="B98" s="1">
        <v>195</v>
      </c>
      <c r="C98" s="3" t="s">
        <v>59</v>
      </c>
      <c r="D98" s="33">
        <v>16.994285714285713</v>
      </c>
      <c r="E98" s="1" t="s">
        <v>18</v>
      </c>
      <c r="F98" s="4">
        <v>0</v>
      </c>
      <c r="G98" s="4">
        <f t="shared" si="15"/>
        <v>0</v>
      </c>
      <c r="H98" s="4"/>
      <c r="I98" s="4">
        <v>-3.5</v>
      </c>
      <c r="J98" s="4">
        <f t="shared" si="16"/>
        <v>-89.22</v>
      </c>
      <c r="K98" s="4"/>
      <c r="L98" s="4">
        <f t="shared" si="17"/>
        <v>-3.5</v>
      </c>
      <c r="M98" s="4"/>
      <c r="N98" s="4">
        <f t="shared" si="18"/>
        <v>-89.22</v>
      </c>
      <c r="O98" s="4"/>
      <c r="P98" s="4">
        <f t="shared" si="19"/>
        <v>-4.4610000000000003</v>
      </c>
      <c r="Q98" s="4">
        <f t="shared" si="20"/>
        <v>-93.680999999999997</v>
      </c>
      <c r="R98" s="4"/>
    </row>
    <row r="99" spans="1:18" x14ac:dyDescent="0.2">
      <c r="A99" s="1" t="s">
        <v>45</v>
      </c>
      <c r="B99" s="1">
        <v>202</v>
      </c>
      <c r="C99" s="3" t="s">
        <v>62</v>
      </c>
      <c r="D99" s="33">
        <v>17.170158730158729</v>
      </c>
      <c r="E99" s="1" t="s">
        <v>18</v>
      </c>
      <c r="F99" s="4">
        <v>0</v>
      </c>
      <c r="G99" s="4">
        <f t="shared" si="15"/>
        <v>0</v>
      </c>
      <c r="H99" s="4"/>
      <c r="I99" s="4">
        <v>-10.5</v>
      </c>
      <c r="J99" s="4">
        <f t="shared" si="16"/>
        <v>-270.43</v>
      </c>
      <c r="K99" s="4"/>
      <c r="L99" s="4">
        <f t="shared" si="17"/>
        <v>-10.5</v>
      </c>
      <c r="M99" s="4"/>
      <c r="N99" s="4">
        <f t="shared" si="18"/>
        <v>-270.43</v>
      </c>
      <c r="O99" s="4"/>
      <c r="P99" s="4">
        <f t="shared" si="19"/>
        <v>-13.521500000000001</v>
      </c>
      <c r="Q99" s="4">
        <f t="shared" si="20"/>
        <v>-283.95150000000001</v>
      </c>
      <c r="R99" s="4"/>
    </row>
    <row r="100" spans="1:18" x14ac:dyDescent="0.2">
      <c r="A100" s="1" t="s">
        <v>29</v>
      </c>
      <c r="B100" s="1">
        <v>212</v>
      </c>
      <c r="C100" s="3" t="s">
        <v>30</v>
      </c>
      <c r="D100" s="33">
        <v>17.16</v>
      </c>
      <c r="E100" s="1" t="s">
        <v>18</v>
      </c>
      <c r="F100" s="17">
        <v>-4.72</v>
      </c>
      <c r="G100" s="17">
        <f t="shared" si="15"/>
        <v>-80.995199999999997</v>
      </c>
      <c r="H100" s="17"/>
      <c r="I100" s="17">
        <v>-0.59</v>
      </c>
      <c r="J100" s="17">
        <f t="shared" si="16"/>
        <v>-15.186599999999999</v>
      </c>
      <c r="K100" s="17"/>
      <c r="L100" s="17">
        <f t="shared" si="17"/>
        <v>-5.31</v>
      </c>
      <c r="M100" s="17"/>
      <c r="N100" s="17">
        <f t="shared" si="18"/>
        <v>-96.181799999999996</v>
      </c>
      <c r="O100" s="17"/>
      <c r="P100" s="17">
        <f t="shared" si="19"/>
        <v>-4.8090900000000003</v>
      </c>
      <c r="Q100" s="17">
        <f t="shared" si="20"/>
        <v>-100.99088999999999</v>
      </c>
      <c r="R100" s="4"/>
    </row>
    <row r="101" spans="1:18" x14ac:dyDescent="0.2">
      <c r="C101" s="19" t="s">
        <v>82</v>
      </c>
      <c r="F101" s="34">
        <f>SUM(F91:F100)</f>
        <v>-391.84264000000002</v>
      </c>
      <c r="G101" s="34">
        <f>SUM(G91:G100)</f>
        <v>-10850.716678773797</v>
      </c>
      <c r="H101" s="35"/>
      <c r="I101" s="34">
        <f>SUM(I91:I100)</f>
        <v>-46.764520000000005</v>
      </c>
      <c r="J101" s="34">
        <f>SUM(J91:J100)</f>
        <v>-1520.5436939637909</v>
      </c>
      <c r="K101" s="35"/>
      <c r="L101" s="34">
        <f>SUM(L91:L100)</f>
        <v>-438.60715999999996</v>
      </c>
      <c r="M101" s="34">
        <f>SUM(M91:M100)</f>
        <v>0</v>
      </c>
      <c r="N101" s="34">
        <f>SUM(N91:N100)</f>
        <v>-12371.26037273759</v>
      </c>
      <c r="O101" s="35"/>
      <c r="P101" s="34">
        <f t="shared" ref="P101:Q101" si="21">SUM(P91:P100)</f>
        <v>-618.56301863687952</v>
      </c>
      <c r="Q101" s="34">
        <f t="shared" si="21"/>
        <v>-12989.823391374468</v>
      </c>
      <c r="R101" s="4"/>
    </row>
    <row r="102" spans="1:18" x14ac:dyDescent="0.2">
      <c r="Q102" s="21"/>
      <c r="R102" s="4"/>
    </row>
    <row r="103" spans="1:18" x14ac:dyDescent="0.2">
      <c r="C103" s="3" t="s">
        <v>83</v>
      </c>
      <c r="F103" s="34">
        <f>+F72+F80+F88+F101</f>
        <v>6976.451630888032</v>
      </c>
      <c r="G103" s="34">
        <f>+G72+G80+G88+G101</f>
        <v>219508.02627075926</v>
      </c>
      <c r="H103" s="35"/>
      <c r="I103" s="34">
        <f>+I72+I80+I88+I101</f>
        <v>1061.3021600000002</v>
      </c>
      <c r="J103" s="34">
        <f>+J72+J80+J88+J101</f>
        <v>48259.645366529992</v>
      </c>
      <c r="K103" s="35"/>
      <c r="L103" s="34">
        <f>+L72+L80+L88+L101</f>
        <v>8037.7537908880313</v>
      </c>
      <c r="M103" s="34">
        <f>+M72+M80+M88+M101</f>
        <v>0</v>
      </c>
      <c r="N103" s="34">
        <f>+N72+N80+N88+N101</f>
        <v>267767.67163728928</v>
      </c>
      <c r="O103" s="35"/>
      <c r="P103" s="34">
        <f>+P72+P80+P88+P101</f>
        <v>13388.383581864458</v>
      </c>
      <c r="Q103" s="60">
        <f>+Q74+Q80+Q88+Q101</f>
        <v>281271.99521915364</v>
      </c>
      <c r="R103" s="4"/>
    </row>
    <row r="104" spans="1:18" x14ac:dyDescent="0.2">
      <c r="Q104" s="21"/>
      <c r="R104" s="4"/>
    </row>
    <row r="105" spans="1:18" x14ac:dyDescent="0.2">
      <c r="N105" s="36" t="s">
        <v>84</v>
      </c>
      <c r="Q105" s="61">
        <f>+Q103</f>
        <v>281271.99521915364</v>
      </c>
      <c r="R105" s="4"/>
    </row>
    <row r="106" spans="1:18" x14ac:dyDescent="0.2">
      <c r="N106" s="36" t="s">
        <v>85</v>
      </c>
      <c r="Q106" s="49">
        <v>228656</v>
      </c>
      <c r="R106" s="4"/>
    </row>
    <row r="107" spans="1:18" ht="13.5" thickBot="1" x14ac:dyDescent="0.25">
      <c r="N107" s="38" t="s">
        <v>86</v>
      </c>
      <c r="O107" s="59"/>
      <c r="P107" s="59"/>
      <c r="Q107" s="62">
        <f>+Q105-Q106</f>
        <v>52615.995219153643</v>
      </c>
      <c r="R107" s="4"/>
    </row>
    <row r="108" spans="1:18" ht="13.5" thickTop="1" x14ac:dyDescent="0.2">
      <c r="N108" s="36"/>
      <c r="Q108" s="39"/>
      <c r="R108" s="4"/>
    </row>
    <row r="109" spans="1:18" x14ac:dyDescent="0.2">
      <c r="N109" s="39"/>
      <c r="Q109" s="39"/>
      <c r="R109" s="4"/>
    </row>
    <row r="110" spans="1:18" x14ac:dyDescent="0.2">
      <c r="N110" s="40" t="s">
        <v>87</v>
      </c>
      <c r="O110" s="23"/>
      <c r="P110" s="23"/>
      <c r="Q110" s="39"/>
      <c r="R110" s="4"/>
    </row>
    <row r="111" spans="1:18" x14ac:dyDescent="0.2">
      <c r="N111" s="36" t="s">
        <v>85</v>
      </c>
      <c r="Q111" s="61">
        <v>228655.64</v>
      </c>
      <c r="R111" s="4"/>
    </row>
    <row r="112" spans="1:18" x14ac:dyDescent="0.2">
      <c r="A112" s="50" t="s">
        <v>88</v>
      </c>
      <c r="N112" s="36" t="s">
        <v>89</v>
      </c>
      <c r="Q112" s="42">
        <f>+Q101</f>
        <v>-12989.823391374468</v>
      </c>
      <c r="R112" s="4"/>
    </row>
    <row r="113" spans="1:20" x14ac:dyDescent="0.2">
      <c r="A113" s="50" t="s">
        <v>90</v>
      </c>
      <c r="N113" s="36" t="s">
        <v>91</v>
      </c>
      <c r="Q113" s="43">
        <f>SUM(Q111:Q112)</f>
        <v>215665.81660862555</v>
      </c>
      <c r="R113" s="4"/>
    </row>
    <row r="114" spans="1:20" x14ac:dyDescent="0.2">
      <c r="N114" s="36"/>
      <c r="Q114" s="39"/>
      <c r="R114" s="4"/>
    </row>
    <row r="115" spans="1:20" x14ac:dyDescent="0.2">
      <c r="N115" s="36" t="s">
        <v>92</v>
      </c>
      <c r="Q115" s="37">
        <f>+Q113*0.07745</f>
        <v>16703.317496338052</v>
      </c>
      <c r="R115" s="44"/>
    </row>
    <row r="116" spans="1:20" x14ac:dyDescent="0.2">
      <c r="N116" s="36" t="s">
        <v>93</v>
      </c>
      <c r="Q116" s="45">
        <f>+Q113*0.03241</f>
        <v>6989.7291162855545</v>
      </c>
      <c r="R116" s="44"/>
    </row>
    <row r="117" spans="1:20" x14ac:dyDescent="0.2">
      <c r="N117" s="36" t="s">
        <v>94</v>
      </c>
      <c r="Q117" s="43">
        <f>SUM(Q115:Q116)</f>
        <v>23693.046612623606</v>
      </c>
      <c r="R117" s="44"/>
    </row>
    <row r="118" spans="1:20" x14ac:dyDescent="0.2">
      <c r="N118" s="36"/>
      <c r="Q118" s="39"/>
      <c r="R118" s="44"/>
    </row>
    <row r="119" spans="1:20" x14ac:dyDescent="0.2">
      <c r="L119" s="21"/>
      <c r="M119" s="21"/>
      <c r="N119" s="36" t="s">
        <v>95</v>
      </c>
      <c r="Q119" s="37">
        <v>7333.2</v>
      </c>
      <c r="R119" s="44"/>
      <c r="S119" s="46"/>
    </row>
    <row r="120" spans="1:20" x14ac:dyDescent="0.2">
      <c r="N120" s="36" t="s">
        <v>96</v>
      </c>
      <c r="Q120" s="37">
        <f>+Q88</f>
        <v>14713.129500000003</v>
      </c>
    </row>
    <row r="121" spans="1:20" x14ac:dyDescent="0.2">
      <c r="N121" s="36" t="s">
        <v>97</v>
      </c>
      <c r="Q121" s="37">
        <f>+Q80</f>
        <v>19866.806347499998</v>
      </c>
    </row>
    <row r="122" spans="1:20" ht="13.5" thickBot="1" x14ac:dyDescent="0.25">
      <c r="N122" s="36" t="s">
        <v>84</v>
      </c>
      <c r="Q122" s="47">
        <f>+Q113+Q117+Q119+Q120+Q121</f>
        <v>281271.9990687492</v>
      </c>
    </row>
    <row r="123" spans="1:20" ht="13.5" thickTop="1" x14ac:dyDescent="0.2">
      <c r="N123" s="39"/>
      <c r="Q123" s="39"/>
      <c r="T123" s="48"/>
    </row>
    <row r="124" spans="1:20" x14ac:dyDescent="0.2">
      <c r="N124" s="39"/>
      <c r="Q124" s="39"/>
    </row>
    <row r="125" spans="1:20" x14ac:dyDescent="0.2">
      <c r="N125" s="40" t="s">
        <v>98</v>
      </c>
      <c r="O125" s="23"/>
      <c r="P125" s="23"/>
      <c r="Q125" s="40"/>
    </row>
    <row r="126" spans="1:20" x14ac:dyDescent="0.2">
      <c r="N126" s="36" t="s">
        <v>85</v>
      </c>
      <c r="Q126" s="41">
        <f>+Q111</f>
        <v>228655.64</v>
      </c>
    </row>
    <row r="127" spans="1:20" x14ac:dyDescent="0.2">
      <c r="N127" s="36" t="s">
        <v>94</v>
      </c>
      <c r="Q127" s="49">
        <f>+Q117</f>
        <v>23693.046612623606</v>
      </c>
    </row>
    <row r="128" spans="1:20" x14ac:dyDescent="0.2">
      <c r="N128" s="36" t="s">
        <v>95</v>
      </c>
      <c r="Q128" s="49">
        <f>+Q119</f>
        <v>7333.2</v>
      </c>
    </row>
    <row r="129" spans="14:17" x14ac:dyDescent="0.2">
      <c r="N129" s="36" t="s">
        <v>99</v>
      </c>
      <c r="Q129" s="49">
        <f>+Q120</f>
        <v>14713.129500000003</v>
      </c>
    </row>
    <row r="130" spans="14:17" x14ac:dyDescent="0.2">
      <c r="N130" s="36" t="s">
        <v>100</v>
      </c>
      <c r="Q130" s="49">
        <f>+Q112</f>
        <v>-12989.823391374468</v>
      </c>
    </row>
    <row r="131" spans="14:17" x14ac:dyDescent="0.2">
      <c r="N131" s="36" t="s">
        <v>97</v>
      </c>
      <c r="Q131" s="49">
        <f>+Q121</f>
        <v>19866.806347499998</v>
      </c>
    </row>
    <row r="132" spans="14:17" ht="13.5" thickBot="1" x14ac:dyDescent="0.25">
      <c r="N132" s="36" t="s">
        <v>84</v>
      </c>
      <c r="Q132" s="47">
        <f>SUM(Q126:Q131)</f>
        <v>281271.99906874914</v>
      </c>
    </row>
    <row r="133" spans="14:17" ht="13.5" thickTop="1" x14ac:dyDescent="0.2">
      <c r="Q133" s="39"/>
    </row>
  </sheetData>
  <mergeCells count="5">
    <mergeCell ref="F4:Q4"/>
    <mergeCell ref="F5:G5"/>
    <mergeCell ref="I5:J5"/>
    <mergeCell ref="L5:N5"/>
    <mergeCell ref="P5:Q5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EC9691-AA18-499D-8A07-572C8F408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b3745-c80b-4d8d-8f4d-91599da31528"/>
    <ds:schemaRef ds:uri="91fd4a67-a72e-4b63-af64-fdd815d90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078E3B-C1C3-4437-8D1D-AC94A6E3A6DC}">
  <ds:schemaRefs>
    <ds:schemaRef ds:uri="http://schemas.microsoft.com/office/2006/metadata/properties"/>
    <ds:schemaRef ds:uri="http://schemas.microsoft.com/office/infopath/2007/PartnerControls"/>
    <ds:schemaRef ds:uri="91fd4a67-a72e-4b63-af64-fdd815d90962"/>
    <ds:schemaRef ds:uri="887b3745-c80b-4d8d-8f4d-91599da31528"/>
  </ds:schemaRefs>
</ds:datastoreItem>
</file>

<file path=customXml/itemProps3.xml><?xml version="1.0" encoding="utf-8"?>
<ds:datastoreItem xmlns:ds="http://schemas.openxmlformats.org/officeDocument/2006/customXml" ds:itemID="{C27E2879-5B52-4FB3-9B95-7750C69433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SCWD Proforma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Lawrence</dc:creator>
  <cp:keywords/>
  <dc:description/>
  <cp:lastModifiedBy>Mark Frost</cp:lastModifiedBy>
  <cp:revision/>
  <dcterms:created xsi:type="dcterms:W3CDTF">2023-09-13T15:14:41Z</dcterms:created>
  <dcterms:modified xsi:type="dcterms:W3CDTF">2024-06-05T15:16:48Z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  <property fmtid="{D5CDD505-2E9C-101B-9397-08002B2CF9AE}" pid="3" name="MediaServiceImageTags">
    <vt:lpwstr/>
  </property>
</Properties>
</file>