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4620783bd5d64abe/Simpson County WD/"/>
    </mc:Choice>
  </mc:AlternateContent>
  <xr:revisionPtr revIDLastSave="0" documentId="8_{529B39DA-D816-44B0-A900-15B22A5A5D82}" xr6:coauthVersionLast="47" xr6:coauthVersionMax="47" xr10:uidLastSave="{00000000-0000-0000-0000-000000000000}"/>
  <bookViews>
    <workbookView xWindow="-98" yWindow="-98" windowWidth="20715" windowHeight="13515" xr2:uid="{00000000-000D-0000-FFFF-FFFF00000000}"/>
  </bookViews>
  <sheets>
    <sheet name="Admn Allocations Pg 3" sheetId="1" r:id="rId1"/>
    <sheet name="District Allocations" sheetId="2" r:id="rId2"/>
    <sheet name="Expense &amp; Capital Pg 4 " sheetId="3" r:id="rId3"/>
    <sheet name="Employee OH Rate Pg 5" sheetId="4" r:id="rId4"/>
  </sheets>
  <definedNames>
    <definedName name="_xlnm.Print_Area" localSheetId="0">'Admn Allocations Pg 3'!$A$1:$I$55</definedName>
    <definedName name="_xlnm.Print_Area" localSheetId="3">'Employee OH Rate Pg 5'!$A$1:$AD$34</definedName>
    <definedName name="_xlnm.Print_Area" localSheetId="2">'Expense &amp; Capital Pg 4 '!$A$8:$G$53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7" i="3" l="1"/>
  <c r="H47" i="3"/>
  <c r="I46" i="3"/>
  <c r="H46" i="3"/>
  <c r="I45" i="3"/>
  <c r="H45" i="3"/>
  <c r="I44" i="3"/>
  <c r="H44" i="3"/>
  <c r="I43" i="3"/>
  <c r="H43" i="3"/>
  <c r="G47" i="3"/>
  <c r="F46" i="3"/>
  <c r="E45" i="3"/>
  <c r="D45" i="3"/>
  <c r="T19" i="4"/>
  <c r="E21" i="3" l="1"/>
  <c r="G17" i="3" l="1"/>
  <c r="G19" i="3"/>
  <c r="T26" i="4"/>
  <c r="T30" i="4" s="1"/>
  <c r="C21" i="3"/>
  <c r="D18" i="1"/>
  <c r="E14" i="1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F43" i="1"/>
  <c r="F44" i="1" s="1"/>
  <c r="F45" i="1" s="1"/>
  <c r="E43" i="1"/>
  <c r="E44" i="1" s="1"/>
  <c r="E45" i="1" s="1"/>
  <c r="C13" i="2"/>
  <c r="C10" i="2"/>
  <c r="C11" i="2"/>
  <c r="C12" i="2"/>
  <c r="A3" i="4"/>
  <c r="T6" i="4" s="1"/>
  <c r="AE10" i="4"/>
  <c r="AE11" i="4"/>
  <c r="AE12" i="4"/>
  <c r="AE13" i="4"/>
  <c r="AE14" i="4"/>
  <c r="AE15" i="4"/>
  <c r="AE19" i="4"/>
  <c r="AE21" i="4"/>
  <c r="AE22" i="4"/>
  <c r="AE23" i="4"/>
  <c r="AE24" i="4"/>
  <c r="U10" i="4"/>
  <c r="V10" i="4"/>
  <c r="W10" i="4"/>
  <c r="W26" i="4" s="1"/>
  <c r="X10" i="4"/>
  <c r="Y10" i="4"/>
  <c r="Y26" i="4" s="1"/>
  <c r="Z10" i="4"/>
  <c r="AA10" i="4"/>
  <c r="AB10" i="4"/>
  <c r="AB26" i="4" s="1"/>
  <c r="AC24" i="4"/>
  <c r="F24" i="4"/>
  <c r="G24" i="4"/>
  <c r="G26" i="4" s="1"/>
  <c r="H24" i="4"/>
  <c r="H26" i="4" s="1"/>
  <c r="I24" i="4"/>
  <c r="I26" i="4" s="1"/>
  <c r="J24" i="4"/>
  <c r="J26" i="4" s="1"/>
  <c r="K24" i="4"/>
  <c r="K26" i="4" s="1"/>
  <c r="L24" i="4"/>
  <c r="L26" i="4" s="1"/>
  <c r="M24" i="4"/>
  <c r="M26" i="4" s="1"/>
  <c r="N24" i="4"/>
  <c r="N26" i="4" s="1"/>
  <c r="Q24" i="4"/>
  <c r="Q26" i="4" s="1"/>
  <c r="E26" i="4"/>
  <c r="D26" i="4"/>
  <c r="C26" i="4"/>
  <c r="R23" i="4"/>
  <c r="Q23" i="4"/>
  <c r="P23" i="4"/>
  <c r="O23" i="4"/>
  <c r="R22" i="4"/>
  <c r="Q22" i="4"/>
  <c r="P22" i="4"/>
  <c r="O22" i="4"/>
  <c r="R21" i="4"/>
  <c r="Q21" i="4"/>
  <c r="P21" i="4"/>
  <c r="O21" i="4"/>
  <c r="R20" i="4"/>
  <c r="Q20" i="4"/>
  <c r="P20" i="4"/>
  <c r="O20" i="4"/>
  <c r="R19" i="4"/>
  <c r="Q19" i="4"/>
  <c r="P19" i="4"/>
  <c r="O19" i="4"/>
  <c r="R15" i="4"/>
  <c r="Q15" i="4"/>
  <c r="P15" i="4"/>
  <c r="O15" i="4"/>
  <c r="R14" i="4"/>
  <c r="Q14" i="4"/>
  <c r="P14" i="4"/>
  <c r="O14" i="4"/>
  <c r="R13" i="4"/>
  <c r="Q13" i="4"/>
  <c r="P13" i="4"/>
  <c r="O13" i="4"/>
  <c r="R12" i="4"/>
  <c r="Q12" i="4"/>
  <c r="P12" i="4"/>
  <c r="O12" i="4"/>
  <c r="R11" i="4"/>
  <c r="Q11" i="4"/>
  <c r="P11" i="4"/>
  <c r="O11" i="4"/>
  <c r="G10" i="4"/>
  <c r="H10" i="4"/>
  <c r="I10" i="4"/>
  <c r="J10" i="4"/>
  <c r="K10" i="4"/>
  <c r="L10" i="4"/>
  <c r="M10" i="4"/>
  <c r="N10" i="4"/>
  <c r="Q10" i="4"/>
  <c r="A5" i="3"/>
  <c r="A3" i="2"/>
  <c r="G25" i="3"/>
  <c r="G50" i="1"/>
  <c r="G15" i="3"/>
  <c r="B11" i="2" l="1"/>
  <c r="E47" i="1"/>
  <c r="E46" i="1"/>
  <c r="F47" i="1"/>
  <c r="F46" i="1"/>
  <c r="P10" i="4"/>
  <c r="C49" i="2"/>
  <c r="C34" i="2"/>
  <c r="AA26" i="4"/>
  <c r="R10" i="4"/>
  <c r="U26" i="4"/>
  <c r="Z26" i="4"/>
  <c r="C42" i="2"/>
  <c r="C21" i="2"/>
  <c r="C35" i="2"/>
  <c r="C28" i="2"/>
  <c r="C27" i="2"/>
  <c r="C41" i="2"/>
  <c r="C19" i="2"/>
  <c r="G21" i="3"/>
  <c r="C23" i="3" s="1"/>
  <c r="P24" i="4"/>
  <c r="P26" i="4" s="1"/>
  <c r="X26" i="4"/>
  <c r="O10" i="4"/>
  <c r="E13" i="1"/>
  <c r="C20" i="2"/>
  <c r="C14" i="2"/>
  <c r="E16" i="1"/>
  <c r="G14" i="1"/>
  <c r="F27" i="1"/>
  <c r="E15" i="1"/>
  <c r="AC10" i="4"/>
  <c r="V26" i="4"/>
  <c r="AE27" i="4"/>
  <c r="F26" i="4"/>
  <c r="O24" i="4"/>
  <c r="O26" i="4" s="1"/>
  <c r="C48" i="2"/>
  <c r="B13" i="2" l="1"/>
  <c r="B12" i="2"/>
  <c r="F28" i="1"/>
  <c r="F29" i="1" s="1"/>
  <c r="F30" i="1" s="1"/>
  <c r="F31" i="1" s="1"/>
  <c r="F32" i="1" s="1"/>
  <c r="F33" i="1" s="1"/>
  <c r="F34" i="1" s="1"/>
  <c r="E42" i="3"/>
  <c r="E43" i="3" s="1"/>
  <c r="E44" i="3" s="1"/>
  <c r="G13" i="1"/>
  <c r="B10" i="2"/>
  <c r="C36" i="2"/>
  <c r="B34" i="2" s="1"/>
  <c r="C29" i="2"/>
  <c r="B28" i="2" s="1"/>
  <c r="C43" i="2"/>
  <c r="B42" i="2" s="1"/>
  <c r="C22" i="2"/>
  <c r="E27" i="1"/>
  <c r="AC26" i="4"/>
  <c r="R24" i="4"/>
  <c r="R26" i="4" s="1"/>
  <c r="H27" i="1"/>
  <c r="G16" i="1"/>
  <c r="G27" i="1"/>
  <c r="G15" i="1"/>
  <c r="E18" i="1"/>
  <c r="C50" i="2"/>
  <c r="B49" i="2" s="1"/>
  <c r="E23" i="3"/>
  <c r="G23" i="3" s="1"/>
  <c r="F37" i="1" l="1"/>
  <c r="F38" i="1" s="1"/>
  <c r="F39" i="1" s="1"/>
  <c r="F35" i="1" s="1"/>
  <c r="G28" i="1"/>
  <c r="G29" i="1" s="1"/>
  <c r="G30" i="1" s="1"/>
  <c r="G31" i="1" s="1"/>
  <c r="G32" i="1" s="1"/>
  <c r="G33" i="1" s="1"/>
  <c r="F42" i="3"/>
  <c r="F43" i="3" s="1"/>
  <c r="F44" i="3" s="1"/>
  <c r="E28" i="1"/>
  <c r="E29" i="1" s="1"/>
  <c r="E30" i="1" s="1"/>
  <c r="E31" i="1" s="1"/>
  <c r="E32" i="1" s="1"/>
  <c r="E33" i="1" s="1"/>
  <c r="E37" i="1" s="1"/>
  <c r="E38" i="1" s="1"/>
  <c r="E39" i="1" s="1"/>
  <c r="E35" i="1" s="1"/>
  <c r="D42" i="3"/>
  <c r="D43" i="3" s="1"/>
  <c r="D44" i="3" s="1"/>
  <c r="H28" i="1"/>
  <c r="H29" i="1" s="1"/>
  <c r="H30" i="1" s="1"/>
  <c r="H31" i="1" s="1"/>
  <c r="H32" i="1" s="1"/>
  <c r="H33" i="1" s="1"/>
  <c r="G42" i="3"/>
  <c r="G43" i="3" s="1"/>
  <c r="G44" i="3" s="1"/>
  <c r="B35" i="2"/>
  <c r="B36" i="2" s="1"/>
  <c r="B21" i="2"/>
  <c r="B27" i="2"/>
  <c r="B29" i="2" s="1"/>
  <c r="B41" i="2"/>
  <c r="B43" i="2" s="1"/>
  <c r="B14" i="2"/>
  <c r="B19" i="2"/>
  <c r="B20" i="2"/>
  <c r="B48" i="2"/>
  <c r="B50" i="2" s="1"/>
  <c r="F40" i="1" l="1"/>
  <c r="F36" i="1" s="1"/>
  <c r="E34" i="1"/>
  <c r="F41" i="1"/>
  <c r="G37" i="1"/>
  <c r="G38" i="1" s="1"/>
  <c r="G39" i="1" s="1"/>
  <c r="G35" i="1" s="1"/>
  <c r="G34" i="1"/>
  <c r="H37" i="1"/>
  <c r="H38" i="1" s="1"/>
  <c r="H39" i="1" s="1"/>
  <c r="H40" i="1" s="1"/>
  <c r="H34" i="1"/>
  <c r="E40" i="1"/>
  <c r="B22" i="2"/>
  <c r="G13" i="3"/>
  <c r="E36" i="1" l="1"/>
  <c r="E41" i="1"/>
  <c r="H36" i="1"/>
  <c r="H41" i="1"/>
  <c r="H35" i="1"/>
  <c r="G40" i="1"/>
  <c r="G36" i="1" l="1"/>
  <c r="G41" i="1"/>
</calcChain>
</file>

<file path=xl/sharedStrings.xml><?xml version="1.0" encoding="utf-8"?>
<sst xmlns="http://schemas.openxmlformats.org/spreadsheetml/2006/main" count="244" uniqueCount="167">
  <si>
    <t>Names</t>
  </si>
  <si>
    <t xml:space="preserve">Butler </t>
  </si>
  <si>
    <t>County</t>
  </si>
  <si>
    <t>Simpson</t>
  </si>
  <si>
    <t>Warren</t>
  </si>
  <si>
    <t>Sewer</t>
  </si>
  <si>
    <t>Peeples</t>
  </si>
  <si>
    <t>Casas</t>
  </si>
  <si>
    <t>Phillippi</t>
  </si>
  <si>
    <t>Lawrence</t>
  </si>
  <si>
    <t>May</t>
  </si>
  <si>
    <t>Water District</t>
  </si>
  <si>
    <t>Percentage</t>
  </si>
  <si>
    <t>Butler</t>
  </si>
  <si>
    <t>TOTAL</t>
  </si>
  <si>
    <t>*  Part-time employee.</t>
  </si>
  <si>
    <t>Function</t>
  </si>
  <si>
    <t>Keith</t>
  </si>
  <si>
    <t>Warren / Butler / Simpson</t>
  </si>
  <si>
    <t>District Allocations</t>
  </si>
  <si>
    <t>ALLOCATIONS:</t>
  </si>
  <si>
    <t>(1) All Districts:</t>
  </si>
  <si>
    <t>Allocate %</t>
  </si>
  <si>
    <t># of Customers</t>
  </si>
  <si>
    <t>(2) Warren, Simpson, Butler:</t>
  </si>
  <si>
    <t>(3) Warren Co. &amp; Sewer Division:</t>
  </si>
  <si>
    <t>(4) Warren &amp; Simpson:</t>
  </si>
  <si>
    <t>(5) Warren &amp; Butler:</t>
  </si>
  <si>
    <t>(6) Simpson &amp; Butler:</t>
  </si>
  <si>
    <t>WARREN \ SEWER \ SIMPSON \ BUTLER</t>
  </si>
  <si>
    <t>Expensed</t>
  </si>
  <si>
    <t>Capitalized &amp; Other</t>
  </si>
  <si>
    <t>Total</t>
  </si>
  <si>
    <t>Warren County Water District</t>
  </si>
  <si>
    <t>Sewer Division</t>
  </si>
  <si>
    <t>Simpson County Water District</t>
  </si>
  <si>
    <t>Butler County Water System</t>
  </si>
  <si>
    <t xml:space="preserve">SUMMARY OF TOTAL WATER DISTRICT CUSTOMERS SERVED AS OF: </t>
  </si>
  <si>
    <t>% Breakdown - Applied Current Year</t>
  </si>
  <si>
    <t xml:space="preserve">% Breakdown - Applied Prior Year </t>
  </si>
  <si>
    <t>ALLOCATION OF ADMINISTRATIVE COSTS</t>
  </si>
  <si>
    <t>Expense and Capital Distribution of Allocated Administrative Wages</t>
  </si>
  <si>
    <t>WARREN COUNTY WATER DISTRICT</t>
  </si>
  <si>
    <t>Dec</t>
  </si>
  <si>
    <t>4 Month</t>
  </si>
  <si>
    <t>12 Months</t>
  </si>
  <si>
    <t>Monthly</t>
  </si>
  <si>
    <t>No.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</si>
  <si>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</si>
  <si>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</si>
  <si>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</si>
  <si>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</si>
  <si>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</si>
  <si>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</si>
  <si>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</si>
  <si>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</si>
  <si>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</si>
  <si>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</si>
  <si>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</si>
  <si>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Y-T-D</t>
  </si>
  <si>
    <t>June Y-T-D</t>
  </si>
  <si>
    <t>Average</t>
  </si>
  <si>
    <t>Budget</t>
  </si>
  <si>
    <t>August Y-T-D</t>
  </si>
  <si>
    <t>Projected</t>
  </si>
  <si>
    <t>Difference</t>
  </si>
  <si>
    <t>Payroll Taxes</t>
  </si>
  <si>
    <t xml:space="preserve">Birthday Holiday </t>
  </si>
  <si>
    <t>United Way Day Holiday</t>
  </si>
  <si>
    <t>Sick Leave</t>
  </si>
  <si>
    <t>Insurance - Medical \ Drugs</t>
  </si>
  <si>
    <t>Insurance - Dental</t>
  </si>
  <si>
    <t>Insurance - LT. Disability</t>
  </si>
  <si>
    <t xml:space="preserve">Insurance - Life </t>
  </si>
  <si>
    <t xml:space="preserve">Pension </t>
  </si>
  <si>
    <t>Annual Leave Accrual</t>
  </si>
  <si>
    <t>Wellness Awards</t>
  </si>
  <si>
    <t>Workman's Compensation</t>
  </si>
  <si>
    <t xml:space="preserve">Holiday Pay </t>
  </si>
  <si>
    <t>Wage Base</t>
  </si>
  <si>
    <t>Goodall</t>
  </si>
  <si>
    <t>2H</t>
  </si>
  <si>
    <t>2J</t>
  </si>
  <si>
    <t>2I</t>
  </si>
  <si>
    <t>8F</t>
  </si>
  <si>
    <t>5F</t>
  </si>
  <si>
    <t>Code</t>
  </si>
  <si>
    <t>Dept</t>
  </si>
  <si>
    <t>Accounting</t>
  </si>
  <si>
    <t>General Mgr</t>
  </si>
  <si>
    <t>District</t>
  </si>
  <si>
    <t xml:space="preserve">  TOTALS</t>
  </si>
  <si>
    <t>SUMMARY OF TIME CARD WAGES</t>
  </si>
  <si>
    <t>ALLOCATION BY DISTRICT</t>
  </si>
  <si>
    <t>Willis</t>
  </si>
  <si>
    <t>Mgr - Finance</t>
  </si>
  <si>
    <t>Mgr - Operations</t>
  </si>
  <si>
    <t>Number</t>
  </si>
  <si>
    <t>(3 Pay periods)</t>
  </si>
  <si>
    <t>Anderson</t>
  </si>
  <si>
    <t>Admin Asst.</t>
  </si>
  <si>
    <t>*Adjust formula</t>
  </si>
  <si>
    <t>Dix</t>
  </si>
  <si>
    <t>Daugherty</t>
  </si>
  <si>
    <t>Employee Overhead Rate</t>
  </si>
  <si>
    <t>Costs</t>
  </si>
  <si>
    <t>Employee Costs</t>
  </si>
  <si>
    <t>Budgeted Employee Overhead Rate</t>
  </si>
  <si>
    <t>Total Employee Overhead Costs</t>
  </si>
  <si>
    <t>Johnson</t>
  </si>
  <si>
    <t>Solomon</t>
  </si>
  <si>
    <t xml:space="preserve">Customers </t>
  </si>
  <si>
    <t>Tillery</t>
  </si>
  <si>
    <t xml:space="preserve">401(a) Contribution </t>
  </si>
  <si>
    <t>Davis</t>
  </si>
  <si>
    <t>Davidson</t>
  </si>
  <si>
    <t>Database Admn</t>
  </si>
  <si>
    <t>I.T. Technician</t>
  </si>
  <si>
    <t>Branson</t>
  </si>
  <si>
    <t>Watt</t>
  </si>
  <si>
    <t>Yr 2021</t>
  </si>
  <si>
    <t>Harmon</t>
  </si>
  <si>
    <t>Hale</t>
  </si>
  <si>
    <t>Year 2022</t>
  </si>
  <si>
    <t>December 31, 2021</t>
  </si>
  <si>
    <t>Yr 2022</t>
  </si>
  <si>
    <t>Gentry</t>
  </si>
  <si>
    <t>Meredith</t>
  </si>
  <si>
    <t>Dickinson *</t>
  </si>
  <si>
    <t>Morris *</t>
  </si>
  <si>
    <t>Brattin</t>
  </si>
  <si>
    <t xml:space="preserve">Based Upon Year 2021 </t>
  </si>
  <si>
    <t>CSR - WC Office</t>
  </si>
  <si>
    <t>After Hrs - WC Office</t>
  </si>
  <si>
    <t>CSR - SC Office</t>
  </si>
  <si>
    <t>CSR - BC Office</t>
  </si>
  <si>
    <t>Applications - WC</t>
  </si>
  <si>
    <t>Application of Expense &amp; Capital Allocation:</t>
  </si>
  <si>
    <r>
      <t xml:space="preserve">1- </t>
    </r>
    <r>
      <rPr>
        <i/>
        <u/>
        <sz val="10"/>
        <rFont val="Arial"/>
        <family val="2"/>
      </rPr>
      <t>General Manager</t>
    </r>
    <r>
      <rPr>
        <i/>
        <sz val="10"/>
        <rFont val="Arial"/>
        <family val="2"/>
      </rPr>
      <t xml:space="preserve"> wages are based upon an allocation of 30% expense and 70% capital reflecting an allocation weighted</t>
    </r>
  </si>
  <si>
    <t xml:space="preserve">     towards current and future capital projects, system improvements, residential development, and industrial development.</t>
  </si>
  <si>
    <r>
      <t xml:space="preserve">2-  </t>
    </r>
    <r>
      <rPr>
        <i/>
        <u/>
        <sz val="10"/>
        <rFont val="Arial"/>
        <family val="2"/>
      </rPr>
      <t>Administrative and Accounting Wages:</t>
    </r>
    <r>
      <rPr>
        <i/>
        <sz val="10"/>
        <rFont val="Arial"/>
        <family val="2"/>
      </rPr>
      <t xml:space="preserve">  These wages include managers, operations coordinators, information systems, and</t>
    </r>
  </si>
  <si>
    <t xml:space="preserve">     accounting that support direct hourly personnel.  The 59% expense and 41% capital allocation of these wages is based</t>
  </si>
  <si>
    <t xml:space="preserve">     upon the prior year timecard expense and capital breakdown (reference above table: Summary of Time Card Wages).</t>
  </si>
  <si>
    <r>
      <t xml:space="preserve">3- </t>
    </r>
    <r>
      <rPr>
        <i/>
        <u/>
        <sz val="10"/>
        <rFont val="Arial"/>
        <family val="2"/>
      </rPr>
      <t>Front Office Wages</t>
    </r>
    <r>
      <rPr>
        <i/>
        <sz val="10"/>
        <rFont val="Arial"/>
        <family val="2"/>
      </rPr>
      <t>:  These wages include the customer service representatives who work at utility branch office locations</t>
    </r>
  </si>
  <si>
    <t xml:space="preserve">    and wages are 59% expense and 41% capital.</t>
  </si>
  <si>
    <t>GROUP</t>
  </si>
  <si>
    <t>ALLOCATION OF ADMINISTRATIVE WAGES</t>
  </si>
  <si>
    <t>ALLOCATION IN DISTRICT</t>
  </si>
  <si>
    <t>CODE</t>
  </si>
  <si>
    <t>DESCRIPTION</t>
  </si>
  <si>
    <t>Warren Water</t>
  </si>
  <si>
    <t>Warren Sewer</t>
  </si>
  <si>
    <t>Expense</t>
  </si>
  <si>
    <t>Capital</t>
  </si>
  <si>
    <t>2G</t>
  </si>
  <si>
    <t>General Manager</t>
  </si>
  <si>
    <t>Administration</t>
  </si>
  <si>
    <t>Front Office - WC</t>
  </si>
  <si>
    <t>Front Office - BC</t>
  </si>
  <si>
    <t>Front Office - SC</t>
  </si>
  <si>
    <t>Actual</t>
  </si>
  <si>
    <t>Wage Adjustment</t>
  </si>
  <si>
    <t>Supervisor - Billing\CS</t>
  </si>
  <si>
    <t>Supervisor - Cust Serv</t>
  </si>
  <si>
    <t>Supervisor - Accounting</t>
  </si>
  <si>
    <t>Supervisor - Cust Serv\Oper</t>
  </si>
  <si>
    <t>Mgr - HR \ Comm 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</si>
</sst>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0_);_(&quot;$&quot;* \(#,##0.0000\);_(&quot;$&quot;* &quot;-&quot;??_);_(@_)"/>
  </numFmts>
  <fonts count="3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 val="singleAccounting"/>
      <sz val="10"/>
      <name val="Arial"/>
      <family val="2"/>
    </font>
    <font>
      <sz val="10"/>
      <name val="Arial"/>
      <family val="2"/>
    </font>
    <font>
      <i/>
      <u/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u val="double"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Arial"/>
      <family val="2"/>
    </font>
    <font>
      <u val="double"/>
      <sz val="10"/>
      <name val="Arial"/>
      <family val="2"/>
    </font>
    <font>
      <b/>
      <u val="doubl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164" fontId="0" fillId="0" borderId="0" xfId="3" applyNumberFormat="1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3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14" fontId="5" fillId="0" borderId="0" xfId="0" quotePrefix="1" applyNumberFormat="1" applyFont="1"/>
    <xf numFmtId="0" fontId="6" fillId="0" borderId="0" xfId="0" applyFont="1" applyAlignment="1">
      <alignment horizontal="right"/>
    </xf>
    <xf numFmtId="164" fontId="8" fillId="0" borderId="0" xfId="3" applyNumberFormat="1" applyFont="1" applyAlignment="1">
      <alignment horizontal="center"/>
    </xf>
    <xf numFmtId="0" fontId="2" fillId="0" borderId="0" xfId="0" applyFont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3" fillId="0" borderId="0" xfId="0" applyFont="1" applyAlignment="1">
      <alignment horizontal="right"/>
    </xf>
    <xf numFmtId="0" fontId="0" fillId="0" borderId="0" xfId="0" quotePrefix="1" applyAlignment="1">
      <alignment horizontal="right"/>
    </xf>
    <xf numFmtId="164" fontId="3" fillId="0" borderId="0" xfId="3" applyNumberFormat="1" applyFont="1"/>
    <xf numFmtId="165" fontId="12" fillId="0" borderId="0" xfId="1" applyNumberFormat="1" applyFont="1"/>
    <xf numFmtId="164" fontId="0" fillId="0" borderId="0" xfId="0" applyNumberFormat="1"/>
    <xf numFmtId="166" fontId="0" fillId="0" borderId="0" xfId="2" applyNumberFormat="1" applyFont="1"/>
    <xf numFmtId="43" fontId="0" fillId="0" borderId="0" xfId="1" applyFont="1"/>
    <xf numFmtId="0" fontId="8" fillId="0" borderId="0" xfId="0" applyFont="1"/>
    <xf numFmtId="15" fontId="0" fillId="0" borderId="0" xfId="0" applyNumberFormat="1" applyAlignment="1">
      <alignment horizontal="left"/>
    </xf>
    <xf numFmtId="0" fontId="16" fillId="0" borderId="0" xfId="0" applyFont="1" applyAlignment="1">
      <alignment horizontal="right"/>
    </xf>
    <xf numFmtId="14" fontId="17" fillId="0" borderId="0" xfId="0" applyNumberFormat="1" applyFont="1"/>
    <xf numFmtId="43" fontId="2" fillId="0" borderId="0" xfId="1" applyFont="1"/>
    <xf numFmtId="43" fontId="0" fillId="0" borderId="0" xfId="0" applyNumberFormat="1"/>
    <xf numFmtId="165" fontId="0" fillId="0" borderId="0" xfId="0" applyNumberFormat="1"/>
    <xf numFmtId="10" fontId="13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166" fontId="0" fillId="0" borderId="0" xfId="2" applyNumberFormat="1" applyFont="1" applyFill="1"/>
    <xf numFmtId="165" fontId="19" fillId="0" borderId="0" xfId="1" applyNumberFormat="1" applyFont="1"/>
    <xf numFmtId="9" fontId="0" fillId="0" borderId="0" xfId="3" applyFont="1"/>
    <xf numFmtId="0" fontId="19" fillId="0" borderId="0" xfId="0" applyFont="1"/>
    <xf numFmtId="43" fontId="19" fillId="0" borderId="0" xfId="1" applyFont="1"/>
    <xf numFmtId="165" fontId="19" fillId="0" borderId="0" xfId="1" applyNumberFormat="1" applyFont="1" applyFill="1"/>
    <xf numFmtId="165" fontId="20" fillId="0" borderId="0" xfId="1" applyNumberFormat="1" applyFont="1"/>
    <xf numFmtId="165" fontId="0" fillId="0" borderId="0" xfId="1" applyNumberFormat="1" applyFont="1" applyFill="1"/>
    <xf numFmtId="43" fontId="19" fillId="0" borderId="1" xfId="1" applyFont="1" applyBorder="1"/>
    <xf numFmtId="43" fontId="19" fillId="0" borderId="0" xfId="1" applyFont="1" applyBorder="1"/>
    <xf numFmtId="165" fontId="19" fillId="0" borderId="0" xfId="1" applyNumberFormat="1" applyFont="1" applyBorder="1"/>
    <xf numFmtId="43" fontId="0" fillId="0" borderId="1" xfId="1" applyFont="1" applyBorder="1"/>
    <xf numFmtId="43" fontId="0" fillId="0" borderId="0" xfId="1" applyFont="1" applyBorder="1"/>
    <xf numFmtId="165" fontId="12" fillId="0" borderId="0" xfId="1" applyNumberFormat="1" applyFont="1" applyFill="1" applyBorder="1"/>
    <xf numFmtId="165" fontId="19" fillId="0" borderId="1" xfId="1" applyNumberFormat="1" applyFont="1" applyBorder="1"/>
    <xf numFmtId="165" fontId="0" fillId="0" borderId="1" xfId="1" applyNumberFormat="1" applyFont="1" applyBorder="1"/>
    <xf numFmtId="165" fontId="0" fillId="0" borderId="1" xfId="0" applyNumberFormat="1" applyBorder="1"/>
    <xf numFmtId="43" fontId="12" fillId="0" borderId="0" xfId="1" applyFont="1"/>
    <xf numFmtId="165" fontId="13" fillId="0" borderId="0" xfId="1" applyNumberFormat="1" applyFont="1" applyFill="1" applyBorder="1"/>
    <xf numFmtId="0" fontId="0" fillId="0" borderId="0" xfId="0" applyAlignment="1">
      <alignment horizontal="left"/>
    </xf>
    <xf numFmtId="165" fontId="0" fillId="0" borderId="0" xfId="2" applyNumberFormat="1" applyFont="1" applyFill="1"/>
    <xf numFmtId="165" fontId="0" fillId="0" borderId="0" xfId="2" applyNumberFormat="1" applyFont="1"/>
    <xf numFmtId="44" fontId="0" fillId="0" borderId="0" xfId="2" applyFont="1"/>
    <xf numFmtId="43" fontId="0" fillId="0" borderId="0" xfId="1" applyFont="1" applyFill="1"/>
    <xf numFmtId="165" fontId="24" fillId="0" borderId="0" xfId="1" applyNumberFormat="1" applyFont="1"/>
    <xf numFmtId="0" fontId="0" fillId="0" borderId="2" xfId="0" applyBorder="1" applyAlignment="1">
      <alignment horizontal="center"/>
    </xf>
    <xf numFmtId="14" fontId="14" fillId="0" borderId="0" xfId="0" quotePrefix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2" fillId="0" borderId="0" xfId="0" applyFont="1"/>
    <xf numFmtId="15" fontId="10" fillId="0" borderId="0" xfId="0" quotePrefix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64" fontId="22" fillId="0" borderId="0" xfId="3" applyNumberFormat="1" applyFont="1" applyAlignment="1">
      <alignment horizontal="center"/>
    </xf>
    <xf numFmtId="164" fontId="29" fillId="0" borderId="0" xfId="3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3" fontId="0" fillId="0" borderId="0" xfId="1" applyNumberFormat="1" applyFont="1" applyAlignment="1">
      <alignment horizontal="center"/>
    </xf>
    <xf numFmtId="3" fontId="24" fillId="0" borderId="0" xfId="1" applyNumberFormat="1" applyFont="1" applyBorder="1" applyAlignment="1">
      <alignment horizontal="center"/>
    </xf>
    <xf numFmtId="3" fontId="0" fillId="0" borderId="0" xfId="1" applyNumberFormat="1" applyFont="1" applyBorder="1" applyAlignment="1">
      <alignment horizontal="center"/>
    </xf>
    <xf numFmtId="3" fontId="25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3" applyNumberFormat="1" applyFont="1" applyFill="1"/>
    <xf numFmtId="10" fontId="0" fillId="0" borderId="0" xfId="0" applyNumberFormat="1"/>
    <xf numFmtId="0" fontId="13" fillId="0" borderId="0" xfId="0" applyFont="1"/>
    <xf numFmtId="0" fontId="1" fillId="0" borderId="0" xfId="0" applyFont="1" applyAlignment="1">
      <alignment horizontal="center"/>
    </xf>
    <xf numFmtId="166" fontId="0" fillId="0" borderId="0" xfId="0" applyNumberFormat="1"/>
    <xf numFmtId="167" fontId="0" fillId="0" borderId="0" xfId="0" applyNumberFormat="1"/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7" fillId="2" borderId="0" xfId="3" applyNumberFormat="1" applyFont="1" applyFill="1" applyAlignment="1">
      <alignment horizontal="center"/>
    </xf>
    <xf numFmtId="164" fontId="9" fillId="2" borderId="0" xfId="3" applyNumberFormat="1" applyFont="1" applyFill="1" applyAlignment="1">
      <alignment horizontal="center"/>
    </xf>
    <xf numFmtId="164" fontId="30" fillId="2" borderId="0" xfId="3" applyNumberFormat="1" applyFont="1" applyFill="1" applyBorder="1" applyAlignment="1">
      <alignment horizontal="center"/>
    </xf>
    <xf numFmtId="0" fontId="7" fillId="2" borderId="0" xfId="0" applyFont="1" applyFill="1"/>
    <xf numFmtId="164" fontId="7" fillId="2" borderId="0" xfId="3" applyNumberFormat="1" applyFont="1" applyFill="1"/>
    <xf numFmtId="0" fontId="0" fillId="2" borderId="0" xfId="0" applyFill="1" applyAlignment="1">
      <alignment horizontal="left"/>
    </xf>
    <xf numFmtId="43" fontId="0" fillId="2" borderId="0" xfId="1" applyFont="1" applyFill="1"/>
    <xf numFmtId="164" fontId="21" fillId="2" borderId="0" xfId="3" applyNumberFormat="1" applyFont="1" applyFill="1"/>
    <xf numFmtId="164" fontId="8" fillId="2" borderId="0" xfId="1" applyNumberFormat="1" applyFont="1" applyFill="1"/>
    <xf numFmtId="164" fontId="21" fillId="2" borderId="0" xfId="3" applyNumberFormat="1" applyFont="1" applyFill="1" applyAlignment="1">
      <alignment horizontal="right"/>
    </xf>
    <xf numFmtId="0" fontId="7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8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164" fontId="1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9" fontId="7" fillId="0" borderId="2" xfId="3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165" fontId="1" fillId="0" borderId="0" xfId="1" applyNumberFormat="1" applyFont="1"/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5" fontId="1" fillId="0" borderId="0" xfId="0" quotePrefix="1" applyNumberFormat="1" applyFont="1" applyAlignment="1">
      <alignment horizontal="center"/>
    </xf>
    <xf numFmtId="15" fontId="13" fillId="0" borderId="0" xfId="0" quotePrefix="1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8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tabSelected="1" workbookViewId="0">
      <selection activeCell="K16" sqref="K16"/>
    </sheetView>
  </sheetViews>
  <sheetFormatPr defaultRowHeight="12.75" x14ac:dyDescent="0.35"/>
  <cols>
    <col min="1" max="1" width="2.796875" customWidth="1"/>
    <col min="2" max="2" width="12.19921875" customWidth="1"/>
    <col min="3" max="3" width="23.33203125" customWidth="1"/>
    <col min="4" max="8" width="11.6640625" customWidth="1"/>
    <col min="9" max="9" width="2.19921875" customWidth="1"/>
    <col min="10" max="12" width="12.796875" customWidth="1"/>
  </cols>
  <sheetData>
    <row r="1" spans="1:11" x14ac:dyDescent="0.35">
      <c r="G1" s="14"/>
      <c r="H1" s="68"/>
      <c r="J1" s="11"/>
    </row>
    <row r="2" spans="1:11" x14ac:dyDescent="0.35">
      <c r="H2" s="12"/>
      <c r="I2" s="13"/>
      <c r="J2" s="11"/>
    </row>
    <row r="3" spans="1:11" ht="17.649999999999999" x14ac:dyDescent="0.5">
      <c r="A3" s="116" t="s">
        <v>40</v>
      </c>
      <c r="B3" s="116"/>
      <c r="C3" s="116"/>
      <c r="D3" s="116"/>
      <c r="E3" s="116"/>
      <c r="F3" s="116"/>
      <c r="G3" s="116"/>
      <c r="H3" s="116"/>
      <c r="I3" s="116"/>
    </row>
    <row r="4" spans="1:11" ht="17.649999999999999" x14ac:dyDescent="0.5">
      <c r="A4" s="116" t="s">
        <v>123</v>
      </c>
      <c r="B4" s="116"/>
      <c r="C4" s="116"/>
      <c r="D4" s="116"/>
      <c r="E4" s="116"/>
      <c r="F4" s="116"/>
      <c r="G4" s="116"/>
      <c r="H4" s="116"/>
      <c r="I4" s="116"/>
    </row>
    <row r="7" spans="1:11" ht="13.15" x14ac:dyDescent="0.4">
      <c r="A7" s="115" t="s">
        <v>37</v>
      </c>
      <c r="B7" s="115"/>
      <c r="C7" s="115"/>
      <c r="D7" s="115"/>
      <c r="E7" s="115"/>
      <c r="F7" s="115"/>
      <c r="G7" s="115"/>
      <c r="H7" s="115"/>
      <c r="I7" s="115"/>
    </row>
    <row r="8" spans="1:11" x14ac:dyDescent="0.35">
      <c r="A8" s="117" t="s">
        <v>124</v>
      </c>
      <c r="B8" s="118"/>
      <c r="C8" s="118"/>
      <c r="D8" s="118"/>
      <c r="E8" s="118"/>
      <c r="F8" s="118"/>
      <c r="G8" s="118"/>
      <c r="H8" s="118"/>
      <c r="I8" s="118"/>
    </row>
    <row r="9" spans="1:11" ht="13.5" x14ac:dyDescent="0.35">
      <c r="A9" s="71"/>
      <c r="B9" s="71"/>
      <c r="C9" s="71"/>
      <c r="D9" s="71"/>
      <c r="E9" s="71"/>
      <c r="F9" s="71"/>
      <c r="G9" s="71"/>
      <c r="H9" s="71"/>
      <c r="I9" s="71"/>
    </row>
    <row r="10" spans="1:11" ht="13.15" x14ac:dyDescent="0.4">
      <c r="D10" s="2" t="s">
        <v>97</v>
      </c>
      <c r="E10" s="87" t="s">
        <v>125</v>
      </c>
      <c r="F10" s="84" t="s">
        <v>120</v>
      </c>
    </row>
    <row r="11" spans="1:11" ht="13.15" x14ac:dyDescent="0.4">
      <c r="B11" s="3"/>
      <c r="C11" s="4" t="s">
        <v>11</v>
      </c>
      <c r="D11" s="4" t="s">
        <v>111</v>
      </c>
      <c r="E11" s="88" t="s">
        <v>12</v>
      </c>
      <c r="F11" s="4" t="s">
        <v>12</v>
      </c>
      <c r="G11" s="4" t="s">
        <v>65</v>
      </c>
    </row>
    <row r="12" spans="1:11" ht="13.15" x14ac:dyDescent="0.4">
      <c r="C12" s="2"/>
      <c r="E12" s="87"/>
    </row>
    <row r="13" spans="1:11" ht="13.15" x14ac:dyDescent="0.4">
      <c r="C13" s="2" t="s">
        <v>4</v>
      </c>
      <c r="D13" s="76">
        <v>31754</v>
      </c>
      <c r="E13" s="89">
        <f>ROUND(D13/$D$18,3)+K13</f>
        <v>0.64600000000000002</v>
      </c>
      <c r="F13" s="5">
        <v>0.65</v>
      </c>
      <c r="G13" s="72">
        <f>+E13-F13</f>
        <v>-4.0000000000000036E-3</v>
      </c>
      <c r="J13" t="s">
        <v>101</v>
      </c>
      <c r="K13">
        <v>1E-3</v>
      </c>
    </row>
    <row r="14" spans="1:11" ht="13.15" x14ac:dyDescent="0.4">
      <c r="C14" s="2" t="s">
        <v>5</v>
      </c>
      <c r="D14" s="76">
        <v>8880</v>
      </c>
      <c r="E14" s="89">
        <f>ROUND(D14/$D$18,3)</f>
        <v>0.18</v>
      </c>
      <c r="F14" s="5">
        <v>0.17199999999999999</v>
      </c>
      <c r="G14" s="72">
        <f>+E14-F14</f>
        <v>8.0000000000000071E-3</v>
      </c>
    </row>
    <row r="15" spans="1:11" ht="13.15" x14ac:dyDescent="0.4">
      <c r="C15" s="2" t="s">
        <v>13</v>
      </c>
      <c r="D15" s="76">
        <v>5002</v>
      </c>
      <c r="E15" s="89">
        <f>ROUND(D15/$D$18,3)</f>
        <v>0.10199999999999999</v>
      </c>
      <c r="F15" s="5">
        <v>0.104</v>
      </c>
      <c r="G15" s="72">
        <f>+E15-F15</f>
        <v>-2.0000000000000018E-3</v>
      </c>
    </row>
    <row r="16" spans="1:11" ht="15" x14ac:dyDescent="0.65">
      <c r="C16" s="2" t="s">
        <v>3</v>
      </c>
      <c r="D16" s="77">
        <v>3563</v>
      </c>
      <c r="E16" s="90">
        <f>ROUND(D16/$D$18,3)</f>
        <v>7.1999999999999995E-2</v>
      </c>
      <c r="F16" s="73">
        <v>7.3999999999999996E-2</v>
      </c>
      <c r="G16" s="75">
        <f>+E16-F16</f>
        <v>-2.0000000000000018E-3</v>
      </c>
    </row>
    <row r="17" spans="1:9" ht="13.15" x14ac:dyDescent="0.4">
      <c r="B17" s="2"/>
      <c r="C17" s="2"/>
      <c r="D17" s="78"/>
      <c r="E17" s="89"/>
      <c r="F17" s="5"/>
    </row>
    <row r="18" spans="1:9" ht="13.9" x14ac:dyDescent="0.5">
      <c r="C18" s="2" t="s">
        <v>14</v>
      </c>
      <c r="D18" s="79">
        <f>SUM(D13:D17)</f>
        <v>49199</v>
      </c>
      <c r="E18" s="91">
        <f>SUM(E13:E17)</f>
        <v>1</v>
      </c>
      <c r="F18" s="74">
        <v>1</v>
      </c>
      <c r="G18" s="82"/>
    </row>
    <row r="22" spans="1:9" ht="13.15" x14ac:dyDescent="0.4">
      <c r="A22" s="115" t="s">
        <v>93</v>
      </c>
      <c r="B22" s="115"/>
      <c r="C22" s="115"/>
      <c r="D22" s="115"/>
      <c r="E22" s="115"/>
      <c r="F22" s="115"/>
      <c r="G22" s="115"/>
      <c r="H22" s="115"/>
      <c r="I22" s="115"/>
    </row>
    <row r="23" spans="1:9" x14ac:dyDescent="0.3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35">
      <c r="D24" s="2" t="s">
        <v>87</v>
      </c>
      <c r="E24" s="2" t="s">
        <v>4</v>
      </c>
      <c r="F24" s="2"/>
      <c r="G24" s="2" t="s">
        <v>1</v>
      </c>
      <c r="H24" s="2" t="s">
        <v>3</v>
      </c>
    </row>
    <row r="25" spans="1:9" x14ac:dyDescent="0.35">
      <c r="B25" s="3" t="s">
        <v>0</v>
      </c>
      <c r="C25" s="4" t="s">
        <v>16</v>
      </c>
      <c r="D25" s="4" t="s">
        <v>86</v>
      </c>
      <c r="E25" s="4" t="s">
        <v>2</v>
      </c>
      <c r="F25" s="4" t="s">
        <v>5</v>
      </c>
      <c r="G25" s="4" t="s">
        <v>2</v>
      </c>
      <c r="H25" s="4" t="s">
        <v>2</v>
      </c>
    </row>
    <row r="26" spans="1:9" x14ac:dyDescent="0.35">
      <c r="E26" s="2"/>
      <c r="F26" s="2"/>
      <c r="G26" s="2"/>
      <c r="H26" s="2"/>
    </row>
    <row r="27" spans="1:9" x14ac:dyDescent="0.35">
      <c r="B27" t="s">
        <v>102</v>
      </c>
      <c r="C27" s="2" t="s">
        <v>89</v>
      </c>
      <c r="D27" s="2" t="s">
        <v>81</v>
      </c>
      <c r="E27" s="5">
        <f>+E13</f>
        <v>0.64600000000000002</v>
      </c>
      <c r="F27" s="5">
        <f>+E14</f>
        <v>0.18</v>
      </c>
      <c r="G27" s="5">
        <f>+E15</f>
        <v>0.10199999999999999</v>
      </c>
      <c r="H27" s="5">
        <f>+E16</f>
        <v>7.1999999999999995E-2</v>
      </c>
    </row>
    <row r="28" spans="1:9" x14ac:dyDescent="0.35">
      <c r="B28" t="s">
        <v>6</v>
      </c>
      <c r="C28" s="2" t="s">
        <v>95</v>
      </c>
      <c r="D28" s="2" t="s">
        <v>81</v>
      </c>
      <c r="E28" s="5">
        <f>+E27</f>
        <v>0.64600000000000002</v>
      </c>
      <c r="F28" s="5">
        <f>+F27</f>
        <v>0.18</v>
      </c>
      <c r="G28" s="6">
        <f>+G27</f>
        <v>0.10199999999999999</v>
      </c>
      <c r="H28" s="5">
        <f>+H27</f>
        <v>7.1999999999999995E-2</v>
      </c>
    </row>
    <row r="29" spans="1:9" x14ac:dyDescent="0.35">
      <c r="B29" t="s">
        <v>112</v>
      </c>
      <c r="C29" s="2" t="s">
        <v>96</v>
      </c>
      <c r="D29" s="2" t="s">
        <v>81</v>
      </c>
      <c r="E29" s="5">
        <f t="shared" ref="E29:E39" si="0">+E28</f>
        <v>0.64600000000000002</v>
      </c>
      <c r="F29" s="5">
        <f t="shared" ref="F29:F39" si="1">+F28</f>
        <v>0.18</v>
      </c>
      <c r="G29" s="6">
        <f t="shared" ref="G29:G39" si="2">+G28</f>
        <v>0.10199999999999999</v>
      </c>
      <c r="H29" s="5">
        <f t="shared" ref="H29:H39" si="3">+H28</f>
        <v>7.1999999999999995E-2</v>
      </c>
    </row>
    <row r="30" spans="1:9" x14ac:dyDescent="0.35">
      <c r="B30" t="s">
        <v>118</v>
      </c>
      <c r="C30" s="84" t="s">
        <v>162</v>
      </c>
      <c r="D30" s="2" t="s">
        <v>81</v>
      </c>
      <c r="E30" s="5">
        <f t="shared" si="0"/>
        <v>0.64600000000000002</v>
      </c>
      <c r="F30" s="5">
        <f t="shared" si="1"/>
        <v>0.18</v>
      </c>
      <c r="G30" s="6">
        <f t="shared" si="2"/>
        <v>0.10199999999999999</v>
      </c>
      <c r="H30" s="5">
        <f t="shared" si="3"/>
        <v>7.1999999999999995E-2</v>
      </c>
    </row>
    <row r="31" spans="1:9" x14ac:dyDescent="0.35">
      <c r="B31" t="s">
        <v>7</v>
      </c>
      <c r="C31" s="84" t="s">
        <v>163</v>
      </c>
      <c r="D31" s="2" t="s">
        <v>81</v>
      </c>
      <c r="E31" s="5">
        <f t="shared" si="0"/>
        <v>0.64600000000000002</v>
      </c>
      <c r="F31" s="5">
        <f t="shared" si="1"/>
        <v>0.18</v>
      </c>
      <c r="G31" s="6">
        <f t="shared" si="2"/>
        <v>0.10199999999999999</v>
      </c>
      <c r="H31" s="5">
        <f t="shared" si="3"/>
        <v>7.1999999999999995E-2</v>
      </c>
    </row>
    <row r="32" spans="1:9" x14ac:dyDescent="0.35">
      <c r="B32" s="83" t="s">
        <v>8</v>
      </c>
      <c r="C32" s="84" t="s">
        <v>165</v>
      </c>
      <c r="D32" s="2" t="s">
        <v>81</v>
      </c>
      <c r="E32" s="5">
        <f t="shared" si="0"/>
        <v>0.64600000000000002</v>
      </c>
      <c r="F32" s="5">
        <f t="shared" si="1"/>
        <v>0.18</v>
      </c>
      <c r="G32" s="6">
        <f t="shared" si="2"/>
        <v>0.10199999999999999</v>
      </c>
      <c r="H32" s="5">
        <f t="shared" si="3"/>
        <v>7.1999999999999995E-2</v>
      </c>
    </row>
    <row r="33" spans="2:8" x14ac:dyDescent="0.35">
      <c r="B33" t="s">
        <v>109</v>
      </c>
      <c r="C33" s="2" t="s">
        <v>116</v>
      </c>
      <c r="D33" s="2" t="s">
        <v>81</v>
      </c>
      <c r="E33" s="5">
        <f t="shared" ref="E33:H34" si="4">+E32</f>
        <v>0.64600000000000002</v>
      </c>
      <c r="F33" s="5">
        <f t="shared" si="4"/>
        <v>0.18</v>
      </c>
      <c r="G33" s="6">
        <f t="shared" si="4"/>
        <v>0.10199999999999999</v>
      </c>
      <c r="H33" s="5">
        <f t="shared" si="4"/>
        <v>7.1999999999999995E-2</v>
      </c>
    </row>
    <row r="34" spans="2:8" x14ac:dyDescent="0.35">
      <c r="B34" t="s">
        <v>115</v>
      </c>
      <c r="C34" s="2" t="s">
        <v>117</v>
      </c>
      <c r="D34" s="2" t="s">
        <v>81</v>
      </c>
      <c r="E34" s="5">
        <f t="shared" si="4"/>
        <v>0.64600000000000002</v>
      </c>
      <c r="F34" s="5">
        <f t="shared" si="4"/>
        <v>0.18</v>
      </c>
      <c r="G34" s="6">
        <f t="shared" si="4"/>
        <v>0.10199999999999999</v>
      </c>
      <c r="H34" s="5">
        <f t="shared" si="4"/>
        <v>7.1999999999999995E-2</v>
      </c>
    </row>
    <row r="35" spans="2:8" x14ac:dyDescent="0.35">
      <c r="B35" t="s">
        <v>121</v>
      </c>
      <c r="C35" s="84" t="s">
        <v>166</v>
      </c>
      <c r="D35" s="2" t="s">
        <v>81</v>
      </c>
      <c r="E35" s="5">
        <f t="shared" ref="E35:H36" si="5">+E39</f>
        <v>0.64600000000000002</v>
      </c>
      <c r="F35" s="5">
        <f t="shared" si="5"/>
        <v>0.18</v>
      </c>
      <c r="G35" s="6">
        <f t="shared" si="5"/>
        <v>0.10199999999999999</v>
      </c>
      <c r="H35" s="5">
        <f t="shared" si="5"/>
        <v>7.1999999999999995E-2</v>
      </c>
    </row>
    <row r="36" spans="2:8" x14ac:dyDescent="0.35">
      <c r="B36" t="s">
        <v>99</v>
      </c>
      <c r="C36" s="2" t="s">
        <v>100</v>
      </c>
      <c r="D36" s="2" t="s">
        <v>81</v>
      </c>
      <c r="E36" s="5">
        <f t="shared" si="5"/>
        <v>0.64600000000000002</v>
      </c>
      <c r="F36" s="5">
        <f t="shared" si="5"/>
        <v>0.18</v>
      </c>
      <c r="G36" s="6">
        <f t="shared" si="5"/>
        <v>0.10199999999999999</v>
      </c>
      <c r="H36" s="5">
        <f t="shared" si="5"/>
        <v>7.1999999999999995E-2</v>
      </c>
    </row>
    <row r="37" spans="2:8" x14ac:dyDescent="0.35">
      <c r="B37" t="s">
        <v>119</v>
      </c>
      <c r="C37" s="2" t="s">
        <v>88</v>
      </c>
      <c r="D37" s="2" t="s">
        <v>82</v>
      </c>
      <c r="E37" s="5">
        <f>+E33</f>
        <v>0.64600000000000002</v>
      </c>
      <c r="F37" s="5">
        <f>+F33</f>
        <v>0.18</v>
      </c>
      <c r="G37" s="6">
        <f>+G33</f>
        <v>0.10199999999999999</v>
      </c>
      <c r="H37" s="5">
        <f>+H33</f>
        <v>7.1999999999999995E-2</v>
      </c>
    </row>
    <row r="38" spans="2:8" x14ac:dyDescent="0.35">
      <c r="B38" t="s">
        <v>17</v>
      </c>
      <c r="C38" s="2" t="s">
        <v>88</v>
      </c>
      <c r="D38" s="2" t="s">
        <v>82</v>
      </c>
      <c r="E38" s="5">
        <f t="shared" si="0"/>
        <v>0.64600000000000002</v>
      </c>
      <c r="F38" s="5">
        <f t="shared" si="1"/>
        <v>0.18</v>
      </c>
      <c r="G38" s="6">
        <f t="shared" si="2"/>
        <v>0.10199999999999999</v>
      </c>
      <c r="H38" s="5">
        <f t="shared" si="3"/>
        <v>7.1999999999999995E-2</v>
      </c>
    </row>
    <row r="39" spans="2:8" x14ac:dyDescent="0.35">
      <c r="B39" t="s">
        <v>9</v>
      </c>
      <c r="C39" s="84" t="s">
        <v>164</v>
      </c>
      <c r="D39" s="2" t="s">
        <v>82</v>
      </c>
      <c r="E39" s="5">
        <f t="shared" si="0"/>
        <v>0.64600000000000002</v>
      </c>
      <c r="F39" s="5">
        <f t="shared" si="1"/>
        <v>0.18</v>
      </c>
      <c r="G39" s="6">
        <f t="shared" si="2"/>
        <v>0.10199999999999999</v>
      </c>
      <c r="H39" s="5">
        <f t="shared" si="3"/>
        <v>7.1999999999999995E-2</v>
      </c>
    </row>
    <row r="40" spans="2:8" x14ac:dyDescent="0.35">
      <c r="B40" t="s">
        <v>103</v>
      </c>
      <c r="C40" s="84" t="s">
        <v>164</v>
      </c>
      <c r="D40" s="2" t="s">
        <v>82</v>
      </c>
      <c r="E40" s="5">
        <f t="shared" ref="E40:H41" si="6">+E39</f>
        <v>0.64600000000000002</v>
      </c>
      <c r="F40" s="5">
        <f t="shared" si="6"/>
        <v>0.18</v>
      </c>
      <c r="G40" s="6">
        <f t="shared" si="6"/>
        <v>0.10199999999999999</v>
      </c>
      <c r="H40" s="5">
        <f t="shared" si="6"/>
        <v>7.1999999999999995E-2</v>
      </c>
    </row>
    <row r="41" spans="2:8" x14ac:dyDescent="0.35">
      <c r="B41" t="s">
        <v>126</v>
      </c>
      <c r="C41" s="2" t="s">
        <v>88</v>
      </c>
      <c r="D41" s="2" t="s">
        <v>82</v>
      </c>
      <c r="E41" s="5">
        <f t="shared" si="6"/>
        <v>0.64600000000000002</v>
      </c>
      <c r="F41" s="5">
        <f t="shared" si="6"/>
        <v>0.18</v>
      </c>
      <c r="G41" s="6">
        <f t="shared" si="6"/>
        <v>0.10199999999999999</v>
      </c>
      <c r="H41" s="5">
        <f t="shared" si="6"/>
        <v>7.1999999999999995E-2</v>
      </c>
    </row>
    <row r="42" spans="2:8" x14ac:dyDescent="0.35">
      <c r="B42" s="83" t="s">
        <v>80</v>
      </c>
      <c r="C42" s="2" t="s">
        <v>136</v>
      </c>
      <c r="D42" s="2" t="s">
        <v>83</v>
      </c>
      <c r="E42" s="15">
        <v>0.6</v>
      </c>
      <c r="F42" s="15">
        <v>0.4</v>
      </c>
      <c r="G42" s="7">
        <v>0</v>
      </c>
      <c r="H42" s="7">
        <v>0</v>
      </c>
    </row>
    <row r="43" spans="2:8" x14ac:dyDescent="0.35">
      <c r="B43" t="s">
        <v>94</v>
      </c>
      <c r="C43" s="2" t="s">
        <v>132</v>
      </c>
      <c r="D43" s="2" t="s">
        <v>83</v>
      </c>
      <c r="E43" s="15">
        <f t="shared" ref="E43:F46" si="7">+E42</f>
        <v>0.6</v>
      </c>
      <c r="F43" s="15">
        <f t="shared" si="7"/>
        <v>0.4</v>
      </c>
      <c r="G43" s="7">
        <v>0</v>
      </c>
      <c r="H43" s="7">
        <v>0</v>
      </c>
    </row>
    <row r="44" spans="2:8" x14ac:dyDescent="0.35">
      <c r="B44" t="s">
        <v>127</v>
      </c>
      <c r="C44" s="2" t="s">
        <v>132</v>
      </c>
      <c r="D44" s="2" t="s">
        <v>83</v>
      </c>
      <c r="E44" s="15">
        <f t="shared" si="7"/>
        <v>0.6</v>
      </c>
      <c r="F44" s="15">
        <f t="shared" si="7"/>
        <v>0.4</v>
      </c>
      <c r="G44" s="7">
        <v>0</v>
      </c>
      <c r="H44" s="7">
        <v>0</v>
      </c>
    </row>
    <row r="45" spans="2:8" x14ac:dyDescent="0.35">
      <c r="B45" s="80" t="s">
        <v>130</v>
      </c>
      <c r="C45" s="2" t="s">
        <v>132</v>
      </c>
      <c r="D45" s="2" t="s">
        <v>83</v>
      </c>
      <c r="E45" s="15">
        <f t="shared" si="7"/>
        <v>0.6</v>
      </c>
      <c r="F45" s="15">
        <f t="shared" si="7"/>
        <v>0.4</v>
      </c>
      <c r="G45" s="7">
        <v>0</v>
      </c>
      <c r="H45" s="7">
        <v>0</v>
      </c>
    </row>
    <row r="46" spans="2:8" x14ac:dyDescent="0.35">
      <c r="B46" s="80" t="s">
        <v>128</v>
      </c>
      <c r="C46" s="2" t="s">
        <v>132</v>
      </c>
      <c r="D46" s="2" t="s">
        <v>83</v>
      </c>
      <c r="E46" s="15">
        <f t="shared" si="7"/>
        <v>0.6</v>
      </c>
      <c r="F46" s="15">
        <f t="shared" si="7"/>
        <v>0.4</v>
      </c>
      <c r="G46" s="7">
        <v>0</v>
      </c>
      <c r="H46" s="7">
        <v>0</v>
      </c>
    </row>
    <row r="47" spans="2:8" x14ac:dyDescent="0.35">
      <c r="B47" s="80" t="s">
        <v>114</v>
      </c>
      <c r="C47" s="2" t="s">
        <v>133</v>
      </c>
      <c r="D47" s="2" t="s">
        <v>83</v>
      </c>
      <c r="E47" s="15">
        <f>+E45</f>
        <v>0.6</v>
      </c>
      <c r="F47" s="15">
        <f>+F45</f>
        <v>0.4</v>
      </c>
      <c r="G47" s="7">
        <v>0</v>
      </c>
      <c r="H47" s="7">
        <v>0</v>
      </c>
    </row>
    <row r="48" spans="2:8" x14ac:dyDescent="0.35">
      <c r="B48" t="s">
        <v>110</v>
      </c>
      <c r="C48" s="2" t="s">
        <v>134</v>
      </c>
      <c r="D48" s="2" t="s">
        <v>85</v>
      </c>
      <c r="E48" s="7">
        <v>0</v>
      </c>
      <c r="F48" s="7">
        <v>0</v>
      </c>
      <c r="G48" s="7">
        <v>0</v>
      </c>
      <c r="H48" s="8">
        <v>1</v>
      </c>
    </row>
    <row r="49" spans="2:8" x14ac:dyDescent="0.35">
      <c r="B49" t="s">
        <v>122</v>
      </c>
      <c r="C49" s="2" t="s">
        <v>135</v>
      </c>
      <c r="D49" s="2" t="s">
        <v>84</v>
      </c>
      <c r="E49" s="7">
        <v>0</v>
      </c>
      <c r="F49" s="7">
        <v>0</v>
      </c>
      <c r="G49" s="6">
        <v>1</v>
      </c>
      <c r="H49" s="7">
        <v>0</v>
      </c>
    </row>
    <row r="50" spans="2:8" x14ac:dyDescent="0.35">
      <c r="B50" s="80" t="s">
        <v>129</v>
      </c>
      <c r="C50" s="2" t="s">
        <v>135</v>
      </c>
      <c r="D50" s="2" t="s">
        <v>84</v>
      </c>
      <c r="E50" s="7">
        <v>0</v>
      </c>
      <c r="F50" s="7">
        <v>0</v>
      </c>
      <c r="G50" s="8">
        <f>+G49</f>
        <v>1</v>
      </c>
      <c r="H50" s="7">
        <v>0</v>
      </c>
    </row>
    <row r="52" spans="2:8" x14ac:dyDescent="0.35">
      <c r="B52" s="11" t="s">
        <v>15</v>
      </c>
    </row>
    <row r="55" spans="2:8" x14ac:dyDescent="0.35">
      <c r="B55" s="11"/>
      <c r="G55" s="28"/>
    </row>
  </sheetData>
  <mergeCells count="5">
    <mergeCell ref="A22:I22"/>
    <mergeCell ref="A4:I4"/>
    <mergeCell ref="A3:I3"/>
    <mergeCell ref="A7:I7"/>
    <mergeCell ref="A8:I8"/>
  </mergeCells>
  <phoneticPr fontId="0" type="noConversion"/>
  <printOptions horizontalCentered="1"/>
  <pageMargins left="0.5" right="0.5" top="0.75" bottom="0.5" header="0.5" footer="0.75"/>
  <pageSetup orientation="portrait" r:id="rId1"/>
  <headerFooter alignWithMargins="0">
    <oddFooter>&amp;LPage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3"/>
  <sheetViews>
    <sheetView workbookViewId="0">
      <selection activeCell="G15" sqref="G15"/>
    </sheetView>
  </sheetViews>
  <sheetFormatPr defaultRowHeight="12.75" x14ac:dyDescent="0.35"/>
  <cols>
    <col min="1" max="2" width="12.796875" customWidth="1"/>
    <col min="3" max="3" width="14.796875" customWidth="1"/>
    <col min="4" max="4" width="8.796875" customWidth="1"/>
    <col min="5" max="5" width="11.53125" customWidth="1"/>
    <col min="6" max="6" width="15.796875" customWidth="1"/>
    <col min="7" max="8" width="20.796875" customWidth="1"/>
  </cols>
  <sheetData>
    <row r="1" spans="1:8" ht="15" x14ac:dyDescent="0.4">
      <c r="A1" s="119" t="s">
        <v>18</v>
      </c>
      <c r="B1" s="119"/>
      <c r="C1" s="119"/>
      <c r="D1" s="119"/>
      <c r="E1" s="119"/>
    </row>
    <row r="2" spans="1:8" ht="17.25" x14ac:dyDescent="0.45">
      <c r="A2" s="120" t="s">
        <v>19</v>
      </c>
      <c r="B2" s="120"/>
      <c r="C2" s="120"/>
      <c r="D2" s="120"/>
      <c r="E2" s="120"/>
    </row>
    <row r="3" spans="1:8" ht="15" x14ac:dyDescent="0.4">
      <c r="A3" s="121" t="str">
        <f>+'Admn Allocations Pg 3'!A4:I4</f>
        <v>Year 2022</v>
      </c>
      <c r="B3" s="121"/>
      <c r="C3" s="121"/>
      <c r="D3" s="121"/>
      <c r="E3" s="121"/>
    </row>
    <row r="5" spans="1:8" ht="13.15" x14ac:dyDescent="0.4">
      <c r="A5" s="18" t="s">
        <v>20</v>
      </c>
      <c r="F5" s="18"/>
    </row>
    <row r="7" spans="1:8" ht="13.5" x14ac:dyDescent="0.35">
      <c r="A7" s="19" t="s">
        <v>21</v>
      </c>
      <c r="F7" s="3"/>
      <c r="G7" s="3"/>
      <c r="H7" s="3"/>
    </row>
    <row r="8" spans="1:8" x14ac:dyDescent="0.35">
      <c r="B8" s="20" t="s">
        <v>22</v>
      </c>
      <c r="C8" s="20" t="s">
        <v>23</v>
      </c>
      <c r="D8" s="20"/>
      <c r="E8" s="21"/>
    </row>
    <row r="9" spans="1:8" x14ac:dyDescent="0.35">
      <c r="B9" s="20"/>
      <c r="C9" s="20"/>
      <c r="D9" s="20"/>
      <c r="E9" s="21"/>
    </row>
    <row r="10" spans="1:8" x14ac:dyDescent="0.35">
      <c r="A10" t="s">
        <v>4</v>
      </c>
      <c r="B10" s="1">
        <f>+'Admn Allocations Pg 3'!E13</f>
        <v>0.64600000000000002</v>
      </c>
      <c r="C10" s="9">
        <f>+'Admn Allocations Pg 3'!D13</f>
        <v>31754</v>
      </c>
      <c r="D10" s="9"/>
      <c r="E10" s="21"/>
    </row>
    <row r="11" spans="1:8" x14ac:dyDescent="0.35">
      <c r="A11" t="s">
        <v>5</v>
      </c>
      <c r="B11" s="1">
        <f>+'Admn Allocations Pg 3'!E14</f>
        <v>0.18</v>
      </c>
      <c r="C11" s="9">
        <f>+'Admn Allocations Pg 3'!D14</f>
        <v>8880</v>
      </c>
      <c r="D11" s="9"/>
      <c r="E11" s="21"/>
    </row>
    <row r="12" spans="1:8" x14ac:dyDescent="0.35">
      <c r="A12" t="s">
        <v>13</v>
      </c>
      <c r="B12" s="1">
        <f>+'Admn Allocations Pg 3'!E15</f>
        <v>0.10199999999999999</v>
      </c>
      <c r="C12" s="9">
        <f>+'Admn Allocations Pg 3'!D15</f>
        <v>5002</v>
      </c>
      <c r="D12" s="9"/>
      <c r="E12" s="21"/>
    </row>
    <row r="13" spans="1:8" ht="15" x14ac:dyDescent="0.65">
      <c r="A13" t="s">
        <v>3</v>
      </c>
      <c r="B13" s="22">
        <f>+'Admn Allocations Pg 3'!E16</f>
        <v>7.1999999999999995E-2</v>
      </c>
      <c r="C13" s="66">
        <f>+'Admn Allocations Pg 3'!D16</f>
        <v>3563</v>
      </c>
      <c r="D13" s="23"/>
      <c r="E13" s="21"/>
    </row>
    <row r="14" spans="1:8" x14ac:dyDescent="0.35">
      <c r="B14" s="1">
        <f>SUM(B10:B13)</f>
        <v>1</v>
      </c>
      <c r="C14" s="9">
        <f>SUM(C10:C13)</f>
        <v>49199</v>
      </c>
      <c r="D14" s="9"/>
      <c r="E14" s="21"/>
    </row>
    <row r="15" spans="1:8" x14ac:dyDescent="0.35">
      <c r="C15" s="9"/>
      <c r="D15" s="9"/>
      <c r="E15" s="21"/>
    </row>
    <row r="16" spans="1:8" ht="13.5" x14ac:dyDescent="0.35">
      <c r="A16" s="19" t="s">
        <v>24</v>
      </c>
      <c r="C16" s="9"/>
      <c r="D16" s="9"/>
      <c r="E16" s="21"/>
    </row>
    <row r="17" spans="1:5" x14ac:dyDescent="0.35">
      <c r="C17" s="9"/>
      <c r="D17" s="9"/>
      <c r="E17" s="21"/>
    </row>
    <row r="18" spans="1:5" x14ac:dyDescent="0.35">
      <c r="B18" s="20" t="s">
        <v>22</v>
      </c>
      <c r="C18" s="20" t="s">
        <v>23</v>
      </c>
      <c r="D18" s="20"/>
      <c r="E18" s="21"/>
    </row>
    <row r="19" spans="1:5" x14ac:dyDescent="0.35">
      <c r="A19" t="s">
        <v>4</v>
      </c>
      <c r="B19" s="1">
        <f>+C19/$C$22</f>
        <v>0.78756913613928914</v>
      </c>
      <c r="C19" s="9">
        <f>+C10</f>
        <v>31754</v>
      </c>
      <c r="D19" s="9"/>
      <c r="E19" s="21"/>
    </row>
    <row r="20" spans="1:5" x14ac:dyDescent="0.35">
      <c r="A20" t="s">
        <v>13</v>
      </c>
      <c r="B20" s="1">
        <f>+C20/$C$22</f>
        <v>0.12406061658275255</v>
      </c>
      <c r="C20" s="9">
        <f>+C12</f>
        <v>5002</v>
      </c>
      <c r="D20" s="9"/>
      <c r="E20" s="21"/>
    </row>
    <row r="21" spans="1:5" ht="15" x14ac:dyDescent="0.65">
      <c r="A21" t="s">
        <v>3</v>
      </c>
      <c r="B21" s="22">
        <f>+C21/$C$22</f>
        <v>8.837024727795828E-2</v>
      </c>
      <c r="C21" s="23">
        <f>+C13</f>
        <v>3563</v>
      </c>
      <c r="D21" s="23"/>
      <c r="E21" s="21"/>
    </row>
    <row r="22" spans="1:5" x14ac:dyDescent="0.35">
      <c r="B22" s="24">
        <f>SUM(B19:B21)</f>
        <v>1</v>
      </c>
      <c r="C22" s="9">
        <f>SUM(C19:C21)</f>
        <v>40319</v>
      </c>
      <c r="D22" s="9"/>
      <c r="E22" s="21"/>
    </row>
    <row r="23" spans="1:5" x14ac:dyDescent="0.35">
      <c r="C23" s="9"/>
      <c r="D23" s="9"/>
    </row>
    <row r="24" spans="1:5" ht="13.5" x14ac:dyDescent="0.35">
      <c r="A24" s="19" t="s">
        <v>25</v>
      </c>
      <c r="C24" s="9"/>
      <c r="D24" s="9"/>
    </row>
    <row r="25" spans="1:5" x14ac:dyDescent="0.35">
      <c r="C25" s="9"/>
      <c r="D25" s="9"/>
    </row>
    <row r="26" spans="1:5" x14ac:dyDescent="0.35">
      <c r="B26" s="20" t="s">
        <v>22</v>
      </c>
      <c r="C26" s="20" t="s">
        <v>23</v>
      </c>
      <c r="D26" s="20"/>
    </row>
    <row r="27" spans="1:5" x14ac:dyDescent="0.35">
      <c r="A27" t="s">
        <v>4</v>
      </c>
      <c r="B27" s="1">
        <f>+C27/$C$29</f>
        <v>0.78146379878919137</v>
      </c>
      <c r="C27" s="9">
        <f>+C10</f>
        <v>31754</v>
      </c>
      <c r="D27" s="9"/>
    </row>
    <row r="28" spans="1:5" ht="15" x14ac:dyDescent="0.65">
      <c r="A28" t="s">
        <v>5</v>
      </c>
      <c r="B28" s="22">
        <f>+C28/$C$29</f>
        <v>0.21853620121080869</v>
      </c>
      <c r="C28" s="23">
        <f>+C11</f>
        <v>8880</v>
      </c>
      <c r="D28" s="23"/>
    </row>
    <row r="29" spans="1:5" x14ac:dyDescent="0.35">
      <c r="B29" s="24">
        <f>SUM(B27:B28)</f>
        <v>1</v>
      </c>
      <c r="C29" s="9">
        <f>SUM(C27:C28)</f>
        <v>40634</v>
      </c>
      <c r="D29" s="9"/>
    </row>
    <row r="30" spans="1:5" x14ac:dyDescent="0.35">
      <c r="C30" s="9"/>
      <c r="D30" s="9"/>
    </row>
    <row r="31" spans="1:5" ht="13.5" x14ac:dyDescent="0.35">
      <c r="A31" s="19" t="s">
        <v>26</v>
      </c>
      <c r="C31" s="9"/>
      <c r="D31" s="9"/>
    </row>
    <row r="32" spans="1:5" x14ac:dyDescent="0.35">
      <c r="C32" s="9"/>
      <c r="D32" s="9"/>
    </row>
    <row r="33" spans="1:4" x14ac:dyDescent="0.35">
      <c r="B33" s="20" t="s">
        <v>22</v>
      </c>
      <c r="C33" s="20" t="s">
        <v>23</v>
      </c>
      <c r="D33" s="20"/>
    </row>
    <row r="34" spans="1:4" x14ac:dyDescent="0.35">
      <c r="A34" t="s">
        <v>4</v>
      </c>
      <c r="B34" s="1">
        <f>+C34/$C$36</f>
        <v>0.89911374125775123</v>
      </c>
      <c r="C34" s="9">
        <f>+C10</f>
        <v>31754</v>
      </c>
      <c r="D34" s="9"/>
    </row>
    <row r="35" spans="1:4" ht="15" x14ac:dyDescent="0.65">
      <c r="A35" t="s">
        <v>3</v>
      </c>
      <c r="B35" s="22">
        <f>+C35/$C$36</f>
        <v>0.10088625874224877</v>
      </c>
      <c r="C35" s="23">
        <f>+C13</f>
        <v>3563</v>
      </c>
      <c r="D35" s="23"/>
    </row>
    <row r="36" spans="1:4" x14ac:dyDescent="0.35">
      <c r="B36" s="24">
        <f>SUM(B34:B35)</f>
        <v>1</v>
      </c>
      <c r="C36" s="9">
        <f>SUM(C34:C35)</f>
        <v>35317</v>
      </c>
      <c r="D36" s="9"/>
    </row>
    <row r="37" spans="1:4" x14ac:dyDescent="0.35">
      <c r="C37" s="9"/>
      <c r="D37" s="9"/>
    </row>
    <row r="38" spans="1:4" ht="13.5" x14ac:dyDescent="0.35">
      <c r="A38" s="19" t="s">
        <v>27</v>
      </c>
      <c r="C38" s="9"/>
      <c r="D38" s="9"/>
    </row>
    <row r="39" spans="1:4" x14ac:dyDescent="0.35">
      <c r="C39" s="9"/>
      <c r="D39" s="9"/>
    </row>
    <row r="40" spans="1:4" x14ac:dyDescent="0.35">
      <c r="B40" s="20" t="s">
        <v>22</v>
      </c>
      <c r="C40" s="20" t="s">
        <v>23</v>
      </c>
      <c r="D40" s="20"/>
    </row>
    <row r="41" spans="1:4" x14ac:dyDescent="0.35">
      <c r="A41" t="s">
        <v>4</v>
      </c>
      <c r="B41" s="1">
        <f>+C41/$C$43</f>
        <v>0.86391337468712592</v>
      </c>
      <c r="C41" s="9">
        <f>+C10</f>
        <v>31754</v>
      </c>
      <c r="D41" s="9"/>
    </row>
    <row r="42" spans="1:4" ht="15" x14ac:dyDescent="0.65">
      <c r="A42" t="s">
        <v>13</v>
      </c>
      <c r="B42" s="22">
        <f>+C42/$C$43</f>
        <v>0.13608662531287408</v>
      </c>
      <c r="C42" s="23">
        <f>+C12</f>
        <v>5002</v>
      </c>
      <c r="D42" s="23"/>
    </row>
    <row r="43" spans="1:4" x14ac:dyDescent="0.35">
      <c r="B43" s="24">
        <f>SUM(B41:B42)</f>
        <v>1</v>
      </c>
      <c r="C43" s="9">
        <f>SUM(C41:C42)</f>
        <v>36756</v>
      </c>
      <c r="D43" s="9"/>
    </row>
    <row r="44" spans="1:4" x14ac:dyDescent="0.35">
      <c r="C44" s="9"/>
      <c r="D44" s="9"/>
    </row>
    <row r="45" spans="1:4" ht="13.5" x14ac:dyDescent="0.35">
      <c r="A45" s="19" t="s">
        <v>28</v>
      </c>
      <c r="C45" s="9"/>
      <c r="D45" s="9"/>
    </row>
    <row r="46" spans="1:4" x14ac:dyDescent="0.35">
      <c r="C46" s="9"/>
      <c r="D46" s="9"/>
    </row>
    <row r="47" spans="1:4" x14ac:dyDescent="0.35">
      <c r="B47" s="20" t="s">
        <v>22</v>
      </c>
      <c r="C47" s="20" t="s">
        <v>23</v>
      </c>
      <c r="D47" s="20"/>
    </row>
    <row r="48" spans="1:4" x14ac:dyDescent="0.35">
      <c r="A48" t="s">
        <v>3</v>
      </c>
      <c r="B48" s="1">
        <f>+C48/$C$50</f>
        <v>0.41599532983070636</v>
      </c>
      <c r="C48" s="9">
        <f>+C13</f>
        <v>3563</v>
      </c>
      <c r="D48" s="9"/>
    </row>
    <row r="49" spans="1:4" ht="15" x14ac:dyDescent="0.65">
      <c r="A49" t="s">
        <v>13</v>
      </c>
      <c r="B49" s="22">
        <f>+C49/$C$50</f>
        <v>0.58400467016929358</v>
      </c>
      <c r="C49" s="23">
        <f>+C12</f>
        <v>5002</v>
      </c>
      <c r="D49" s="23"/>
    </row>
    <row r="50" spans="1:4" x14ac:dyDescent="0.35">
      <c r="B50" s="24">
        <f>SUM(B48:B49)</f>
        <v>1</v>
      </c>
      <c r="C50" s="9">
        <f>SUM(C48:C49)</f>
        <v>8565</v>
      </c>
      <c r="D50" s="9"/>
    </row>
    <row r="52" spans="1:4" x14ac:dyDescent="0.35">
      <c r="B52" s="24"/>
      <c r="C52" s="9"/>
    </row>
    <row r="53" spans="1:4" x14ac:dyDescent="0.35">
      <c r="B53" s="24"/>
      <c r="C53" s="9"/>
    </row>
  </sheetData>
  <mergeCells count="3">
    <mergeCell ref="A1:E1"/>
    <mergeCell ref="A2:E2"/>
    <mergeCell ref="A3:E3"/>
  </mergeCells>
  <phoneticPr fontId="0" type="noConversion"/>
  <printOptions horizontalCentered="1"/>
  <pageMargins left="0.75" right="0.75" top="0.5" bottom="0.5" header="0.5" footer="0.5"/>
  <pageSetup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7"/>
  <sheetViews>
    <sheetView workbookViewId="0">
      <selection activeCell="H24" sqref="H24"/>
    </sheetView>
  </sheetViews>
  <sheetFormatPr defaultRowHeight="12.75" x14ac:dyDescent="0.35"/>
  <cols>
    <col min="1" max="1" width="27.1328125" customWidth="1"/>
    <col min="2" max="2" width="6.6640625" customWidth="1"/>
    <col min="3" max="3" width="13.33203125" customWidth="1"/>
    <col min="4" max="4" width="16.46484375" customWidth="1"/>
    <col min="5" max="5" width="15.1328125" customWidth="1"/>
    <col min="6" max="6" width="13.46484375" customWidth="1"/>
    <col min="7" max="7" width="14.46484375" customWidth="1"/>
    <col min="8" max="8" width="15" customWidth="1"/>
    <col min="9" max="9" width="14.19921875" customWidth="1"/>
  </cols>
  <sheetData>
    <row r="1" spans="1:7" x14ac:dyDescent="0.35">
      <c r="E1" s="29"/>
      <c r="F1" s="29"/>
      <c r="G1" s="30"/>
    </row>
    <row r="3" spans="1:7" ht="15" x14ac:dyDescent="0.4">
      <c r="A3" s="126" t="s">
        <v>29</v>
      </c>
      <c r="B3" s="126"/>
      <c r="C3" s="126"/>
      <c r="D3" s="126"/>
      <c r="E3" s="126"/>
      <c r="F3" s="126"/>
      <c r="G3" s="126"/>
    </row>
    <row r="4" spans="1:7" ht="13.5" x14ac:dyDescent="0.35">
      <c r="A4" s="127" t="s">
        <v>41</v>
      </c>
      <c r="B4" s="127"/>
      <c r="C4" s="127"/>
      <c r="D4" s="127"/>
      <c r="E4" s="127"/>
      <c r="F4" s="127"/>
      <c r="G4" s="127"/>
    </row>
    <row r="5" spans="1:7" ht="13.5" x14ac:dyDescent="0.35">
      <c r="A5" s="127" t="str">
        <f>+'Admn Allocations Pg 3'!A4:I4</f>
        <v>Year 2022</v>
      </c>
      <c r="B5" s="127"/>
      <c r="C5" s="127"/>
      <c r="D5" s="127"/>
      <c r="E5" s="127"/>
      <c r="F5" s="127"/>
      <c r="G5" s="127"/>
    </row>
    <row r="6" spans="1:7" ht="13.5" x14ac:dyDescent="0.35">
      <c r="A6" s="69"/>
      <c r="B6" s="69"/>
      <c r="C6" s="69"/>
      <c r="D6" s="69"/>
      <c r="E6" s="69"/>
      <c r="F6" s="69"/>
      <c r="G6" s="69"/>
    </row>
    <row r="8" spans="1:7" ht="13.15" x14ac:dyDescent="0.4">
      <c r="A8" s="115" t="s">
        <v>92</v>
      </c>
      <c r="B8" s="115"/>
      <c r="C8" s="115"/>
      <c r="D8" s="115"/>
      <c r="E8" s="115"/>
      <c r="F8" s="115"/>
      <c r="G8" s="115"/>
    </row>
    <row r="9" spans="1:7" x14ac:dyDescent="0.35">
      <c r="A9" s="124" t="s">
        <v>131</v>
      </c>
      <c r="B9" s="125"/>
      <c r="C9" s="125"/>
      <c r="D9" s="125"/>
      <c r="E9" s="125"/>
      <c r="F9" s="125"/>
      <c r="G9" s="125"/>
    </row>
    <row r="11" spans="1:7" x14ac:dyDescent="0.35">
      <c r="A11" s="70" t="s">
        <v>90</v>
      </c>
      <c r="C11" s="4" t="s">
        <v>30</v>
      </c>
      <c r="D11" s="4"/>
      <c r="E11" s="4" t="s">
        <v>31</v>
      </c>
      <c r="F11" s="4"/>
      <c r="G11" s="4" t="s">
        <v>32</v>
      </c>
    </row>
    <row r="13" spans="1:7" x14ac:dyDescent="0.35">
      <c r="A13" t="s">
        <v>33</v>
      </c>
      <c r="C13" s="25">
        <v>908000</v>
      </c>
      <c r="D13" s="25"/>
      <c r="E13" s="25">
        <v>669800</v>
      </c>
      <c r="F13" s="44"/>
      <c r="G13" s="25">
        <f>SUM(C13:E13)</f>
        <v>1577800</v>
      </c>
    </row>
    <row r="14" spans="1:7" x14ac:dyDescent="0.35">
      <c r="C14" s="26"/>
      <c r="D14" s="26"/>
      <c r="E14" s="26"/>
      <c r="F14" s="26"/>
      <c r="G14" s="26"/>
    </row>
    <row r="15" spans="1:7" x14ac:dyDescent="0.35">
      <c r="A15" t="s">
        <v>34</v>
      </c>
      <c r="C15" s="9">
        <v>99000</v>
      </c>
      <c r="D15" s="9"/>
      <c r="E15" s="9">
        <v>162600</v>
      </c>
      <c r="F15" s="9"/>
      <c r="G15" s="9">
        <f>SUM(C15:E15)</f>
        <v>261600</v>
      </c>
    </row>
    <row r="16" spans="1:7" x14ac:dyDescent="0.35">
      <c r="C16" s="9"/>
      <c r="D16" s="9"/>
      <c r="E16" s="9"/>
      <c r="F16" s="9"/>
      <c r="G16" s="9"/>
    </row>
    <row r="17" spans="1:7" x14ac:dyDescent="0.35">
      <c r="A17" t="s">
        <v>35</v>
      </c>
      <c r="C17" s="9">
        <v>113000</v>
      </c>
      <c r="D17" s="9"/>
      <c r="E17" s="9">
        <v>80000</v>
      </c>
      <c r="F17" s="9"/>
      <c r="G17" s="9">
        <f>SUM(C17:E17)</f>
        <v>193000</v>
      </c>
    </row>
    <row r="18" spans="1:7" x14ac:dyDescent="0.35">
      <c r="C18" s="9"/>
      <c r="D18" s="9"/>
      <c r="E18" s="9"/>
      <c r="F18" s="9"/>
      <c r="G18" s="9"/>
    </row>
    <row r="19" spans="1:7" ht="15" x14ac:dyDescent="0.65">
      <c r="A19" t="s">
        <v>36</v>
      </c>
      <c r="C19" s="23">
        <v>269500</v>
      </c>
      <c r="D19" s="23"/>
      <c r="E19" s="23">
        <v>50800</v>
      </c>
      <c r="F19" s="23"/>
      <c r="G19" s="23">
        <f>SUM(C19:E19)</f>
        <v>320300</v>
      </c>
    </row>
    <row r="20" spans="1:7" x14ac:dyDescent="0.35">
      <c r="C20" s="26"/>
      <c r="D20" s="26"/>
      <c r="E20" s="26"/>
      <c r="F20" s="26"/>
      <c r="G20" s="26"/>
    </row>
    <row r="21" spans="1:7" x14ac:dyDescent="0.35">
      <c r="A21" t="s">
        <v>91</v>
      </c>
      <c r="C21" s="25">
        <f>SUM(C13:C20)</f>
        <v>1389500</v>
      </c>
      <c r="D21" s="25"/>
      <c r="E21" s="25">
        <f>SUM(E13:E20)</f>
        <v>963200</v>
      </c>
      <c r="F21" s="25"/>
      <c r="G21" s="25">
        <f>SUM(C21:E21)</f>
        <v>2352700</v>
      </c>
    </row>
    <row r="23" spans="1:7" ht="13.15" x14ac:dyDescent="0.4">
      <c r="A23" s="92" t="s">
        <v>38</v>
      </c>
      <c r="B23" s="92"/>
      <c r="C23" s="93">
        <f>ROUND(+C21/$G$21,2)</f>
        <v>0.59</v>
      </c>
      <c r="D23" s="93"/>
      <c r="E23" s="93">
        <f>ROUND(+E21/$G$21,2)</f>
        <v>0.41</v>
      </c>
      <c r="F23" s="93"/>
      <c r="G23" s="93">
        <f>+C23+E23</f>
        <v>1</v>
      </c>
    </row>
    <row r="24" spans="1:7" x14ac:dyDescent="0.35">
      <c r="A24" s="80"/>
      <c r="B24" s="80"/>
      <c r="C24" s="81"/>
      <c r="D24" s="81"/>
      <c r="E24" s="81"/>
      <c r="F24" s="81"/>
      <c r="G24" s="81"/>
    </row>
    <row r="25" spans="1:7" x14ac:dyDescent="0.35">
      <c r="A25" t="s">
        <v>39</v>
      </c>
      <c r="C25" s="1">
        <v>0.6</v>
      </c>
      <c r="D25" s="1"/>
      <c r="E25" s="1">
        <v>0.4</v>
      </c>
      <c r="F25" s="1"/>
      <c r="G25" s="1">
        <f>+C25+E25</f>
        <v>1</v>
      </c>
    </row>
    <row r="28" spans="1:7" ht="13.15" x14ac:dyDescent="0.4">
      <c r="A28" s="99" t="s">
        <v>137</v>
      </c>
      <c r="C28" s="32"/>
      <c r="D28" s="32"/>
      <c r="E28" s="32"/>
      <c r="F28" s="32"/>
    </row>
    <row r="29" spans="1:7" x14ac:dyDescent="0.35">
      <c r="A29" s="80"/>
      <c r="C29" s="32"/>
      <c r="D29" s="32"/>
      <c r="E29" s="32"/>
      <c r="F29" s="32"/>
    </row>
    <row r="30" spans="1:7" x14ac:dyDescent="0.35">
      <c r="A30" s="27" t="s">
        <v>138</v>
      </c>
      <c r="B30" s="27"/>
      <c r="C30" s="27"/>
      <c r="D30" s="27"/>
      <c r="E30" s="27"/>
      <c r="F30" s="27"/>
      <c r="G30" s="27"/>
    </row>
    <row r="31" spans="1:7" x14ac:dyDescent="0.35">
      <c r="A31" s="27" t="s">
        <v>139</v>
      </c>
      <c r="B31" s="27"/>
      <c r="C31" s="27"/>
      <c r="D31" s="27"/>
      <c r="E31" s="27"/>
      <c r="F31" s="27"/>
      <c r="G31" s="27"/>
    </row>
    <row r="33" spans="1:9" x14ac:dyDescent="0.35">
      <c r="A33" s="27" t="s">
        <v>140</v>
      </c>
      <c r="B33" s="27"/>
      <c r="C33" s="27"/>
      <c r="D33" s="27"/>
      <c r="E33" s="27"/>
      <c r="F33" s="27"/>
      <c r="G33" s="27"/>
    </row>
    <row r="34" spans="1:9" x14ac:dyDescent="0.35">
      <c r="A34" s="27" t="s">
        <v>141</v>
      </c>
      <c r="B34" s="27"/>
      <c r="C34" s="27"/>
      <c r="D34" s="27"/>
      <c r="E34" s="27"/>
      <c r="F34" s="27"/>
      <c r="G34" s="27"/>
    </row>
    <row r="35" spans="1:9" x14ac:dyDescent="0.35">
      <c r="A35" s="27" t="s">
        <v>142</v>
      </c>
      <c r="B35" s="27"/>
      <c r="C35" s="27"/>
      <c r="D35" s="27"/>
      <c r="E35" s="27"/>
      <c r="F35" s="27"/>
      <c r="G35" s="27"/>
    </row>
    <row r="36" spans="1:9" x14ac:dyDescent="0.35">
      <c r="A36" s="27"/>
    </row>
    <row r="37" spans="1:9" x14ac:dyDescent="0.35">
      <c r="A37" s="27" t="s">
        <v>143</v>
      </c>
    </row>
    <row r="38" spans="1:9" x14ac:dyDescent="0.35">
      <c r="A38" s="27" t="s">
        <v>144</v>
      </c>
    </row>
    <row r="39" spans="1:9" ht="13.15" x14ac:dyDescent="0.4">
      <c r="A39" s="115"/>
      <c r="B39" s="115"/>
      <c r="C39" s="115"/>
      <c r="D39" s="115"/>
      <c r="E39" s="115"/>
      <c r="F39" s="115"/>
      <c r="G39" s="115"/>
    </row>
    <row r="40" spans="1:9" ht="13.15" x14ac:dyDescent="0.4">
      <c r="A40" s="100" t="s">
        <v>145</v>
      </c>
      <c r="B40" s="101" t="s">
        <v>145</v>
      </c>
      <c r="C40" s="101"/>
      <c r="D40" s="128" t="s">
        <v>146</v>
      </c>
      <c r="E40" s="129"/>
      <c r="F40" s="129"/>
      <c r="G40" s="130"/>
      <c r="H40" s="122" t="s">
        <v>147</v>
      </c>
      <c r="I40" s="123"/>
    </row>
    <row r="41" spans="1:9" ht="13.15" x14ac:dyDescent="0.4">
      <c r="A41" s="102" t="s">
        <v>148</v>
      </c>
      <c r="B41" s="103" t="s">
        <v>149</v>
      </c>
      <c r="C41" s="103"/>
      <c r="D41" s="102" t="s">
        <v>150</v>
      </c>
      <c r="E41" s="67" t="s">
        <v>151</v>
      </c>
      <c r="F41" s="104" t="s">
        <v>13</v>
      </c>
      <c r="G41" s="104" t="s">
        <v>3</v>
      </c>
      <c r="H41" s="105" t="s">
        <v>152</v>
      </c>
      <c r="I41" s="106" t="s">
        <v>153</v>
      </c>
    </row>
    <row r="42" spans="1:9" ht="13.15" x14ac:dyDescent="0.4">
      <c r="A42" s="107" t="s">
        <v>154</v>
      </c>
      <c r="B42" s="108" t="s">
        <v>155</v>
      </c>
      <c r="C42" s="108"/>
      <c r="D42" s="109">
        <f>+'Admn Allocations Pg 3'!E27</f>
        <v>0.64600000000000002</v>
      </c>
      <c r="E42" s="110">
        <f>+'Admn Allocations Pg 3'!F27</f>
        <v>0.18</v>
      </c>
      <c r="F42" s="110">
        <f>+'Admn Allocations Pg 3'!G27</f>
        <v>0.10199999999999999</v>
      </c>
      <c r="G42" s="110">
        <f>+'Admn Allocations Pg 3'!H27</f>
        <v>7.1999999999999995E-2</v>
      </c>
      <c r="H42" s="111">
        <v>0.3</v>
      </c>
      <c r="I42" s="111">
        <v>0.7</v>
      </c>
    </row>
    <row r="43" spans="1:9" ht="13.15" x14ac:dyDescent="0.4">
      <c r="A43" s="67" t="s">
        <v>81</v>
      </c>
      <c r="B43" s="112" t="s">
        <v>156</v>
      </c>
      <c r="C43" s="112"/>
      <c r="D43" s="109">
        <f t="shared" ref="D43:G44" si="0">+D42</f>
        <v>0.64600000000000002</v>
      </c>
      <c r="E43" s="110">
        <f t="shared" si="0"/>
        <v>0.18</v>
      </c>
      <c r="F43" s="110">
        <f t="shared" si="0"/>
        <v>0.10199999999999999</v>
      </c>
      <c r="G43" s="110">
        <f t="shared" si="0"/>
        <v>7.1999999999999995E-2</v>
      </c>
      <c r="H43" s="111">
        <f>+C23</f>
        <v>0.59</v>
      </c>
      <c r="I43" s="111">
        <f>+E23</f>
        <v>0.41</v>
      </c>
    </row>
    <row r="44" spans="1:9" ht="13.15" x14ac:dyDescent="0.4">
      <c r="A44" s="67" t="s">
        <v>82</v>
      </c>
      <c r="B44" s="112" t="s">
        <v>88</v>
      </c>
      <c r="C44" s="112"/>
      <c r="D44" s="109">
        <f t="shared" si="0"/>
        <v>0.64600000000000002</v>
      </c>
      <c r="E44" s="110">
        <f t="shared" si="0"/>
        <v>0.18</v>
      </c>
      <c r="F44" s="110">
        <f t="shared" si="0"/>
        <v>0.10199999999999999</v>
      </c>
      <c r="G44" s="110">
        <f t="shared" si="0"/>
        <v>7.1999999999999995E-2</v>
      </c>
      <c r="H44" s="111">
        <f t="shared" ref="H44:I47" si="1">+H43</f>
        <v>0.59</v>
      </c>
      <c r="I44" s="111">
        <f t="shared" si="1"/>
        <v>0.41</v>
      </c>
    </row>
    <row r="45" spans="1:9" ht="13.15" x14ac:dyDescent="0.4">
      <c r="A45" s="67" t="s">
        <v>83</v>
      </c>
      <c r="B45" s="113" t="s">
        <v>157</v>
      </c>
      <c r="C45" s="112"/>
      <c r="D45" s="109">
        <f>+'Admn Allocations Pg 3'!E42</f>
        <v>0.6</v>
      </c>
      <c r="E45" s="110">
        <f>+'Admn Allocations Pg 3'!F42</f>
        <v>0.4</v>
      </c>
      <c r="F45" s="112"/>
      <c r="G45" s="112"/>
      <c r="H45" s="111">
        <f t="shared" si="1"/>
        <v>0.59</v>
      </c>
      <c r="I45" s="111">
        <f t="shared" si="1"/>
        <v>0.41</v>
      </c>
    </row>
    <row r="46" spans="1:9" ht="13.15" x14ac:dyDescent="0.4">
      <c r="A46" s="67" t="s">
        <v>85</v>
      </c>
      <c r="B46" s="113" t="s">
        <v>158</v>
      </c>
      <c r="C46" s="112"/>
      <c r="D46" s="104"/>
      <c r="E46" s="112"/>
      <c r="F46" s="110">
        <f>+'Admn Allocations Pg 3'!G49</f>
        <v>1</v>
      </c>
      <c r="G46" s="112"/>
      <c r="H46" s="111">
        <f t="shared" si="1"/>
        <v>0.59</v>
      </c>
      <c r="I46" s="111">
        <f t="shared" si="1"/>
        <v>0.41</v>
      </c>
    </row>
    <row r="47" spans="1:9" ht="13.15" x14ac:dyDescent="0.4">
      <c r="A47" s="104" t="s">
        <v>84</v>
      </c>
      <c r="B47" s="113" t="s">
        <v>159</v>
      </c>
      <c r="C47" s="112"/>
      <c r="D47" s="104"/>
      <c r="E47" s="112"/>
      <c r="F47" s="112"/>
      <c r="G47" s="110">
        <f>+'Admn Allocations Pg 3'!H48</f>
        <v>1</v>
      </c>
      <c r="H47" s="111">
        <f t="shared" si="1"/>
        <v>0.59</v>
      </c>
      <c r="I47" s="111">
        <f t="shared" si="1"/>
        <v>0.41</v>
      </c>
    </row>
  </sheetData>
  <mergeCells count="8">
    <mergeCell ref="H40:I40"/>
    <mergeCell ref="A9:G9"/>
    <mergeCell ref="A8:G8"/>
    <mergeCell ref="A3:G3"/>
    <mergeCell ref="A4:G4"/>
    <mergeCell ref="A5:G5"/>
    <mergeCell ref="A39:G39"/>
    <mergeCell ref="D40:G40"/>
  </mergeCells>
  <phoneticPr fontId="0" type="noConversion"/>
  <pageMargins left="0.75" right="0.75" top="1" bottom="1" header="0.5" footer="0.75"/>
  <pageSetup scale="93" orientation="portrait" r:id="rId1"/>
  <headerFooter alignWithMargins="0">
    <oddFooter>&amp;LPage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542"/>
  <sheetViews>
    <sheetView topLeftCell="A9" workbookViewId="0">
      <selection activeCell="A27" sqref="A27"/>
    </sheetView>
  </sheetViews>
  <sheetFormatPr defaultRowHeight="12.75" x14ac:dyDescent="0.35"/>
  <cols>
    <col min="1" max="1" width="5" customWidth="1"/>
    <col min="2" max="2" width="25.46484375" customWidth="1"/>
    <col min="3" max="3" width="11.796875" hidden="1" customWidth="1"/>
    <col min="4" max="4" width="11.19921875" hidden="1" customWidth="1"/>
    <col min="5" max="5" width="11.796875" hidden="1" customWidth="1"/>
    <col min="6" max="6" width="11.46484375" hidden="1" customWidth="1"/>
    <col min="7" max="7" width="12.19921875" hidden="1" customWidth="1"/>
    <col min="8" max="8" width="12.46484375" hidden="1" customWidth="1"/>
    <col min="9" max="9" width="11.19921875" hidden="1" customWidth="1"/>
    <col min="10" max="10" width="10.796875" hidden="1" customWidth="1"/>
    <col min="11" max="11" width="11.53125" hidden="1" customWidth="1"/>
    <col min="12" max="12" width="10.53125" hidden="1" customWidth="1"/>
    <col min="13" max="16" width="12.19921875" hidden="1" customWidth="1"/>
    <col min="17" max="17" width="3.53125" hidden="1" customWidth="1"/>
    <col min="18" max="18" width="4.796875" hidden="1" customWidth="1"/>
    <col min="19" max="19" width="6.796875" customWidth="1"/>
    <col min="20" max="20" width="15" customWidth="1"/>
    <col min="21" max="21" width="11.19921875" hidden="1" customWidth="1"/>
    <col min="22" max="23" width="12.19921875" hidden="1" customWidth="1"/>
    <col min="24" max="24" width="11.46484375" hidden="1" customWidth="1"/>
    <col min="25" max="28" width="12.19921875" hidden="1" customWidth="1"/>
    <col min="29" max="29" width="13.53125" hidden="1" customWidth="1"/>
    <col min="30" max="30" width="14.46484375" customWidth="1"/>
    <col min="31" max="31" width="11.46484375" hidden="1" customWidth="1"/>
    <col min="33" max="33" width="9.86328125" bestFit="1" customWidth="1"/>
  </cols>
  <sheetData>
    <row r="1" spans="1:31" ht="15" x14ac:dyDescent="0.4">
      <c r="A1" s="126" t="s">
        <v>42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6"/>
    </row>
    <row r="2" spans="1:31" ht="13.5" x14ac:dyDescent="0.35">
      <c r="A2" s="131" t="s">
        <v>104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</row>
    <row r="3" spans="1:31" ht="15.75" customHeight="1" x14ac:dyDescent="0.35">
      <c r="A3" s="131" t="str">
        <f>+'Admn Allocations Pg 3'!A4:I4</f>
        <v>Year 2022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</row>
    <row r="4" spans="1:31" ht="15" customHeight="1" x14ac:dyDescent="0.4">
      <c r="B4" s="17"/>
      <c r="C4" s="31"/>
      <c r="D4" s="31"/>
      <c r="E4" s="16"/>
      <c r="F4" s="31"/>
      <c r="G4" s="16"/>
      <c r="H4" s="16"/>
      <c r="I4" s="16"/>
      <c r="J4" s="16"/>
      <c r="K4" s="16"/>
      <c r="L4" s="16"/>
      <c r="V4" s="26"/>
      <c r="X4" s="32"/>
    </row>
    <row r="5" spans="1:31" ht="15" customHeight="1" x14ac:dyDescent="0.4">
      <c r="B5" s="17"/>
      <c r="C5" s="31"/>
      <c r="D5" s="31"/>
      <c r="E5" s="16"/>
      <c r="F5" s="31"/>
      <c r="G5" s="16"/>
      <c r="H5" s="16"/>
      <c r="I5" s="16"/>
      <c r="J5" s="16"/>
      <c r="K5" s="16"/>
      <c r="L5" s="16"/>
      <c r="V5" s="26"/>
      <c r="X5" s="32"/>
    </row>
    <row r="6" spans="1:31" ht="15" customHeight="1" x14ac:dyDescent="0.4">
      <c r="B6" s="34"/>
      <c r="C6" s="26"/>
      <c r="D6" s="26"/>
      <c r="F6" s="26"/>
      <c r="H6" s="35"/>
      <c r="M6" s="35" t="s">
        <v>98</v>
      </c>
      <c r="O6" s="36" t="s">
        <v>43</v>
      </c>
      <c r="Q6" s="36" t="s">
        <v>44</v>
      </c>
      <c r="R6" s="36" t="s">
        <v>45</v>
      </c>
      <c r="S6" s="36"/>
      <c r="T6" s="36" t="str">
        <f>+A3</f>
        <v>Year 2022</v>
      </c>
      <c r="U6" s="36">
        <v>2002</v>
      </c>
      <c r="V6" s="36">
        <v>2002</v>
      </c>
      <c r="W6" s="36">
        <v>2002</v>
      </c>
      <c r="X6" s="36">
        <v>2002</v>
      </c>
      <c r="Y6" s="36">
        <v>2002</v>
      </c>
      <c r="Z6" s="36">
        <v>2002</v>
      </c>
      <c r="AA6" s="36">
        <v>2002</v>
      </c>
      <c r="AB6" s="36">
        <v>2002</v>
      </c>
      <c r="AC6" s="36">
        <v>2002</v>
      </c>
      <c r="AD6" s="36" t="s">
        <v>123</v>
      </c>
      <c r="AE6" s="36">
        <v>2003</v>
      </c>
    </row>
    <row r="7" spans="1:31" ht="15" customHeight="1" x14ac:dyDescent="0.4">
      <c r="C7" s="36">
        <v>2000</v>
      </c>
      <c r="D7" s="36">
        <v>2000</v>
      </c>
      <c r="E7" s="36">
        <v>2000</v>
      </c>
      <c r="F7" s="36">
        <v>2000</v>
      </c>
      <c r="G7" s="36">
        <v>2000</v>
      </c>
      <c r="H7" s="36">
        <v>2000</v>
      </c>
      <c r="I7" s="36">
        <v>2000</v>
      </c>
      <c r="J7" s="36">
        <v>2000</v>
      </c>
      <c r="K7" s="36">
        <v>2000</v>
      </c>
      <c r="L7" s="36">
        <v>2000</v>
      </c>
      <c r="M7" s="36">
        <v>2000</v>
      </c>
      <c r="N7" s="36">
        <v>2000</v>
      </c>
      <c r="O7" s="36">
        <v>2000</v>
      </c>
      <c r="P7" s="36">
        <v>2000</v>
      </c>
      <c r="Q7" s="36">
        <v>2000</v>
      </c>
      <c r="R7" s="36">
        <v>2000</v>
      </c>
      <c r="S7" s="36"/>
      <c r="T7" s="36" t="s">
        <v>64</v>
      </c>
      <c r="U7" s="36"/>
      <c r="V7" s="36"/>
      <c r="W7" s="36"/>
      <c r="X7" s="36"/>
      <c r="Y7" s="36"/>
      <c r="Z7" s="36"/>
      <c r="AA7" s="36"/>
      <c r="AB7" s="36"/>
      <c r="AC7" s="36"/>
      <c r="AD7" s="36" t="s">
        <v>160</v>
      </c>
      <c r="AE7" s="36" t="s">
        <v>46</v>
      </c>
    </row>
    <row r="8" spans="1:31" ht="15" customHeight="1" x14ac:dyDescent="0.4">
      <c r="A8" s="37" t="s">
        <v>47</v>
      </c>
      <c r="B8" s="38" t="s">
        <v>106</v>
      </c>
      <c r="C8" s="37" t="s">
        <v>48</v>
      </c>
      <c r="D8" s="37" t="s">
        <v>49</v>
      </c>
      <c r="E8" s="37" t="s">
        <v>50</v>
      </c>
      <c r="F8" s="37" t="s">
        <v>51</v>
      </c>
      <c r="G8" s="37" t="s">
        <v>10</v>
      </c>
      <c r="H8" s="37" t="s">
        <v>52</v>
      </c>
      <c r="I8" s="37" t="s">
        <v>53</v>
      </c>
      <c r="J8" s="37" t="s">
        <v>54</v>
      </c>
      <c r="K8" s="37" t="s">
        <v>55</v>
      </c>
      <c r="L8" s="37" t="s">
        <v>56</v>
      </c>
      <c r="M8" s="37" t="s">
        <v>57</v>
      </c>
      <c r="N8" s="37" t="s">
        <v>58</v>
      </c>
      <c r="O8" s="37" t="s">
        <v>59</v>
      </c>
      <c r="P8" s="37" t="s">
        <v>60</v>
      </c>
      <c r="Q8" s="37" t="s">
        <v>61</v>
      </c>
      <c r="R8" s="37" t="s">
        <v>61</v>
      </c>
      <c r="S8" s="37"/>
      <c r="T8" s="37" t="s">
        <v>105</v>
      </c>
      <c r="U8" s="39" t="s">
        <v>48</v>
      </c>
      <c r="V8" s="40" t="s">
        <v>49</v>
      </c>
      <c r="W8" s="40" t="s">
        <v>50</v>
      </c>
      <c r="X8" s="40" t="s">
        <v>51</v>
      </c>
      <c r="Y8" s="40" t="s">
        <v>10</v>
      </c>
      <c r="Z8" s="40" t="s">
        <v>52</v>
      </c>
      <c r="AA8" s="40" t="s">
        <v>53</v>
      </c>
      <c r="AB8" s="40" t="s">
        <v>54</v>
      </c>
      <c r="AC8" s="39" t="s">
        <v>63</v>
      </c>
      <c r="AD8" s="37" t="s">
        <v>105</v>
      </c>
      <c r="AE8" s="37" t="s">
        <v>62</v>
      </c>
    </row>
    <row r="9" spans="1:31" ht="15" customHeight="1" x14ac:dyDescent="0.4">
      <c r="A9" s="37"/>
      <c r="B9" s="38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6"/>
      <c r="V9" s="41"/>
      <c r="W9" s="41"/>
      <c r="X9" s="41"/>
      <c r="Y9" s="41"/>
      <c r="Z9" s="41"/>
      <c r="AA9" s="41"/>
      <c r="AB9" s="41"/>
      <c r="AC9" s="36"/>
      <c r="AD9" s="37"/>
      <c r="AE9" s="37"/>
    </row>
    <row r="10" spans="1:31" ht="15" customHeight="1" x14ac:dyDescent="0.35">
      <c r="A10" s="2">
        <v>1</v>
      </c>
      <c r="B10" t="s">
        <v>66</v>
      </c>
      <c r="C10" s="26">
        <v>13631.24</v>
      </c>
      <c r="D10" s="26">
        <v>13631.24</v>
      </c>
      <c r="E10" s="26">
        <v>13631.24</v>
      </c>
      <c r="F10" s="26">
        <v>13631.24</v>
      </c>
      <c r="G10" s="26">
        <f t="shared" ref="G10:M10" si="0">13631.24</f>
        <v>13631.24</v>
      </c>
      <c r="H10" s="26">
        <f t="shared" si="0"/>
        <v>13631.24</v>
      </c>
      <c r="I10" s="26">
        <f t="shared" si="0"/>
        <v>13631.24</v>
      </c>
      <c r="J10" s="26">
        <f t="shared" si="0"/>
        <v>13631.24</v>
      </c>
      <c r="K10" s="26">
        <f t="shared" si="0"/>
        <v>13631.24</v>
      </c>
      <c r="L10" s="26">
        <f t="shared" si="0"/>
        <v>13631.24</v>
      </c>
      <c r="M10" s="26">
        <f t="shared" si="0"/>
        <v>13631.24</v>
      </c>
      <c r="N10" s="26">
        <f>13631.24-45</f>
        <v>13586.24</v>
      </c>
      <c r="O10" s="26">
        <f>SUM(C10:N10)</f>
        <v>163529.88</v>
      </c>
      <c r="P10" s="26">
        <f>SUM(C10:H10)+35.85</f>
        <v>81823.290000000008</v>
      </c>
      <c r="Q10" s="26">
        <f>SUM(C10:F10)/4+22.12</f>
        <v>13653.36</v>
      </c>
      <c r="R10" s="26">
        <f t="shared" ref="R10:R19" si="1">SUM(C10:N10)/12</f>
        <v>13627.49</v>
      </c>
      <c r="S10" s="26"/>
      <c r="T10" s="42">
        <v>350000</v>
      </c>
      <c r="U10" s="9">
        <f>5935.94+726.24+6251.03-4239.96+5541.95</f>
        <v>14215.2</v>
      </c>
      <c r="V10" s="9">
        <f>-5541.95+6033.65+6050.73+6.85+5506.74</f>
        <v>12056.02</v>
      </c>
      <c r="W10" s="43">
        <f>-5506.74+5978.65+5647.54+166.86+6509.86</f>
        <v>12796.169999999998</v>
      </c>
      <c r="X10" s="9">
        <f>-6509.86+5714.63+5619.43+7325.9</f>
        <v>12150.1</v>
      </c>
      <c r="Y10" s="9">
        <f>-7325.9+5976.84+5707.04+5489.89+2784.76-606-0.03</f>
        <v>12026.6</v>
      </c>
      <c r="Z10" s="9">
        <f>5454.01+5570.64-2784.76+4199+385.1</f>
        <v>12823.990000000002</v>
      </c>
      <c r="AA10" s="9">
        <f>5604.06+5436.21+177.76-4199+4924.41+9.53</f>
        <v>11952.970000000001</v>
      </c>
      <c r="AB10" s="9">
        <f>-4924.41+5464.02+176.7+5745.9+6068.25</f>
        <v>12530.46</v>
      </c>
      <c r="AC10" s="9">
        <f>SUM(U10:AB10)</f>
        <v>100551.51000000001</v>
      </c>
      <c r="AD10" s="25">
        <v>368519</v>
      </c>
      <c r="AE10" s="26">
        <f t="shared" ref="AE10:AE15" si="2">+T10/12</f>
        <v>29166.666666666668</v>
      </c>
    </row>
    <row r="11" spans="1:31" ht="15" customHeight="1" x14ac:dyDescent="0.35">
      <c r="A11" s="2">
        <f>1+A10</f>
        <v>2</v>
      </c>
      <c r="B11" s="45" t="s">
        <v>67</v>
      </c>
      <c r="C11" s="46">
        <v>393.17333333333335</v>
      </c>
      <c r="D11" s="46">
        <v>393.17333333333335</v>
      </c>
      <c r="E11" s="46">
        <v>393.17333333333335</v>
      </c>
      <c r="F11" s="46">
        <v>393.17333333333335</v>
      </c>
      <c r="G11" s="46">
        <v>393.17333333333335</v>
      </c>
      <c r="H11" s="46">
        <v>393.17333333333335</v>
      </c>
      <c r="I11" s="46">
        <v>393.17333333333335</v>
      </c>
      <c r="J11" s="46">
        <v>393.17333333333335</v>
      </c>
      <c r="K11" s="46">
        <v>393.17333333333335</v>
      </c>
      <c r="L11" s="46">
        <v>393.17333333333335</v>
      </c>
      <c r="M11" s="46">
        <v>393.17333333333335</v>
      </c>
      <c r="N11" s="46">
        <v>393.17333333333335</v>
      </c>
      <c r="O11" s="46">
        <f t="shared" ref="O11:O19" si="3">SUM(C11:N11)</f>
        <v>4718.079999999999</v>
      </c>
      <c r="P11" s="46">
        <f t="shared" ref="P11:P19" si="4">SUM(C11:H11)</f>
        <v>2359.04</v>
      </c>
      <c r="Q11" s="46">
        <f t="shared" ref="Q11:Q19" si="5">SUM(C11:F11)/4</f>
        <v>393.17333333333335</v>
      </c>
      <c r="R11" s="46">
        <f t="shared" si="1"/>
        <v>393.17333333333323</v>
      </c>
      <c r="S11" s="46"/>
      <c r="T11" s="47">
        <v>17000</v>
      </c>
      <c r="U11" s="48"/>
      <c r="V11" s="48"/>
      <c r="W11" s="48"/>
      <c r="X11" s="48"/>
      <c r="Y11" s="48"/>
      <c r="Z11" s="48"/>
      <c r="AA11" s="48"/>
      <c r="AB11" s="48"/>
      <c r="AC11" s="48"/>
      <c r="AD11" s="114">
        <v>15291</v>
      </c>
      <c r="AE11" s="26">
        <f t="shared" si="2"/>
        <v>1416.6666666666667</v>
      </c>
    </row>
    <row r="12" spans="1:31" ht="15" customHeight="1" x14ac:dyDescent="0.35">
      <c r="A12" s="2">
        <f t="shared" ref="A12:A24" si="6">1+A11</f>
        <v>3</v>
      </c>
      <c r="B12" s="45" t="s">
        <v>68</v>
      </c>
      <c r="C12" s="46">
        <v>297.84666666666664</v>
      </c>
      <c r="D12" s="46">
        <v>297.84666666666664</v>
      </c>
      <c r="E12" s="46">
        <v>297.84666666666664</v>
      </c>
      <c r="F12" s="46">
        <v>297.84666666666664</v>
      </c>
      <c r="G12" s="46">
        <v>297.84666666666664</v>
      </c>
      <c r="H12" s="46">
        <v>297.84666666666664</v>
      </c>
      <c r="I12" s="46">
        <v>297.84666666666664</v>
      </c>
      <c r="J12" s="46">
        <v>297.84666666666664</v>
      </c>
      <c r="K12" s="46">
        <v>297.84666666666664</v>
      </c>
      <c r="L12" s="46">
        <v>297.84666666666664</v>
      </c>
      <c r="M12" s="46">
        <v>297.84666666666664</v>
      </c>
      <c r="N12" s="46">
        <v>297.84666666666664</v>
      </c>
      <c r="O12" s="46">
        <f t="shared" si="3"/>
        <v>3574.1600000000003</v>
      </c>
      <c r="P12" s="46">
        <f t="shared" si="4"/>
        <v>1787.0799999999997</v>
      </c>
      <c r="Q12" s="46">
        <f t="shared" si="5"/>
        <v>297.84666666666664</v>
      </c>
      <c r="R12" s="46">
        <f t="shared" si="1"/>
        <v>297.84666666666669</v>
      </c>
      <c r="S12" s="46"/>
      <c r="T12" s="47">
        <v>16000</v>
      </c>
      <c r="U12" s="48"/>
      <c r="V12" s="48"/>
      <c r="W12" s="48"/>
      <c r="X12" s="48"/>
      <c r="Y12" s="48"/>
      <c r="Z12" s="48"/>
      <c r="AA12" s="48"/>
      <c r="AB12" s="48"/>
      <c r="AC12" s="48"/>
      <c r="AD12" s="114">
        <v>16467</v>
      </c>
      <c r="AE12" s="26">
        <f t="shared" si="2"/>
        <v>1333.3333333333333</v>
      </c>
    </row>
    <row r="13" spans="1:31" ht="15" customHeight="1" x14ac:dyDescent="0.35">
      <c r="A13" s="2">
        <f t="shared" si="6"/>
        <v>4</v>
      </c>
      <c r="B13" s="45" t="s">
        <v>69</v>
      </c>
      <c r="C13" s="46">
        <v>2476.2316666666666</v>
      </c>
      <c r="D13" s="46">
        <v>2476.2316666666666</v>
      </c>
      <c r="E13" s="46">
        <v>2476.2316666666666</v>
      </c>
      <c r="F13" s="46">
        <v>2476.2316666666666</v>
      </c>
      <c r="G13" s="46">
        <v>2476.2316666666666</v>
      </c>
      <c r="H13" s="46">
        <v>2476.2316666666666</v>
      </c>
      <c r="I13" s="46">
        <v>2476.2316666666666</v>
      </c>
      <c r="J13" s="46">
        <v>2476.2316666666666</v>
      </c>
      <c r="K13" s="46">
        <v>2476.2316666666666</v>
      </c>
      <c r="L13" s="46">
        <v>2476.2316666666666</v>
      </c>
      <c r="M13" s="46">
        <v>2476.2316666666666</v>
      </c>
      <c r="N13" s="46">
        <v>2476.2316666666666</v>
      </c>
      <c r="O13" s="46">
        <f t="shared" si="3"/>
        <v>29714.78</v>
      </c>
      <c r="P13" s="46">
        <f t="shared" si="4"/>
        <v>14857.39</v>
      </c>
      <c r="Q13" s="46">
        <f t="shared" si="5"/>
        <v>2476.2316666666666</v>
      </c>
      <c r="R13" s="46">
        <f t="shared" si="1"/>
        <v>2476.2316666666666</v>
      </c>
      <c r="S13" s="46"/>
      <c r="T13" s="47">
        <v>95000</v>
      </c>
      <c r="U13" s="48"/>
      <c r="V13" s="48"/>
      <c r="W13" s="48"/>
      <c r="X13" s="48"/>
      <c r="Y13" s="48"/>
      <c r="Z13" s="48"/>
      <c r="AA13" s="48"/>
      <c r="AB13" s="48"/>
      <c r="AC13" s="48"/>
      <c r="AD13" s="114">
        <v>157579</v>
      </c>
      <c r="AE13" s="26">
        <f t="shared" si="2"/>
        <v>7916.666666666667</v>
      </c>
    </row>
    <row r="14" spans="1:31" ht="15" customHeight="1" x14ac:dyDescent="0.35">
      <c r="A14" s="2">
        <f t="shared" si="6"/>
        <v>5</v>
      </c>
      <c r="B14" s="45" t="s">
        <v>113</v>
      </c>
      <c r="C14" s="46">
        <v>1163.1916666666666</v>
      </c>
      <c r="D14" s="46">
        <v>1163.1916666666666</v>
      </c>
      <c r="E14" s="46">
        <v>1163.1916666666666</v>
      </c>
      <c r="F14" s="46">
        <v>1163.1916666666666</v>
      </c>
      <c r="G14" s="46">
        <v>1163.1916666666666</v>
      </c>
      <c r="H14" s="46">
        <v>1163.1916666666666</v>
      </c>
      <c r="I14" s="46">
        <v>1163.1916666666666</v>
      </c>
      <c r="J14" s="46">
        <v>1163.1916666666666</v>
      </c>
      <c r="K14" s="46">
        <v>1163.1916666666666</v>
      </c>
      <c r="L14" s="46">
        <v>1163.1916666666666</v>
      </c>
      <c r="M14" s="46">
        <v>1163.1916666666666</v>
      </c>
      <c r="N14" s="46">
        <v>1163.1916666666666</v>
      </c>
      <c r="O14" s="46">
        <f t="shared" si="3"/>
        <v>13958.299999999996</v>
      </c>
      <c r="P14" s="46">
        <f t="shared" si="4"/>
        <v>6979.15</v>
      </c>
      <c r="Q14" s="46">
        <f t="shared" si="5"/>
        <v>1163.1916666666666</v>
      </c>
      <c r="R14" s="46">
        <f t="shared" si="1"/>
        <v>1163.1916666666664</v>
      </c>
      <c r="S14" s="46"/>
      <c r="T14" s="47">
        <v>253000</v>
      </c>
      <c r="U14" s="48"/>
      <c r="V14" s="48"/>
      <c r="W14" s="48"/>
      <c r="X14" s="48"/>
      <c r="Y14" s="48"/>
      <c r="Z14" s="48"/>
      <c r="AA14" s="48"/>
      <c r="AB14" s="48"/>
      <c r="AC14" s="48"/>
      <c r="AD14" s="114">
        <v>238206</v>
      </c>
      <c r="AE14" s="26">
        <f t="shared" si="2"/>
        <v>21083.333333333332</v>
      </c>
    </row>
    <row r="15" spans="1:31" ht="15" customHeight="1" x14ac:dyDescent="0.35">
      <c r="A15" s="2">
        <f t="shared" si="6"/>
        <v>6</v>
      </c>
      <c r="B15" s="45" t="s">
        <v>70</v>
      </c>
      <c r="C15" s="46">
        <v>16002.763333333334</v>
      </c>
      <c r="D15" s="46">
        <v>16002.763333333334</v>
      </c>
      <c r="E15" s="46">
        <v>16002.763333333334</v>
      </c>
      <c r="F15" s="46">
        <v>16002.763333333334</v>
      </c>
      <c r="G15" s="46">
        <v>16002.763333333334</v>
      </c>
      <c r="H15" s="46">
        <v>16002.763333333334</v>
      </c>
      <c r="I15" s="46">
        <v>16002.763333333334</v>
      </c>
      <c r="J15" s="46">
        <v>16002.763333333334</v>
      </c>
      <c r="K15" s="46">
        <v>16002.763333333334</v>
      </c>
      <c r="L15" s="46">
        <v>16002.763333333334</v>
      </c>
      <c r="M15" s="46">
        <v>16002.763333333334</v>
      </c>
      <c r="N15" s="46">
        <v>16002.763333333334</v>
      </c>
      <c r="O15" s="46">
        <f t="shared" si="3"/>
        <v>192033.16</v>
      </c>
      <c r="P15" s="46">
        <f t="shared" si="4"/>
        <v>96016.58</v>
      </c>
      <c r="Q15" s="46">
        <f t="shared" si="5"/>
        <v>16002.763333333334</v>
      </c>
      <c r="R15" s="46">
        <f t="shared" si="1"/>
        <v>16002.763333333334</v>
      </c>
      <c r="S15" s="46"/>
      <c r="T15" s="47">
        <v>495000</v>
      </c>
      <c r="U15" s="48"/>
      <c r="V15" s="48"/>
      <c r="W15" s="48"/>
      <c r="X15" s="48"/>
      <c r="Y15" s="48"/>
      <c r="Z15" s="48"/>
      <c r="AA15" s="48"/>
      <c r="AB15" s="48"/>
      <c r="AC15" s="48"/>
      <c r="AD15" s="114">
        <v>476454</v>
      </c>
      <c r="AE15" s="26">
        <f t="shared" si="2"/>
        <v>41250</v>
      </c>
    </row>
    <row r="16" spans="1:31" ht="15" customHeight="1" x14ac:dyDescent="0.35">
      <c r="A16" s="2">
        <f t="shared" si="6"/>
        <v>7</v>
      </c>
      <c r="B16" s="45" t="s">
        <v>71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7">
        <v>33000</v>
      </c>
      <c r="U16" s="48"/>
      <c r="V16" s="48"/>
      <c r="W16" s="48"/>
      <c r="X16" s="48"/>
      <c r="Y16" s="48"/>
      <c r="Z16" s="48"/>
      <c r="AA16" s="48"/>
      <c r="AB16" s="48"/>
      <c r="AC16" s="48"/>
      <c r="AD16" s="114">
        <v>32091</v>
      </c>
      <c r="AE16" s="26"/>
    </row>
    <row r="17" spans="1:33" ht="15" customHeight="1" x14ac:dyDescent="0.35">
      <c r="A17" s="2">
        <f t="shared" si="6"/>
        <v>8</v>
      </c>
      <c r="B17" s="45" t="s">
        <v>72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7">
        <v>10000</v>
      </c>
      <c r="U17" s="48"/>
      <c r="V17" s="48"/>
      <c r="W17" s="48"/>
      <c r="X17" s="48"/>
      <c r="Y17" s="48"/>
      <c r="Z17" s="48"/>
      <c r="AA17" s="48"/>
      <c r="AB17" s="48"/>
      <c r="AC17" s="48"/>
      <c r="AD17" s="114">
        <v>9468</v>
      </c>
      <c r="AE17" s="26"/>
    </row>
    <row r="18" spans="1:33" ht="15" customHeight="1" x14ac:dyDescent="0.35">
      <c r="A18" s="2">
        <f t="shared" si="6"/>
        <v>9</v>
      </c>
      <c r="B18" s="45" t="s">
        <v>73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7">
        <v>18000</v>
      </c>
      <c r="U18" s="48"/>
      <c r="V18" s="48"/>
      <c r="W18" s="48"/>
      <c r="X18" s="48"/>
      <c r="Y18" s="48"/>
      <c r="Z18" s="48"/>
      <c r="AA18" s="48"/>
      <c r="AB18" s="48"/>
      <c r="AC18" s="48"/>
      <c r="AD18" s="114">
        <v>20227</v>
      </c>
      <c r="AE18" s="26"/>
    </row>
    <row r="19" spans="1:33" ht="15" customHeight="1" x14ac:dyDescent="0.35">
      <c r="A19" s="2">
        <f t="shared" si="6"/>
        <v>10</v>
      </c>
      <c r="B19" s="45" t="s">
        <v>74</v>
      </c>
      <c r="C19" s="46">
        <v>12969.794166666667</v>
      </c>
      <c r="D19" s="46">
        <v>12969.794166666667</v>
      </c>
      <c r="E19" s="46">
        <v>12969.794166666667</v>
      </c>
      <c r="F19" s="46">
        <v>12969.794166666667</v>
      </c>
      <c r="G19" s="46">
        <v>12969.794166666667</v>
      </c>
      <c r="H19" s="46">
        <v>12969.794166666667</v>
      </c>
      <c r="I19" s="46">
        <v>12969.794166666667</v>
      </c>
      <c r="J19" s="46">
        <v>12969.794166666667</v>
      </c>
      <c r="K19" s="46">
        <v>12969.794166666667</v>
      </c>
      <c r="L19" s="46">
        <v>12969.794166666667</v>
      </c>
      <c r="M19" s="46">
        <v>12969.794166666667</v>
      </c>
      <c r="N19" s="46">
        <v>12969.794166666667</v>
      </c>
      <c r="O19" s="46">
        <f t="shared" si="3"/>
        <v>155637.52999999997</v>
      </c>
      <c r="P19" s="46">
        <f t="shared" si="4"/>
        <v>77818.764999999999</v>
      </c>
      <c r="Q19" s="46">
        <f t="shared" si="5"/>
        <v>12969.794166666667</v>
      </c>
      <c r="R19" s="46">
        <f t="shared" si="1"/>
        <v>12969.794166666665</v>
      </c>
      <c r="S19" s="46"/>
      <c r="T19" s="47">
        <f>467500+161500</f>
        <v>629000</v>
      </c>
      <c r="U19" s="48"/>
      <c r="V19" s="48"/>
      <c r="W19" s="48"/>
      <c r="X19" s="48"/>
      <c r="Y19" s="48"/>
      <c r="Z19" s="48"/>
      <c r="AA19" s="48"/>
      <c r="AB19" s="48"/>
      <c r="AC19" s="48"/>
      <c r="AD19" s="114">
        <v>594179</v>
      </c>
      <c r="AE19" s="26">
        <f>+T19/12</f>
        <v>52416.666666666664</v>
      </c>
    </row>
    <row r="20" spans="1:33" ht="15" customHeight="1" x14ac:dyDescent="0.35">
      <c r="A20" s="2">
        <f t="shared" si="6"/>
        <v>11</v>
      </c>
      <c r="B20" s="45" t="s">
        <v>75</v>
      </c>
      <c r="C20" s="46">
        <v>8344.2008333333342</v>
      </c>
      <c r="D20" s="46">
        <v>8344.2008333333342</v>
      </c>
      <c r="E20" s="46">
        <v>8344.2008333333342</v>
      </c>
      <c r="F20" s="46">
        <v>8344.2008333333342</v>
      </c>
      <c r="G20" s="46">
        <v>8344.2008333333342</v>
      </c>
      <c r="H20" s="46">
        <v>8344.2008333333342</v>
      </c>
      <c r="I20" s="46">
        <v>8344.2008333333342</v>
      </c>
      <c r="J20" s="46">
        <v>8344.2008333333342</v>
      </c>
      <c r="K20" s="46">
        <v>8344.2008333333342</v>
      </c>
      <c r="L20" s="46">
        <v>8344.2008333333342</v>
      </c>
      <c r="M20" s="46">
        <v>8344.2008333333342</v>
      </c>
      <c r="N20" s="46">
        <v>8344.2008333333342</v>
      </c>
      <c r="O20" s="46">
        <f>SUM(C20:N20)</f>
        <v>100130.41000000002</v>
      </c>
      <c r="P20" s="46">
        <f>SUM(C20:H20)</f>
        <v>50065.205000000009</v>
      </c>
      <c r="Q20" s="46">
        <f>SUM(C20:F20)/4</f>
        <v>8344.2008333333342</v>
      </c>
      <c r="R20" s="46">
        <f>SUM(C20:N20)/12+894.49</f>
        <v>9238.690833333334</v>
      </c>
      <c r="S20" s="46"/>
      <c r="T20" s="47">
        <v>271500</v>
      </c>
      <c r="U20" s="48"/>
      <c r="V20" s="48"/>
      <c r="W20" s="48"/>
      <c r="X20" s="48"/>
      <c r="Y20" s="48"/>
      <c r="Z20" s="48"/>
      <c r="AA20" s="48"/>
      <c r="AB20" s="48"/>
      <c r="AC20" s="48"/>
      <c r="AD20" s="114">
        <v>298555</v>
      </c>
      <c r="AE20" s="26"/>
    </row>
    <row r="21" spans="1:33" ht="15" customHeight="1" x14ac:dyDescent="0.35">
      <c r="A21" s="2">
        <f t="shared" si="6"/>
        <v>12</v>
      </c>
      <c r="B21" s="45" t="s">
        <v>76</v>
      </c>
      <c r="C21" s="46">
        <v>110.54583333333333</v>
      </c>
      <c r="D21" s="46">
        <v>110.54583333333333</v>
      </c>
      <c r="E21" s="46">
        <v>110.54583333333333</v>
      </c>
      <c r="F21" s="46">
        <v>110.54583333333333</v>
      </c>
      <c r="G21" s="46">
        <v>110.54583333333333</v>
      </c>
      <c r="H21" s="46">
        <v>110.54583333333333</v>
      </c>
      <c r="I21" s="46">
        <v>110.54583333333333</v>
      </c>
      <c r="J21" s="46">
        <v>110.54583333333333</v>
      </c>
      <c r="K21" s="46">
        <v>110.54583333333333</v>
      </c>
      <c r="L21" s="46">
        <v>110.54583333333333</v>
      </c>
      <c r="M21" s="46">
        <v>110.54583333333333</v>
      </c>
      <c r="N21" s="46">
        <v>110.54583333333333</v>
      </c>
      <c r="O21" s="46">
        <f>SUM(C21:N21)</f>
        <v>1326.55</v>
      </c>
      <c r="P21" s="46">
        <f>SUM(C21:H21)</f>
        <v>663.27499999999998</v>
      </c>
      <c r="Q21" s="46">
        <f>SUM(C21:F21)/4</f>
        <v>110.54583333333333</v>
      </c>
      <c r="R21" s="46">
        <f>SUM(C21:N21)/12</f>
        <v>110.54583333333333</v>
      </c>
      <c r="S21" s="46"/>
      <c r="T21" s="47">
        <v>7500</v>
      </c>
      <c r="U21" s="48"/>
      <c r="V21" s="48"/>
      <c r="W21" s="48"/>
      <c r="X21" s="48"/>
      <c r="Y21" s="48"/>
      <c r="Z21" s="48"/>
      <c r="AA21" s="48"/>
      <c r="AB21" s="48"/>
      <c r="AC21" s="48"/>
      <c r="AD21" s="114">
        <v>11777</v>
      </c>
      <c r="AE21" s="26">
        <f>+T20/12</f>
        <v>22625</v>
      </c>
    </row>
    <row r="22" spans="1:33" ht="15" customHeight="1" x14ac:dyDescent="0.35">
      <c r="A22" s="2">
        <f t="shared" si="6"/>
        <v>13</v>
      </c>
      <c r="B22" s="45" t="s">
        <v>77</v>
      </c>
      <c r="C22" s="50">
        <v>1116.6716666666666</v>
      </c>
      <c r="D22" s="50">
        <v>1116.6716666666666</v>
      </c>
      <c r="E22" s="50">
        <v>1116.6716666666666</v>
      </c>
      <c r="F22" s="50">
        <v>1116.6716666666666</v>
      </c>
      <c r="G22" s="50">
        <v>1116.6716666666666</v>
      </c>
      <c r="H22" s="50">
        <v>1116.6716666666666</v>
      </c>
      <c r="I22" s="50">
        <v>1116.6716666666666</v>
      </c>
      <c r="J22" s="50">
        <v>1116.6716666666666</v>
      </c>
      <c r="K22" s="50">
        <v>1116.6716666666666</v>
      </c>
      <c r="L22" s="50">
        <v>1116.6716666666666</v>
      </c>
      <c r="M22" s="50">
        <v>1116.6716666666666</v>
      </c>
      <c r="N22" s="50">
        <v>1116.6716666666666</v>
      </c>
      <c r="O22" s="50">
        <f>SUM(C22:N22)</f>
        <v>13400.060000000003</v>
      </c>
      <c r="P22" s="50">
        <f>SUM(C22:H22)</f>
        <v>6700.0300000000007</v>
      </c>
      <c r="Q22" s="50">
        <f>SUM(C22:F22)/4</f>
        <v>1116.6716666666666</v>
      </c>
      <c r="R22" s="50">
        <f>SUM(C22:N22)/12</f>
        <v>1116.6716666666669</v>
      </c>
      <c r="S22" s="51"/>
      <c r="T22" s="47">
        <v>25000</v>
      </c>
      <c r="U22" s="48"/>
      <c r="V22" s="48"/>
      <c r="W22" s="48"/>
      <c r="X22" s="48"/>
      <c r="Y22" s="48"/>
      <c r="Z22" s="48"/>
      <c r="AA22" s="48"/>
      <c r="AB22" s="48"/>
      <c r="AC22" s="48"/>
      <c r="AD22" s="114">
        <v>25984</v>
      </c>
      <c r="AE22" s="26">
        <f>+T21/12</f>
        <v>625</v>
      </c>
    </row>
    <row r="23" spans="1:33" ht="15" customHeight="1" x14ac:dyDescent="0.35">
      <c r="A23" s="2">
        <f t="shared" si="6"/>
        <v>14</v>
      </c>
      <c r="B23" s="45" t="s">
        <v>78</v>
      </c>
      <c r="C23" s="46">
        <v>4528.1000000000004</v>
      </c>
      <c r="D23" s="46">
        <v>4528.1000000000004</v>
      </c>
      <c r="E23" s="46">
        <v>4528.1000000000004</v>
      </c>
      <c r="F23" s="46">
        <v>4528.1000000000004</v>
      </c>
      <c r="G23" s="46">
        <v>4528.1000000000004</v>
      </c>
      <c r="H23" s="46">
        <v>4528.1000000000004</v>
      </c>
      <c r="I23" s="46">
        <v>4528.1000000000004</v>
      </c>
      <c r="J23" s="46">
        <v>4528.1000000000004</v>
      </c>
      <c r="K23" s="46">
        <v>4528.1000000000004</v>
      </c>
      <c r="L23" s="46">
        <v>4528.1000000000004</v>
      </c>
      <c r="M23" s="46">
        <v>4528.1000000000004</v>
      </c>
      <c r="N23" s="46">
        <v>4528.1000000000004</v>
      </c>
      <c r="O23" s="46">
        <f>SUM(C23:N23)</f>
        <v>54337.19999999999</v>
      </c>
      <c r="P23" s="46">
        <f>SUM(C23:H23)</f>
        <v>27168.6</v>
      </c>
      <c r="Q23" s="46">
        <f>SUM(C23:F23)/4</f>
        <v>4528.1000000000004</v>
      </c>
      <c r="R23" s="46">
        <f>SUM(C23:N23)/12</f>
        <v>4528.0999999999995</v>
      </c>
      <c r="S23" s="46"/>
      <c r="T23" s="47">
        <v>180500</v>
      </c>
      <c r="U23" s="48"/>
      <c r="V23" s="48"/>
      <c r="W23" s="48"/>
      <c r="X23" s="48"/>
      <c r="Y23" s="48"/>
      <c r="Z23" s="48"/>
      <c r="AA23" s="48"/>
      <c r="AB23" s="48"/>
      <c r="AC23" s="48"/>
      <c r="AD23" s="114">
        <v>163798</v>
      </c>
      <c r="AE23" s="26">
        <f>+T22/12</f>
        <v>2083.3333333333335</v>
      </c>
    </row>
    <row r="24" spans="1:33" ht="15" customHeight="1" x14ac:dyDescent="0.65">
      <c r="A24" s="2">
        <f t="shared" si="6"/>
        <v>15</v>
      </c>
      <c r="B24" s="80" t="s">
        <v>161</v>
      </c>
      <c r="C24" s="53">
        <v>7995.66</v>
      </c>
      <c r="D24" s="53">
        <v>7995.66</v>
      </c>
      <c r="E24" s="53">
        <v>7995.66</v>
      </c>
      <c r="F24" s="53">
        <f>7973.54+22.12</f>
        <v>7995.66</v>
      </c>
      <c r="G24" s="53">
        <f t="shared" ref="G24:Q24" si="7">7973.54+22.12</f>
        <v>7995.66</v>
      </c>
      <c r="H24" s="53">
        <f t="shared" si="7"/>
        <v>7995.66</v>
      </c>
      <c r="I24" s="53">
        <f t="shared" si="7"/>
        <v>7995.66</v>
      </c>
      <c r="J24" s="53">
        <f t="shared" si="7"/>
        <v>7995.66</v>
      </c>
      <c r="K24" s="53">
        <f t="shared" si="7"/>
        <v>7995.66</v>
      </c>
      <c r="L24" s="53">
        <f t="shared" si="7"/>
        <v>7995.66</v>
      </c>
      <c r="M24" s="53">
        <f t="shared" si="7"/>
        <v>7995.66</v>
      </c>
      <c r="N24" s="53">
        <f t="shared" si="7"/>
        <v>7995.66</v>
      </c>
      <c r="O24" s="53">
        <f>SUM(C24:N24)</f>
        <v>95947.920000000027</v>
      </c>
      <c r="P24" s="53">
        <f>SUM(C24:H24)</f>
        <v>47973.960000000006</v>
      </c>
      <c r="Q24" s="53">
        <f t="shared" si="7"/>
        <v>7995.66</v>
      </c>
      <c r="R24" s="53">
        <f>SUM(F24:Q24)</f>
        <v>223878.48000000007</v>
      </c>
      <c r="S24" s="54"/>
      <c r="T24" s="55">
        <v>233000</v>
      </c>
      <c r="U24" s="56">
        <v>8200</v>
      </c>
      <c r="V24" s="57">
        <v>8200</v>
      </c>
      <c r="W24" s="57">
        <v>8200</v>
      </c>
      <c r="X24" s="58">
        <v>8200</v>
      </c>
      <c r="Y24" s="58">
        <v>8200</v>
      </c>
      <c r="Z24" s="58">
        <v>8200</v>
      </c>
      <c r="AA24" s="58">
        <v>8200</v>
      </c>
      <c r="AB24" s="58">
        <v>8200</v>
      </c>
      <c r="AC24" s="58">
        <f t="shared" ref="AC24" si="8">SUM(U24:AB24)</f>
        <v>65600</v>
      </c>
      <c r="AD24" s="23">
        <v>224210</v>
      </c>
      <c r="AE24" s="26">
        <f>+T23/12</f>
        <v>15041.666666666666</v>
      </c>
    </row>
    <row r="25" spans="1:33" ht="16.5" customHeight="1" x14ac:dyDescent="0.65">
      <c r="A25" s="2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60"/>
      <c r="U25" s="52"/>
      <c r="V25" s="10"/>
      <c r="W25" s="10"/>
      <c r="X25" s="33"/>
      <c r="Y25" s="33"/>
      <c r="Z25" s="33"/>
      <c r="AA25" s="33"/>
      <c r="AB25" s="33"/>
      <c r="AC25" s="33"/>
      <c r="AD25" s="23"/>
      <c r="AE25" s="59"/>
      <c r="AG25" s="85"/>
    </row>
    <row r="26" spans="1:33" ht="15" customHeight="1" x14ac:dyDescent="0.65">
      <c r="B26" s="61" t="s">
        <v>108</v>
      </c>
      <c r="C26" s="26">
        <f t="shared" ref="C26:R26" si="9">SUM(C24:C24)</f>
        <v>7995.66</v>
      </c>
      <c r="D26" s="26">
        <f t="shared" si="9"/>
        <v>7995.66</v>
      </c>
      <c r="E26" s="26">
        <f t="shared" si="9"/>
        <v>7995.66</v>
      </c>
      <c r="F26" s="26">
        <f t="shared" si="9"/>
        <v>7995.66</v>
      </c>
      <c r="G26" s="26">
        <f t="shared" si="9"/>
        <v>7995.66</v>
      </c>
      <c r="H26" s="26">
        <f t="shared" si="9"/>
        <v>7995.66</v>
      </c>
      <c r="I26" s="26">
        <f t="shared" si="9"/>
        <v>7995.66</v>
      </c>
      <c r="J26" s="26">
        <f t="shared" si="9"/>
        <v>7995.66</v>
      </c>
      <c r="K26" s="26">
        <f t="shared" si="9"/>
        <v>7995.66</v>
      </c>
      <c r="L26" s="26">
        <f t="shared" si="9"/>
        <v>7995.66</v>
      </c>
      <c r="M26" s="26">
        <f t="shared" si="9"/>
        <v>7995.66</v>
      </c>
      <c r="N26" s="26">
        <f t="shared" si="9"/>
        <v>7995.66</v>
      </c>
      <c r="O26" s="26">
        <f t="shared" si="9"/>
        <v>95947.920000000027</v>
      </c>
      <c r="P26" s="26">
        <f t="shared" si="9"/>
        <v>47973.960000000006</v>
      </c>
      <c r="Q26" s="26">
        <f t="shared" si="9"/>
        <v>7995.66</v>
      </c>
      <c r="R26" s="26">
        <f t="shared" si="9"/>
        <v>223878.48000000007</v>
      </c>
      <c r="S26" s="26"/>
      <c r="T26" s="62">
        <f>SUM(T10:T25)</f>
        <v>2633500</v>
      </c>
      <c r="U26" s="9">
        <f t="shared" ref="U26:AC26" si="10">SUM(U10:U24)</f>
        <v>22415.200000000001</v>
      </c>
      <c r="V26" s="9">
        <f t="shared" si="10"/>
        <v>20256.02</v>
      </c>
      <c r="W26" s="9">
        <f t="shared" si="10"/>
        <v>20996.17</v>
      </c>
      <c r="X26" s="9">
        <f t="shared" si="10"/>
        <v>20350.099999999999</v>
      </c>
      <c r="Y26" s="9">
        <f t="shared" si="10"/>
        <v>20226.599999999999</v>
      </c>
      <c r="Z26" s="9">
        <f t="shared" si="10"/>
        <v>21023.99</v>
      </c>
      <c r="AA26" s="9">
        <f t="shared" si="10"/>
        <v>20152.97</v>
      </c>
      <c r="AB26" s="9">
        <f t="shared" si="10"/>
        <v>20730.46</v>
      </c>
      <c r="AC26" s="9">
        <f t="shared" si="10"/>
        <v>166151.51</v>
      </c>
      <c r="AD26" s="63">
        <v>2652805</v>
      </c>
      <c r="AE26" s="59"/>
      <c r="AF26" s="33"/>
      <c r="AG26" s="33"/>
    </row>
    <row r="27" spans="1:33" ht="15" customHeight="1" x14ac:dyDescent="0.35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4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26">
        <f>SUM(AE10:AE25)</f>
        <v>194958.33333333334</v>
      </c>
    </row>
    <row r="28" spans="1:33" ht="15" customHeight="1" x14ac:dyDescent="0.35">
      <c r="B28" s="61" t="s">
        <v>79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64"/>
      <c r="T28" s="42">
        <v>4170446</v>
      </c>
      <c r="U28" s="9"/>
      <c r="V28" s="9"/>
      <c r="W28" s="9"/>
      <c r="X28" s="9"/>
      <c r="Y28" s="9"/>
      <c r="Z28" s="9"/>
      <c r="AA28" s="9"/>
      <c r="AB28" s="9"/>
      <c r="AC28" s="9"/>
      <c r="AD28" s="25">
        <v>4106220</v>
      </c>
      <c r="AE28" s="26"/>
      <c r="AF28" s="85"/>
    </row>
    <row r="29" spans="1:33" ht="15" customHeight="1" x14ac:dyDescent="0.35">
      <c r="B29" s="2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65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G29" s="85"/>
    </row>
    <row r="30" spans="1:33" ht="15" customHeight="1" x14ac:dyDescent="0.35">
      <c r="B30" s="94" t="s">
        <v>107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6">
        <f>ROUND(T26/T28,3)</f>
        <v>0.63100000000000001</v>
      </c>
      <c r="U30" s="97"/>
      <c r="V30" s="97"/>
      <c r="W30" s="97"/>
      <c r="X30" s="97"/>
      <c r="Y30" s="97"/>
      <c r="Z30" s="97"/>
      <c r="AA30" s="97"/>
      <c r="AB30" s="97"/>
      <c r="AC30" s="97"/>
      <c r="AD30" s="98">
        <v>0.64604551144361477</v>
      </c>
      <c r="AE30" s="26"/>
      <c r="AF30" s="86"/>
    </row>
    <row r="31" spans="1:33" ht="15" customHeight="1" x14ac:dyDescent="0.35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1"/>
      <c r="AE31" s="26"/>
    </row>
    <row r="32" spans="1:33" x14ac:dyDescent="0.35">
      <c r="G32" s="26"/>
      <c r="AE32" s="9"/>
    </row>
    <row r="33" spans="7:31" x14ac:dyDescent="0.35">
      <c r="G33" s="26"/>
      <c r="AE33" s="9"/>
    </row>
    <row r="34" spans="7:31" x14ac:dyDescent="0.35">
      <c r="G34" s="26"/>
      <c r="AE34" s="9"/>
    </row>
    <row r="35" spans="7:31" x14ac:dyDescent="0.35">
      <c r="AE35" s="9"/>
    </row>
    <row r="36" spans="7:31" x14ac:dyDescent="0.35">
      <c r="G36" s="26"/>
      <c r="AE36" s="9"/>
    </row>
    <row r="37" spans="7:31" x14ac:dyDescent="0.35">
      <c r="G37" s="26"/>
      <c r="AE37" s="9"/>
    </row>
    <row r="38" spans="7:31" x14ac:dyDescent="0.35">
      <c r="G38" s="26"/>
      <c r="AE38" s="9"/>
    </row>
    <row r="39" spans="7:31" x14ac:dyDescent="0.35">
      <c r="G39" s="26"/>
      <c r="AE39" s="9"/>
    </row>
    <row r="40" spans="7:31" x14ac:dyDescent="0.35">
      <c r="G40" s="26"/>
      <c r="AE40" s="9"/>
    </row>
    <row r="41" spans="7:31" x14ac:dyDescent="0.35">
      <c r="G41" s="26"/>
      <c r="AE41" s="9"/>
    </row>
    <row r="42" spans="7:31" x14ac:dyDescent="0.35">
      <c r="G42" s="26"/>
      <c r="AE42" s="9"/>
    </row>
    <row r="43" spans="7:31" x14ac:dyDescent="0.35">
      <c r="G43" s="26"/>
      <c r="AE43" s="9"/>
    </row>
    <row r="44" spans="7:31" x14ac:dyDescent="0.35">
      <c r="G44" s="26"/>
      <c r="AE44" s="9"/>
    </row>
    <row r="45" spans="7:31" x14ac:dyDescent="0.35">
      <c r="G45" s="26"/>
      <c r="AE45" s="9"/>
    </row>
    <row r="46" spans="7:31" x14ac:dyDescent="0.35">
      <c r="G46" s="26"/>
      <c r="AE46" s="9"/>
    </row>
    <row r="47" spans="7:31" x14ac:dyDescent="0.35">
      <c r="G47" s="26"/>
      <c r="AE47" s="9"/>
    </row>
    <row r="48" spans="7:31" x14ac:dyDescent="0.35">
      <c r="G48" s="26"/>
      <c r="AE48" s="9"/>
    </row>
    <row r="49" spans="7:31" x14ac:dyDescent="0.35">
      <c r="G49" s="26"/>
      <c r="AE49" s="9"/>
    </row>
    <row r="50" spans="7:31" x14ac:dyDescent="0.35">
      <c r="G50" s="26"/>
      <c r="AE50" s="9"/>
    </row>
    <row r="51" spans="7:31" x14ac:dyDescent="0.35">
      <c r="G51" s="26"/>
      <c r="AE51" s="9"/>
    </row>
    <row r="52" spans="7:31" x14ac:dyDescent="0.35">
      <c r="G52" s="26"/>
      <c r="AE52" s="9"/>
    </row>
    <row r="53" spans="7:31" x14ac:dyDescent="0.35">
      <c r="G53" s="26"/>
      <c r="AE53" s="9"/>
    </row>
    <row r="54" spans="7:31" x14ac:dyDescent="0.35">
      <c r="G54" s="26"/>
      <c r="AE54" s="9"/>
    </row>
    <row r="55" spans="7:31" x14ac:dyDescent="0.35">
      <c r="G55" s="26"/>
      <c r="AE55" s="9"/>
    </row>
    <row r="56" spans="7:31" x14ac:dyDescent="0.35">
      <c r="G56" s="26"/>
      <c r="AE56" s="9"/>
    </row>
    <row r="57" spans="7:31" x14ac:dyDescent="0.35">
      <c r="G57" s="26"/>
      <c r="AE57" s="9"/>
    </row>
    <row r="58" spans="7:31" x14ac:dyDescent="0.35">
      <c r="G58" s="26"/>
      <c r="AE58" s="9"/>
    </row>
    <row r="59" spans="7:31" x14ac:dyDescent="0.35">
      <c r="G59" s="26"/>
      <c r="AE59" s="9"/>
    </row>
    <row r="60" spans="7:31" x14ac:dyDescent="0.35">
      <c r="G60" s="26"/>
      <c r="AE60" s="9"/>
    </row>
    <row r="61" spans="7:31" x14ac:dyDescent="0.35">
      <c r="G61" s="26"/>
      <c r="AE61" s="9"/>
    </row>
    <row r="62" spans="7:31" x14ac:dyDescent="0.35">
      <c r="G62" s="26"/>
      <c r="AE62" s="9"/>
    </row>
    <row r="63" spans="7:31" x14ac:dyDescent="0.35">
      <c r="G63" s="26"/>
      <c r="AE63" s="9"/>
    </row>
    <row r="64" spans="7:31" x14ac:dyDescent="0.35">
      <c r="G64" s="26"/>
      <c r="AE64" s="9"/>
    </row>
    <row r="65" spans="7:31" x14ac:dyDescent="0.35">
      <c r="G65" s="26"/>
      <c r="AE65" s="9"/>
    </row>
    <row r="66" spans="7:31" x14ac:dyDescent="0.35">
      <c r="G66" s="26"/>
      <c r="AE66" s="9"/>
    </row>
    <row r="67" spans="7:31" x14ac:dyDescent="0.35">
      <c r="G67" s="26"/>
      <c r="AE67" s="9"/>
    </row>
    <row r="68" spans="7:31" x14ac:dyDescent="0.35">
      <c r="G68" s="26"/>
      <c r="AE68" s="9"/>
    </row>
    <row r="69" spans="7:31" x14ac:dyDescent="0.35">
      <c r="G69" s="26"/>
      <c r="AE69" s="9"/>
    </row>
    <row r="70" spans="7:31" x14ac:dyDescent="0.35">
      <c r="G70" s="26"/>
      <c r="AE70" s="9"/>
    </row>
    <row r="71" spans="7:31" x14ac:dyDescent="0.35">
      <c r="G71" s="26"/>
      <c r="AE71" s="9"/>
    </row>
    <row r="72" spans="7:31" x14ac:dyDescent="0.35">
      <c r="G72" s="26"/>
      <c r="AE72" s="9"/>
    </row>
    <row r="73" spans="7:31" x14ac:dyDescent="0.35">
      <c r="G73" s="26"/>
    </row>
    <row r="74" spans="7:31" x14ac:dyDescent="0.35">
      <c r="G74" s="26"/>
    </row>
    <row r="75" spans="7:31" x14ac:dyDescent="0.35">
      <c r="G75" s="26"/>
    </row>
    <row r="76" spans="7:31" x14ac:dyDescent="0.35">
      <c r="G76" s="26"/>
    </row>
    <row r="77" spans="7:31" x14ac:dyDescent="0.35">
      <c r="G77" s="26"/>
    </row>
    <row r="78" spans="7:31" x14ac:dyDescent="0.35">
      <c r="G78" s="26"/>
    </row>
    <row r="79" spans="7:31" x14ac:dyDescent="0.35">
      <c r="G79" s="26"/>
    </row>
    <row r="80" spans="7:31" x14ac:dyDescent="0.35">
      <c r="G80" s="26"/>
    </row>
    <row r="81" spans="7:7" x14ac:dyDescent="0.35">
      <c r="G81" s="26"/>
    </row>
    <row r="82" spans="7:7" x14ac:dyDescent="0.35">
      <c r="G82" s="26"/>
    </row>
    <row r="83" spans="7:7" x14ac:dyDescent="0.35">
      <c r="G83" s="26"/>
    </row>
    <row r="84" spans="7:7" x14ac:dyDescent="0.35">
      <c r="G84" s="26"/>
    </row>
    <row r="85" spans="7:7" x14ac:dyDescent="0.35">
      <c r="G85" s="26"/>
    </row>
    <row r="86" spans="7:7" x14ac:dyDescent="0.35">
      <c r="G86" s="26"/>
    </row>
    <row r="87" spans="7:7" x14ac:dyDescent="0.35">
      <c r="G87" s="26"/>
    </row>
    <row r="88" spans="7:7" x14ac:dyDescent="0.35">
      <c r="G88" s="26"/>
    </row>
    <row r="89" spans="7:7" x14ac:dyDescent="0.35">
      <c r="G89" s="26"/>
    </row>
    <row r="90" spans="7:7" x14ac:dyDescent="0.35">
      <c r="G90" s="26"/>
    </row>
    <row r="91" spans="7:7" x14ac:dyDescent="0.35">
      <c r="G91" s="26"/>
    </row>
    <row r="92" spans="7:7" x14ac:dyDescent="0.35">
      <c r="G92" s="26"/>
    </row>
    <row r="93" spans="7:7" x14ac:dyDescent="0.35">
      <c r="G93" s="26"/>
    </row>
    <row r="94" spans="7:7" x14ac:dyDescent="0.35">
      <c r="G94" s="26"/>
    </row>
    <row r="95" spans="7:7" x14ac:dyDescent="0.35">
      <c r="G95" s="26"/>
    </row>
    <row r="96" spans="7:7" x14ac:dyDescent="0.35">
      <c r="G96" s="26"/>
    </row>
    <row r="97" spans="7:7" x14ac:dyDescent="0.35">
      <c r="G97" s="26"/>
    </row>
    <row r="98" spans="7:7" x14ac:dyDescent="0.35">
      <c r="G98" s="26"/>
    </row>
    <row r="99" spans="7:7" x14ac:dyDescent="0.35">
      <c r="G99" s="26"/>
    </row>
    <row r="100" spans="7:7" x14ac:dyDescent="0.35">
      <c r="G100" s="26"/>
    </row>
    <row r="101" spans="7:7" x14ac:dyDescent="0.35">
      <c r="G101" s="26"/>
    </row>
    <row r="102" spans="7:7" x14ac:dyDescent="0.35">
      <c r="G102" s="26"/>
    </row>
    <row r="103" spans="7:7" x14ac:dyDescent="0.35">
      <c r="G103" s="26"/>
    </row>
    <row r="104" spans="7:7" x14ac:dyDescent="0.35">
      <c r="G104" s="26"/>
    </row>
    <row r="105" spans="7:7" x14ac:dyDescent="0.35">
      <c r="G105" s="26"/>
    </row>
    <row r="106" spans="7:7" x14ac:dyDescent="0.35">
      <c r="G106" s="26"/>
    </row>
    <row r="107" spans="7:7" x14ac:dyDescent="0.35">
      <c r="G107" s="26"/>
    </row>
    <row r="108" spans="7:7" x14ac:dyDescent="0.35">
      <c r="G108" s="26"/>
    </row>
    <row r="109" spans="7:7" x14ac:dyDescent="0.35">
      <c r="G109" s="26"/>
    </row>
    <row r="110" spans="7:7" x14ac:dyDescent="0.35">
      <c r="G110" s="26"/>
    </row>
    <row r="111" spans="7:7" x14ac:dyDescent="0.35">
      <c r="G111" s="26"/>
    </row>
    <row r="112" spans="7:7" x14ac:dyDescent="0.35">
      <c r="G112" s="26"/>
    </row>
    <row r="113" spans="7:7" x14ac:dyDescent="0.35">
      <c r="G113" s="26"/>
    </row>
    <row r="114" spans="7:7" x14ac:dyDescent="0.35">
      <c r="G114" s="26"/>
    </row>
    <row r="115" spans="7:7" x14ac:dyDescent="0.35">
      <c r="G115" s="26"/>
    </row>
    <row r="116" spans="7:7" x14ac:dyDescent="0.35">
      <c r="G116" s="26"/>
    </row>
    <row r="117" spans="7:7" x14ac:dyDescent="0.35">
      <c r="G117" s="26"/>
    </row>
    <row r="118" spans="7:7" x14ac:dyDescent="0.35">
      <c r="G118" s="26"/>
    </row>
    <row r="119" spans="7:7" x14ac:dyDescent="0.35">
      <c r="G119" s="26"/>
    </row>
    <row r="120" spans="7:7" x14ac:dyDescent="0.35">
      <c r="G120" s="26"/>
    </row>
    <row r="121" spans="7:7" x14ac:dyDescent="0.35">
      <c r="G121" s="26"/>
    </row>
    <row r="122" spans="7:7" x14ac:dyDescent="0.35">
      <c r="G122" s="26"/>
    </row>
    <row r="123" spans="7:7" x14ac:dyDescent="0.35">
      <c r="G123" s="26"/>
    </row>
    <row r="124" spans="7:7" x14ac:dyDescent="0.35">
      <c r="G124" s="26"/>
    </row>
    <row r="125" spans="7:7" x14ac:dyDescent="0.35">
      <c r="G125" s="26"/>
    </row>
    <row r="126" spans="7:7" x14ac:dyDescent="0.35">
      <c r="G126" s="26"/>
    </row>
    <row r="127" spans="7:7" x14ac:dyDescent="0.35">
      <c r="G127" s="26"/>
    </row>
    <row r="128" spans="7:7" x14ac:dyDescent="0.35">
      <c r="G128" s="26"/>
    </row>
    <row r="129" spans="7:7" x14ac:dyDescent="0.35">
      <c r="G129" s="26"/>
    </row>
    <row r="130" spans="7:7" x14ac:dyDescent="0.35">
      <c r="G130" s="26"/>
    </row>
    <row r="131" spans="7:7" x14ac:dyDescent="0.35">
      <c r="G131" s="26"/>
    </row>
    <row r="132" spans="7:7" x14ac:dyDescent="0.35">
      <c r="G132" s="26"/>
    </row>
    <row r="133" spans="7:7" x14ac:dyDescent="0.35">
      <c r="G133" s="26"/>
    </row>
    <row r="134" spans="7:7" x14ac:dyDescent="0.35">
      <c r="G134" s="26"/>
    </row>
    <row r="135" spans="7:7" x14ac:dyDescent="0.35">
      <c r="G135" s="26"/>
    </row>
    <row r="136" spans="7:7" x14ac:dyDescent="0.35">
      <c r="G136" s="26"/>
    </row>
    <row r="137" spans="7:7" x14ac:dyDescent="0.35">
      <c r="G137" s="26"/>
    </row>
    <row r="138" spans="7:7" x14ac:dyDescent="0.35">
      <c r="G138" s="26"/>
    </row>
    <row r="139" spans="7:7" x14ac:dyDescent="0.35">
      <c r="G139" s="26"/>
    </row>
    <row r="140" spans="7:7" x14ac:dyDescent="0.35">
      <c r="G140" s="26"/>
    </row>
    <row r="141" spans="7:7" x14ac:dyDescent="0.35">
      <c r="G141" s="26"/>
    </row>
    <row r="142" spans="7:7" x14ac:dyDescent="0.35">
      <c r="G142" s="26"/>
    </row>
    <row r="143" spans="7:7" x14ac:dyDescent="0.35">
      <c r="G143" s="26"/>
    </row>
    <row r="144" spans="7:7" x14ac:dyDescent="0.35">
      <c r="G144" s="26"/>
    </row>
    <row r="145" spans="7:7" x14ac:dyDescent="0.35">
      <c r="G145" s="26"/>
    </row>
    <row r="146" spans="7:7" x14ac:dyDescent="0.35">
      <c r="G146" s="26"/>
    </row>
    <row r="147" spans="7:7" x14ac:dyDescent="0.35">
      <c r="G147" s="26"/>
    </row>
    <row r="148" spans="7:7" x14ac:dyDescent="0.35">
      <c r="G148" s="26"/>
    </row>
    <row r="149" spans="7:7" x14ac:dyDescent="0.35">
      <c r="G149" s="26"/>
    </row>
    <row r="150" spans="7:7" x14ac:dyDescent="0.35">
      <c r="G150" s="26"/>
    </row>
    <row r="151" spans="7:7" x14ac:dyDescent="0.35">
      <c r="G151" s="26"/>
    </row>
    <row r="152" spans="7:7" x14ac:dyDescent="0.35">
      <c r="G152" s="26"/>
    </row>
    <row r="153" spans="7:7" x14ac:dyDescent="0.35">
      <c r="G153" s="26"/>
    </row>
    <row r="154" spans="7:7" x14ac:dyDescent="0.35">
      <c r="G154" s="26"/>
    </row>
    <row r="155" spans="7:7" x14ac:dyDescent="0.35">
      <c r="G155" s="26"/>
    </row>
    <row r="156" spans="7:7" x14ac:dyDescent="0.35">
      <c r="G156" s="26"/>
    </row>
    <row r="157" spans="7:7" x14ac:dyDescent="0.35">
      <c r="G157" s="26"/>
    </row>
    <row r="158" spans="7:7" x14ac:dyDescent="0.35">
      <c r="G158" s="26"/>
    </row>
    <row r="159" spans="7:7" x14ac:dyDescent="0.35">
      <c r="G159" s="26"/>
    </row>
    <row r="160" spans="7:7" x14ac:dyDescent="0.35">
      <c r="G160" s="26"/>
    </row>
    <row r="161" spans="7:7" x14ac:dyDescent="0.35">
      <c r="G161" s="26"/>
    </row>
    <row r="162" spans="7:7" x14ac:dyDescent="0.35">
      <c r="G162" s="26"/>
    </row>
    <row r="163" spans="7:7" x14ac:dyDescent="0.35">
      <c r="G163" s="26"/>
    </row>
    <row r="164" spans="7:7" x14ac:dyDescent="0.35">
      <c r="G164" s="26"/>
    </row>
    <row r="165" spans="7:7" x14ac:dyDescent="0.35">
      <c r="G165" s="26"/>
    </row>
    <row r="166" spans="7:7" x14ac:dyDescent="0.35">
      <c r="G166" s="26"/>
    </row>
    <row r="167" spans="7:7" x14ac:dyDescent="0.35">
      <c r="G167" s="26"/>
    </row>
    <row r="168" spans="7:7" x14ac:dyDescent="0.35">
      <c r="G168" s="26"/>
    </row>
    <row r="169" spans="7:7" x14ac:dyDescent="0.35">
      <c r="G169" s="26"/>
    </row>
    <row r="170" spans="7:7" x14ac:dyDescent="0.35">
      <c r="G170" s="26"/>
    </row>
    <row r="171" spans="7:7" x14ac:dyDescent="0.35">
      <c r="G171" s="26"/>
    </row>
    <row r="172" spans="7:7" x14ac:dyDescent="0.35">
      <c r="G172" s="26"/>
    </row>
    <row r="173" spans="7:7" x14ac:dyDescent="0.35">
      <c r="G173" s="26"/>
    </row>
    <row r="174" spans="7:7" x14ac:dyDescent="0.35">
      <c r="G174" s="26"/>
    </row>
    <row r="175" spans="7:7" x14ac:dyDescent="0.35">
      <c r="G175" s="26"/>
    </row>
    <row r="176" spans="7:7" x14ac:dyDescent="0.35">
      <c r="G176" s="26"/>
    </row>
    <row r="177" spans="7:7" x14ac:dyDescent="0.35">
      <c r="G177" s="26"/>
    </row>
    <row r="178" spans="7:7" x14ac:dyDescent="0.35">
      <c r="G178" s="26"/>
    </row>
    <row r="179" spans="7:7" x14ac:dyDescent="0.35">
      <c r="G179" s="26"/>
    </row>
    <row r="180" spans="7:7" x14ac:dyDescent="0.35">
      <c r="G180" s="26"/>
    </row>
    <row r="181" spans="7:7" x14ac:dyDescent="0.35">
      <c r="G181" s="26"/>
    </row>
    <row r="182" spans="7:7" x14ac:dyDescent="0.35">
      <c r="G182" s="26"/>
    </row>
    <row r="183" spans="7:7" x14ac:dyDescent="0.35">
      <c r="G183" s="26"/>
    </row>
    <row r="184" spans="7:7" x14ac:dyDescent="0.35">
      <c r="G184" s="26"/>
    </row>
    <row r="185" spans="7:7" x14ac:dyDescent="0.35">
      <c r="G185" s="26"/>
    </row>
    <row r="186" spans="7:7" x14ac:dyDescent="0.35">
      <c r="G186" s="26"/>
    </row>
    <row r="187" spans="7:7" x14ac:dyDescent="0.35">
      <c r="G187" s="26"/>
    </row>
    <row r="188" spans="7:7" x14ac:dyDescent="0.35">
      <c r="G188" s="26"/>
    </row>
    <row r="189" spans="7:7" x14ac:dyDescent="0.35">
      <c r="G189" s="26"/>
    </row>
    <row r="190" spans="7:7" x14ac:dyDescent="0.35">
      <c r="G190" s="26"/>
    </row>
    <row r="191" spans="7:7" x14ac:dyDescent="0.35">
      <c r="G191" s="26"/>
    </row>
    <row r="192" spans="7:7" x14ac:dyDescent="0.35">
      <c r="G192" s="26"/>
    </row>
    <row r="193" spans="7:7" x14ac:dyDescent="0.35">
      <c r="G193" s="26"/>
    </row>
    <row r="194" spans="7:7" x14ac:dyDescent="0.35">
      <c r="G194" s="26"/>
    </row>
    <row r="195" spans="7:7" x14ac:dyDescent="0.35">
      <c r="G195" s="26"/>
    </row>
    <row r="196" spans="7:7" x14ac:dyDescent="0.35">
      <c r="G196" s="26"/>
    </row>
    <row r="197" spans="7:7" x14ac:dyDescent="0.35">
      <c r="G197" s="26"/>
    </row>
    <row r="198" spans="7:7" x14ac:dyDescent="0.35">
      <c r="G198" s="26"/>
    </row>
    <row r="199" spans="7:7" x14ac:dyDescent="0.35">
      <c r="G199" s="26"/>
    </row>
    <row r="200" spans="7:7" x14ac:dyDescent="0.35">
      <c r="G200" s="26"/>
    </row>
    <row r="201" spans="7:7" x14ac:dyDescent="0.35">
      <c r="G201" s="26"/>
    </row>
    <row r="202" spans="7:7" x14ac:dyDescent="0.35">
      <c r="G202" s="26"/>
    </row>
    <row r="203" spans="7:7" x14ac:dyDescent="0.35">
      <c r="G203" s="26"/>
    </row>
    <row r="204" spans="7:7" x14ac:dyDescent="0.35">
      <c r="G204" s="26"/>
    </row>
    <row r="205" spans="7:7" x14ac:dyDescent="0.35">
      <c r="G205" s="26"/>
    </row>
    <row r="206" spans="7:7" x14ac:dyDescent="0.35">
      <c r="G206" s="26"/>
    </row>
    <row r="207" spans="7:7" x14ac:dyDescent="0.35">
      <c r="G207" s="26"/>
    </row>
    <row r="208" spans="7:7" x14ac:dyDescent="0.35">
      <c r="G208" s="26"/>
    </row>
    <row r="209" spans="7:7" x14ac:dyDescent="0.35">
      <c r="G209" s="26"/>
    </row>
    <row r="210" spans="7:7" x14ac:dyDescent="0.35">
      <c r="G210" s="26"/>
    </row>
    <row r="211" spans="7:7" x14ac:dyDescent="0.35">
      <c r="G211" s="26"/>
    </row>
    <row r="212" spans="7:7" x14ac:dyDescent="0.35">
      <c r="G212" s="26"/>
    </row>
    <row r="213" spans="7:7" x14ac:dyDescent="0.35">
      <c r="G213" s="26"/>
    </row>
    <row r="214" spans="7:7" x14ac:dyDescent="0.35">
      <c r="G214" s="26"/>
    </row>
    <row r="215" spans="7:7" x14ac:dyDescent="0.35">
      <c r="G215" s="26"/>
    </row>
    <row r="216" spans="7:7" x14ac:dyDescent="0.35">
      <c r="G216" s="26"/>
    </row>
    <row r="217" spans="7:7" x14ac:dyDescent="0.35">
      <c r="G217" s="26"/>
    </row>
    <row r="218" spans="7:7" x14ac:dyDescent="0.35">
      <c r="G218" s="26"/>
    </row>
    <row r="219" spans="7:7" x14ac:dyDescent="0.35">
      <c r="G219" s="26"/>
    </row>
    <row r="220" spans="7:7" x14ac:dyDescent="0.35">
      <c r="G220" s="26"/>
    </row>
    <row r="221" spans="7:7" x14ac:dyDescent="0.35">
      <c r="G221" s="26"/>
    </row>
    <row r="222" spans="7:7" x14ac:dyDescent="0.35">
      <c r="G222" s="26"/>
    </row>
    <row r="223" spans="7:7" x14ac:dyDescent="0.35">
      <c r="G223" s="26"/>
    </row>
    <row r="224" spans="7:7" x14ac:dyDescent="0.35">
      <c r="G224" s="26"/>
    </row>
    <row r="225" spans="7:7" x14ac:dyDescent="0.35">
      <c r="G225" s="26"/>
    </row>
    <row r="226" spans="7:7" x14ac:dyDescent="0.35">
      <c r="G226" s="26"/>
    </row>
    <row r="227" spans="7:7" x14ac:dyDescent="0.35">
      <c r="G227" s="26"/>
    </row>
    <row r="228" spans="7:7" x14ac:dyDescent="0.35">
      <c r="G228" s="26"/>
    </row>
    <row r="229" spans="7:7" x14ac:dyDescent="0.35">
      <c r="G229" s="26"/>
    </row>
    <row r="230" spans="7:7" x14ac:dyDescent="0.35">
      <c r="G230" s="26"/>
    </row>
    <row r="231" spans="7:7" x14ac:dyDescent="0.35">
      <c r="G231" s="26"/>
    </row>
    <row r="232" spans="7:7" x14ac:dyDescent="0.35">
      <c r="G232" s="26"/>
    </row>
    <row r="233" spans="7:7" x14ac:dyDescent="0.35">
      <c r="G233" s="26"/>
    </row>
    <row r="234" spans="7:7" x14ac:dyDescent="0.35">
      <c r="G234" s="26"/>
    </row>
    <row r="235" spans="7:7" x14ac:dyDescent="0.35">
      <c r="G235" s="26"/>
    </row>
    <row r="236" spans="7:7" x14ac:dyDescent="0.35">
      <c r="G236" s="26"/>
    </row>
    <row r="237" spans="7:7" x14ac:dyDescent="0.35">
      <c r="G237" s="26"/>
    </row>
    <row r="238" spans="7:7" x14ac:dyDescent="0.35">
      <c r="G238" s="26"/>
    </row>
    <row r="239" spans="7:7" x14ac:dyDescent="0.35">
      <c r="G239" s="26"/>
    </row>
    <row r="240" spans="7:7" x14ac:dyDescent="0.35">
      <c r="G240" s="26"/>
    </row>
    <row r="241" spans="7:7" x14ac:dyDescent="0.35">
      <c r="G241" s="26"/>
    </row>
    <row r="242" spans="7:7" x14ac:dyDescent="0.35">
      <c r="G242" s="26"/>
    </row>
    <row r="243" spans="7:7" x14ac:dyDescent="0.35">
      <c r="G243" s="26"/>
    </row>
    <row r="244" spans="7:7" x14ac:dyDescent="0.35">
      <c r="G244" s="26"/>
    </row>
    <row r="245" spans="7:7" x14ac:dyDescent="0.35">
      <c r="G245" s="26"/>
    </row>
    <row r="246" spans="7:7" x14ac:dyDescent="0.35">
      <c r="G246" s="26"/>
    </row>
    <row r="247" spans="7:7" x14ac:dyDescent="0.35">
      <c r="G247" s="26"/>
    </row>
    <row r="248" spans="7:7" x14ac:dyDescent="0.35">
      <c r="G248" s="26"/>
    </row>
    <row r="249" spans="7:7" x14ac:dyDescent="0.35">
      <c r="G249" s="26"/>
    </row>
    <row r="250" spans="7:7" x14ac:dyDescent="0.35">
      <c r="G250" s="26"/>
    </row>
    <row r="251" spans="7:7" x14ac:dyDescent="0.35">
      <c r="G251" s="26"/>
    </row>
    <row r="252" spans="7:7" x14ac:dyDescent="0.35">
      <c r="G252" s="26"/>
    </row>
    <row r="253" spans="7:7" x14ac:dyDescent="0.35">
      <c r="G253" s="26"/>
    </row>
    <row r="254" spans="7:7" x14ac:dyDescent="0.35">
      <c r="G254" s="26"/>
    </row>
    <row r="255" spans="7:7" x14ac:dyDescent="0.35">
      <c r="G255" s="26"/>
    </row>
    <row r="256" spans="7:7" x14ac:dyDescent="0.35">
      <c r="G256" s="26"/>
    </row>
    <row r="257" spans="7:7" x14ac:dyDescent="0.35">
      <c r="G257" s="26"/>
    </row>
    <row r="258" spans="7:7" x14ac:dyDescent="0.35">
      <c r="G258" s="26"/>
    </row>
    <row r="259" spans="7:7" x14ac:dyDescent="0.35">
      <c r="G259" s="26"/>
    </row>
    <row r="260" spans="7:7" x14ac:dyDescent="0.35">
      <c r="G260" s="26"/>
    </row>
    <row r="261" spans="7:7" x14ac:dyDescent="0.35">
      <c r="G261" s="26"/>
    </row>
    <row r="262" spans="7:7" x14ac:dyDescent="0.35">
      <c r="G262" s="26"/>
    </row>
    <row r="263" spans="7:7" x14ac:dyDescent="0.35">
      <c r="G263" s="26"/>
    </row>
    <row r="264" spans="7:7" x14ac:dyDescent="0.35">
      <c r="G264" s="26"/>
    </row>
    <row r="265" spans="7:7" x14ac:dyDescent="0.35">
      <c r="G265" s="26"/>
    </row>
    <row r="266" spans="7:7" x14ac:dyDescent="0.35">
      <c r="G266" s="26"/>
    </row>
    <row r="267" spans="7:7" x14ac:dyDescent="0.35">
      <c r="G267" s="26"/>
    </row>
    <row r="268" spans="7:7" x14ac:dyDescent="0.35">
      <c r="G268" s="26"/>
    </row>
    <row r="269" spans="7:7" x14ac:dyDescent="0.35">
      <c r="G269" s="26"/>
    </row>
    <row r="270" spans="7:7" x14ac:dyDescent="0.35">
      <c r="G270" s="26"/>
    </row>
    <row r="271" spans="7:7" x14ac:dyDescent="0.35">
      <c r="G271" s="26"/>
    </row>
    <row r="272" spans="7:7" x14ac:dyDescent="0.35">
      <c r="G272" s="26"/>
    </row>
    <row r="273" spans="7:7" x14ac:dyDescent="0.35">
      <c r="G273" s="26"/>
    </row>
    <row r="274" spans="7:7" x14ac:dyDescent="0.35">
      <c r="G274" s="26"/>
    </row>
    <row r="275" spans="7:7" x14ac:dyDescent="0.35">
      <c r="G275" s="26"/>
    </row>
    <row r="276" spans="7:7" x14ac:dyDescent="0.35">
      <c r="G276" s="26"/>
    </row>
    <row r="277" spans="7:7" x14ac:dyDescent="0.35">
      <c r="G277" s="26"/>
    </row>
    <row r="278" spans="7:7" x14ac:dyDescent="0.35">
      <c r="G278" s="26"/>
    </row>
    <row r="279" spans="7:7" x14ac:dyDescent="0.35">
      <c r="G279" s="26"/>
    </row>
    <row r="280" spans="7:7" x14ac:dyDescent="0.35">
      <c r="G280" s="26"/>
    </row>
    <row r="281" spans="7:7" x14ac:dyDescent="0.35">
      <c r="G281" s="26"/>
    </row>
    <row r="282" spans="7:7" x14ac:dyDescent="0.35">
      <c r="G282" s="26"/>
    </row>
    <row r="283" spans="7:7" x14ac:dyDescent="0.35">
      <c r="G283" s="26"/>
    </row>
    <row r="284" spans="7:7" x14ac:dyDescent="0.35">
      <c r="G284" s="26"/>
    </row>
    <row r="285" spans="7:7" x14ac:dyDescent="0.35">
      <c r="G285" s="26"/>
    </row>
    <row r="286" spans="7:7" x14ac:dyDescent="0.35">
      <c r="G286" s="26"/>
    </row>
    <row r="287" spans="7:7" x14ac:dyDescent="0.35">
      <c r="G287" s="26"/>
    </row>
    <row r="288" spans="7:7" x14ac:dyDescent="0.35">
      <c r="G288" s="26"/>
    </row>
    <row r="289" spans="7:7" x14ac:dyDescent="0.35">
      <c r="G289" s="26"/>
    </row>
    <row r="290" spans="7:7" x14ac:dyDescent="0.35">
      <c r="G290" s="26"/>
    </row>
    <row r="291" spans="7:7" x14ac:dyDescent="0.35">
      <c r="G291" s="26"/>
    </row>
    <row r="292" spans="7:7" x14ac:dyDescent="0.35">
      <c r="G292" s="26"/>
    </row>
    <row r="293" spans="7:7" x14ac:dyDescent="0.35">
      <c r="G293" s="26"/>
    </row>
    <row r="294" spans="7:7" x14ac:dyDescent="0.35">
      <c r="G294" s="26"/>
    </row>
    <row r="295" spans="7:7" x14ac:dyDescent="0.35">
      <c r="G295" s="26"/>
    </row>
    <row r="296" spans="7:7" x14ac:dyDescent="0.35">
      <c r="G296" s="26"/>
    </row>
    <row r="297" spans="7:7" x14ac:dyDescent="0.35">
      <c r="G297" s="26"/>
    </row>
    <row r="298" spans="7:7" x14ac:dyDescent="0.35">
      <c r="G298" s="26"/>
    </row>
    <row r="299" spans="7:7" x14ac:dyDescent="0.35">
      <c r="G299" s="26"/>
    </row>
    <row r="300" spans="7:7" x14ac:dyDescent="0.35">
      <c r="G300" s="26"/>
    </row>
    <row r="301" spans="7:7" x14ac:dyDescent="0.35">
      <c r="G301" s="26"/>
    </row>
    <row r="302" spans="7:7" x14ac:dyDescent="0.35">
      <c r="G302" s="26"/>
    </row>
    <row r="303" spans="7:7" x14ac:dyDescent="0.35">
      <c r="G303" s="26"/>
    </row>
    <row r="304" spans="7:7" x14ac:dyDescent="0.35">
      <c r="G304" s="26"/>
    </row>
    <row r="305" spans="7:7" x14ac:dyDescent="0.35">
      <c r="G305" s="26"/>
    </row>
    <row r="306" spans="7:7" x14ac:dyDescent="0.35">
      <c r="G306" s="26"/>
    </row>
    <row r="307" spans="7:7" x14ac:dyDescent="0.35">
      <c r="G307" s="26"/>
    </row>
    <row r="308" spans="7:7" x14ac:dyDescent="0.35">
      <c r="G308" s="26"/>
    </row>
    <row r="309" spans="7:7" x14ac:dyDescent="0.35">
      <c r="G309" s="26"/>
    </row>
    <row r="310" spans="7:7" x14ac:dyDescent="0.35">
      <c r="G310" s="26"/>
    </row>
    <row r="311" spans="7:7" x14ac:dyDescent="0.35">
      <c r="G311" s="26"/>
    </row>
    <row r="312" spans="7:7" x14ac:dyDescent="0.35">
      <c r="G312" s="26"/>
    </row>
    <row r="313" spans="7:7" x14ac:dyDescent="0.35">
      <c r="G313" s="26"/>
    </row>
    <row r="314" spans="7:7" x14ac:dyDescent="0.35">
      <c r="G314" s="26"/>
    </row>
    <row r="315" spans="7:7" x14ac:dyDescent="0.35">
      <c r="G315" s="26"/>
    </row>
    <row r="316" spans="7:7" x14ac:dyDescent="0.35">
      <c r="G316" s="26"/>
    </row>
    <row r="317" spans="7:7" x14ac:dyDescent="0.35">
      <c r="G317" s="26"/>
    </row>
    <row r="318" spans="7:7" x14ac:dyDescent="0.35">
      <c r="G318" s="26"/>
    </row>
    <row r="319" spans="7:7" x14ac:dyDescent="0.35">
      <c r="G319" s="26"/>
    </row>
    <row r="320" spans="7:7" x14ac:dyDescent="0.35">
      <c r="G320" s="26"/>
    </row>
    <row r="321" spans="7:7" x14ac:dyDescent="0.35">
      <c r="G321" s="26"/>
    </row>
    <row r="322" spans="7:7" x14ac:dyDescent="0.35">
      <c r="G322" s="26"/>
    </row>
    <row r="323" spans="7:7" x14ac:dyDescent="0.35">
      <c r="G323" s="26"/>
    </row>
    <row r="324" spans="7:7" x14ac:dyDescent="0.35">
      <c r="G324" s="26"/>
    </row>
    <row r="325" spans="7:7" x14ac:dyDescent="0.35">
      <c r="G325" s="26"/>
    </row>
    <row r="326" spans="7:7" x14ac:dyDescent="0.35">
      <c r="G326" s="26"/>
    </row>
    <row r="327" spans="7:7" x14ac:dyDescent="0.35">
      <c r="G327" s="26"/>
    </row>
    <row r="328" spans="7:7" x14ac:dyDescent="0.35">
      <c r="G328" s="26"/>
    </row>
    <row r="329" spans="7:7" x14ac:dyDescent="0.35">
      <c r="G329" s="26"/>
    </row>
    <row r="330" spans="7:7" x14ac:dyDescent="0.35">
      <c r="G330" s="26"/>
    </row>
    <row r="331" spans="7:7" x14ac:dyDescent="0.35">
      <c r="G331" s="26"/>
    </row>
    <row r="332" spans="7:7" x14ac:dyDescent="0.35">
      <c r="G332" s="26"/>
    </row>
    <row r="333" spans="7:7" x14ac:dyDescent="0.35">
      <c r="G333" s="26"/>
    </row>
    <row r="334" spans="7:7" x14ac:dyDescent="0.35">
      <c r="G334" s="26"/>
    </row>
    <row r="335" spans="7:7" x14ac:dyDescent="0.35">
      <c r="G335" s="26"/>
    </row>
    <row r="336" spans="7:7" x14ac:dyDescent="0.35">
      <c r="G336" s="26"/>
    </row>
    <row r="337" spans="7:7" x14ac:dyDescent="0.35">
      <c r="G337" s="26"/>
    </row>
    <row r="338" spans="7:7" x14ac:dyDescent="0.35">
      <c r="G338" s="26"/>
    </row>
    <row r="339" spans="7:7" x14ac:dyDescent="0.35">
      <c r="G339" s="26"/>
    </row>
    <row r="340" spans="7:7" x14ac:dyDescent="0.35">
      <c r="G340" s="26"/>
    </row>
    <row r="341" spans="7:7" x14ac:dyDescent="0.35">
      <c r="G341" s="26"/>
    </row>
    <row r="342" spans="7:7" x14ac:dyDescent="0.35">
      <c r="G342" s="26"/>
    </row>
    <row r="343" spans="7:7" x14ac:dyDescent="0.35">
      <c r="G343" s="26"/>
    </row>
    <row r="344" spans="7:7" x14ac:dyDescent="0.35">
      <c r="G344" s="26"/>
    </row>
    <row r="345" spans="7:7" x14ac:dyDescent="0.35">
      <c r="G345" s="26"/>
    </row>
    <row r="346" spans="7:7" x14ac:dyDescent="0.35">
      <c r="G346" s="26"/>
    </row>
    <row r="347" spans="7:7" x14ac:dyDescent="0.35">
      <c r="G347" s="26"/>
    </row>
    <row r="348" spans="7:7" x14ac:dyDescent="0.35">
      <c r="G348" s="26"/>
    </row>
    <row r="349" spans="7:7" x14ac:dyDescent="0.35">
      <c r="G349" s="26"/>
    </row>
    <row r="350" spans="7:7" x14ac:dyDescent="0.35">
      <c r="G350" s="26"/>
    </row>
    <row r="351" spans="7:7" x14ac:dyDescent="0.35">
      <c r="G351" s="26"/>
    </row>
    <row r="352" spans="7:7" x14ac:dyDescent="0.35">
      <c r="G352" s="26"/>
    </row>
    <row r="353" spans="7:7" x14ac:dyDescent="0.35">
      <c r="G353" s="26"/>
    </row>
    <row r="354" spans="7:7" x14ac:dyDescent="0.35">
      <c r="G354" s="26"/>
    </row>
    <row r="355" spans="7:7" x14ac:dyDescent="0.35">
      <c r="G355" s="26"/>
    </row>
    <row r="356" spans="7:7" x14ac:dyDescent="0.35">
      <c r="G356" s="26"/>
    </row>
    <row r="357" spans="7:7" x14ac:dyDescent="0.35">
      <c r="G357" s="26"/>
    </row>
    <row r="358" spans="7:7" x14ac:dyDescent="0.35">
      <c r="G358" s="26"/>
    </row>
    <row r="359" spans="7:7" x14ac:dyDescent="0.35">
      <c r="G359" s="26"/>
    </row>
    <row r="360" spans="7:7" x14ac:dyDescent="0.35">
      <c r="G360" s="26"/>
    </row>
    <row r="361" spans="7:7" x14ac:dyDescent="0.35">
      <c r="G361" s="26"/>
    </row>
    <row r="362" spans="7:7" x14ac:dyDescent="0.35">
      <c r="G362" s="26"/>
    </row>
    <row r="363" spans="7:7" x14ac:dyDescent="0.35">
      <c r="G363" s="26"/>
    </row>
    <row r="364" spans="7:7" x14ac:dyDescent="0.35">
      <c r="G364" s="26"/>
    </row>
    <row r="365" spans="7:7" x14ac:dyDescent="0.35">
      <c r="G365" s="26"/>
    </row>
    <row r="366" spans="7:7" x14ac:dyDescent="0.35">
      <c r="G366" s="26"/>
    </row>
    <row r="367" spans="7:7" x14ac:dyDescent="0.35">
      <c r="G367" s="26"/>
    </row>
    <row r="368" spans="7:7" x14ac:dyDescent="0.35">
      <c r="G368" s="26"/>
    </row>
    <row r="369" spans="7:7" x14ac:dyDescent="0.35">
      <c r="G369" s="26"/>
    </row>
    <row r="370" spans="7:7" x14ac:dyDescent="0.35">
      <c r="G370" s="26"/>
    </row>
    <row r="371" spans="7:7" x14ac:dyDescent="0.35">
      <c r="G371" s="26"/>
    </row>
    <row r="372" spans="7:7" x14ac:dyDescent="0.35">
      <c r="G372" s="26"/>
    </row>
    <row r="373" spans="7:7" x14ac:dyDescent="0.35">
      <c r="G373" s="26"/>
    </row>
    <row r="374" spans="7:7" x14ac:dyDescent="0.35">
      <c r="G374" s="26"/>
    </row>
    <row r="375" spans="7:7" x14ac:dyDescent="0.35">
      <c r="G375" s="26"/>
    </row>
    <row r="376" spans="7:7" x14ac:dyDescent="0.35">
      <c r="G376" s="26"/>
    </row>
    <row r="377" spans="7:7" x14ac:dyDescent="0.35">
      <c r="G377" s="26"/>
    </row>
    <row r="378" spans="7:7" x14ac:dyDescent="0.35">
      <c r="G378" s="26"/>
    </row>
    <row r="379" spans="7:7" x14ac:dyDescent="0.35">
      <c r="G379" s="26"/>
    </row>
    <row r="380" spans="7:7" x14ac:dyDescent="0.35">
      <c r="G380" s="26"/>
    </row>
    <row r="381" spans="7:7" x14ac:dyDescent="0.35">
      <c r="G381" s="26"/>
    </row>
    <row r="382" spans="7:7" x14ac:dyDescent="0.35">
      <c r="G382" s="26"/>
    </row>
    <row r="383" spans="7:7" x14ac:dyDescent="0.35">
      <c r="G383" s="26"/>
    </row>
    <row r="384" spans="7:7" x14ac:dyDescent="0.35">
      <c r="G384" s="26"/>
    </row>
    <row r="385" spans="7:7" x14ac:dyDescent="0.35">
      <c r="G385" s="26"/>
    </row>
    <row r="386" spans="7:7" x14ac:dyDescent="0.35">
      <c r="G386" s="26"/>
    </row>
    <row r="387" spans="7:7" x14ac:dyDescent="0.35">
      <c r="G387" s="26"/>
    </row>
    <row r="388" spans="7:7" x14ac:dyDescent="0.35">
      <c r="G388" s="26"/>
    </row>
    <row r="389" spans="7:7" x14ac:dyDescent="0.35">
      <c r="G389" s="26"/>
    </row>
    <row r="390" spans="7:7" x14ac:dyDescent="0.35">
      <c r="G390" s="26"/>
    </row>
    <row r="391" spans="7:7" x14ac:dyDescent="0.35">
      <c r="G391" s="26"/>
    </row>
    <row r="392" spans="7:7" x14ac:dyDescent="0.35">
      <c r="G392" s="26"/>
    </row>
    <row r="393" spans="7:7" x14ac:dyDescent="0.35">
      <c r="G393" s="26"/>
    </row>
    <row r="394" spans="7:7" x14ac:dyDescent="0.35">
      <c r="G394" s="26"/>
    </row>
    <row r="395" spans="7:7" x14ac:dyDescent="0.35">
      <c r="G395" s="26"/>
    </row>
    <row r="396" spans="7:7" x14ac:dyDescent="0.35">
      <c r="G396" s="26"/>
    </row>
    <row r="397" spans="7:7" x14ac:dyDescent="0.35">
      <c r="G397" s="26"/>
    </row>
    <row r="398" spans="7:7" x14ac:dyDescent="0.35">
      <c r="G398" s="26"/>
    </row>
    <row r="399" spans="7:7" x14ac:dyDescent="0.35">
      <c r="G399" s="26"/>
    </row>
    <row r="400" spans="7:7" x14ac:dyDescent="0.35">
      <c r="G400" s="26"/>
    </row>
    <row r="401" spans="7:7" x14ac:dyDescent="0.35">
      <c r="G401" s="26"/>
    </row>
    <row r="402" spans="7:7" x14ac:dyDescent="0.35">
      <c r="G402" s="26"/>
    </row>
    <row r="403" spans="7:7" x14ac:dyDescent="0.35">
      <c r="G403" s="26"/>
    </row>
    <row r="404" spans="7:7" x14ac:dyDescent="0.35">
      <c r="G404" s="26"/>
    </row>
    <row r="405" spans="7:7" x14ac:dyDescent="0.35">
      <c r="G405" s="26"/>
    </row>
    <row r="406" spans="7:7" x14ac:dyDescent="0.35">
      <c r="G406" s="26"/>
    </row>
    <row r="407" spans="7:7" x14ac:dyDescent="0.35">
      <c r="G407" s="26"/>
    </row>
    <row r="408" spans="7:7" x14ac:dyDescent="0.35">
      <c r="G408" s="26"/>
    </row>
    <row r="409" spans="7:7" x14ac:dyDescent="0.35">
      <c r="G409" s="26"/>
    </row>
    <row r="410" spans="7:7" x14ac:dyDescent="0.35">
      <c r="G410" s="26"/>
    </row>
    <row r="411" spans="7:7" x14ac:dyDescent="0.35">
      <c r="G411" s="26"/>
    </row>
    <row r="412" spans="7:7" x14ac:dyDescent="0.35">
      <c r="G412" s="26"/>
    </row>
    <row r="413" spans="7:7" x14ac:dyDescent="0.35">
      <c r="G413" s="26"/>
    </row>
    <row r="414" spans="7:7" x14ac:dyDescent="0.35">
      <c r="G414" s="26"/>
    </row>
    <row r="415" spans="7:7" x14ac:dyDescent="0.35">
      <c r="G415" s="26"/>
    </row>
    <row r="416" spans="7:7" x14ac:dyDescent="0.35">
      <c r="G416" s="26"/>
    </row>
    <row r="417" spans="7:7" x14ac:dyDescent="0.35">
      <c r="G417" s="26"/>
    </row>
    <row r="418" spans="7:7" x14ac:dyDescent="0.35">
      <c r="G418" s="26"/>
    </row>
    <row r="419" spans="7:7" x14ac:dyDescent="0.35">
      <c r="G419" s="26"/>
    </row>
    <row r="420" spans="7:7" x14ac:dyDescent="0.35">
      <c r="G420" s="26"/>
    </row>
    <row r="421" spans="7:7" x14ac:dyDescent="0.35">
      <c r="G421" s="26"/>
    </row>
    <row r="422" spans="7:7" x14ac:dyDescent="0.35">
      <c r="G422" s="26"/>
    </row>
    <row r="423" spans="7:7" x14ac:dyDescent="0.35">
      <c r="G423" s="26"/>
    </row>
    <row r="424" spans="7:7" x14ac:dyDescent="0.35">
      <c r="G424" s="26"/>
    </row>
    <row r="425" spans="7:7" x14ac:dyDescent="0.35">
      <c r="G425" s="26"/>
    </row>
    <row r="426" spans="7:7" x14ac:dyDescent="0.35">
      <c r="G426" s="26"/>
    </row>
    <row r="427" spans="7:7" x14ac:dyDescent="0.35">
      <c r="G427" s="26"/>
    </row>
    <row r="428" spans="7:7" x14ac:dyDescent="0.35">
      <c r="G428" s="26"/>
    </row>
    <row r="429" spans="7:7" x14ac:dyDescent="0.35">
      <c r="G429" s="26"/>
    </row>
    <row r="430" spans="7:7" x14ac:dyDescent="0.35">
      <c r="G430" s="26"/>
    </row>
    <row r="431" spans="7:7" x14ac:dyDescent="0.35">
      <c r="G431" s="26"/>
    </row>
    <row r="432" spans="7:7" x14ac:dyDescent="0.35">
      <c r="G432" s="26"/>
    </row>
    <row r="433" spans="7:7" x14ac:dyDescent="0.35">
      <c r="G433" s="26"/>
    </row>
    <row r="434" spans="7:7" x14ac:dyDescent="0.35">
      <c r="G434" s="26"/>
    </row>
    <row r="435" spans="7:7" x14ac:dyDescent="0.35">
      <c r="G435" s="26"/>
    </row>
    <row r="436" spans="7:7" x14ac:dyDescent="0.35">
      <c r="G436" s="26"/>
    </row>
    <row r="437" spans="7:7" x14ac:dyDescent="0.35">
      <c r="G437" s="26"/>
    </row>
    <row r="438" spans="7:7" x14ac:dyDescent="0.35">
      <c r="G438" s="26"/>
    </row>
    <row r="439" spans="7:7" x14ac:dyDescent="0.35">
      <c r="G439" s="26"/>
    </row>
    <row r="440" spans="7:7" x14ac:dyDescent="0.35">
      <c r="G440" s="26"/>
    </row>
    <row r="441" spans="7:7" x14ac:dyDescent="0.35">
      <c r="G441" s="26"/>
    </row>
    <row r="442" spans="7:7" x14ac:dyDescent="0.35">
      <c r="G442" s="26"/>
    </row>
    <row r="443" spans="7:7" x14ac:dyDescent="0.35">
      <c r="G443" s="26"/>
    </row>
    <row r="444" spans="7:7" x14ac:dyDescent="0.35">
      <c r="G444" s="26"/>
    </row>
    <row r="445" spans="7:7" x14ac:dyDescent="0.35">
      <c r="G445" s="26"/>
    </row>
    <row r="446" spans="7:7" x14ac:dyDescent="0.35">
      <c r="G446" s="26"/>
    </row>
    <row r="447" spans="7:7" x14ac:dyDescent="0.35">
      <c r="G447" s="26"/>
    </row>
    <row r="448" spans="7:7" x14ac:dyDescent="0.35">
      <c r="G448" s="26"/>
    </row>
    <row r="449" spans="7:7" x14ac:dyDescent="0.35">
      <c r="G449" s="26"/>
    </row>
    <row r="450" spans="7:7" x14ac:dyDescent="0.35">
      <c r="G450" s="26"/>
    </row>
    <row r="451" spans="7:7" x14ac:dyDescent="0.35">
      <c r="G451" s="26"/>
    </row>
    <row r="452" spans="7:7" x14ac:dyDescent="0.35">
      <c r="G452" s="26"/>
    </row>
    <row r="453" spans="7:7" x14ac:dyDescent="0.35">
      <c r="G453" s="26"/>
    </row>
    <row r="454" spans="7:7" x14ac:dyDescent="0.35">
      <c r="G454" s="26"/>
    </row>
    <row r="455" spans="7:7" x14ac:dyDescent="0.35">
      <c r="G455" s="26"/>
    </row>
    <row r="456" spans="7:7" x14ac:dyDescent="0.35">
      <c r="G456" s="26"/>
    </row>
    <row r="457" spans="7:7" x14ac:dyDescent="0.35">
      <c r="G457" s="26"/>
    </row>
    <row r="458" spans="7:7" x14ac:dyDescent="0.35">
      <c r="G458" s="26"/>
    </row>
    <row r="459" spans="7:7" x14ac:dyDescent="0.35">
      <c r="G459" s="26"/>
    </row>
    <row r="460" spans="7:7" x14ac:dyDescent="0.35">
      <c r="G460" s="26"/>
    </row>
    <row r="461" spans="7:7" x14ac:dyDescent="0.35">
      <c r="G461" s="26"/>
    </row>
    <row r="462" spans="7:7" x14ac:dyDescent="0.35">
      <c r="G462" s="26"/>
    </row>
    <row r="463" spans="7:7" x14ac:dyDescent="0.35">
      <c r="G463" s="26"/>
    </row>
    <row r="464" spans="7:7" x14ac:dyDescent="0.35">
      <c r="G464" s="26"/>
    </row>
    <row r="465" spans="7:7" x14ac:dyDescent="0.35">
      <c r="G465" s="26"/>
    </row>
    <row r="466" spans="7:7" x14ac:dyDescent="0.35">
      <c r="G466" s="26"/>
    </row>
    <row r="467" spans="7:7" x14ac:dyDescent="0.35">
      <c r="G467" s="26"/>
    </row>
    <row r="468" spans="7:7" x14ac:dyDescent="0.35">
      <c r="G468" s="26"/>
    </row>
    <row r="469" spans="7:7" x14ac:dyDescent="0.35">
      <c r="G469" s="26"/>
    </row>
    <row r="470" spans="7:7" x14ac:dyDescent="0.35">
      <c r="G470" s="26"/>
    </row>
    <row r="471" spans="7:7" x14ac:dyDescent="0.35">
      <c r="G471" s="26"/>
    </row>
    <row r="472" spans="7:7" x14ac:dyDescent="0.35">
      <c r="G472" s="26"/>
    </row>
    <row r="473" spans="7:7" x14ac:dyDescent="0.35">
      <c r="G473" s="26"/>
    </row>
    <row r="474" spans="7:7" x14ac:dyDescent="0.35">
      <c r="G474" s="26"/>
    </row>
    <row r="475" spans="7:7" x14ac:dyDescent="0.35">
      <c r="G475" s="26"/>
    </row>
    <row r="476" spans="7:7" x14ac:dyDescent="0.35">
      <c r="G476" s="26"/>
    </row>
    <row r="477" spans="7:7" x14ac:dyDescent="0.35">
      <c r="G477" s="26"/>
    </row>
    <row r="478" spans="7:7" x14ac:dyDescent="0.35">
      <c r="G478" s="26"/>
    </row>
    <row r="479" spans="7:7" x14ac:dyDescent="0.35">
      <c r="G479" s="26"/>
    </row>
    <row r="480" spans="7:7" x14ac:dyDescent="0.35">
      <c r="G480" s="26"/>
    </row>
    <row r="481" spans="7:7" x14ac:dyDescent="0.35">
      <c r="G481" s="26"/>
    </row>
    <row r="482" spans="7:7" x14ac:dyDescent="0.35">
      <c r="G482" s="26"/>
    </row>
    <row r="483" spans="7:7" x14ac:dyDescent="0.35">
      <c r="G483" s="26"/>
    </row>
    <row r="484" spans="7:7" x14ac:dyDescent="0.35">
      <c r="G484" s="26"/>
    </row>
    <row r="485" spans="7:7" x14ac:dyDescent="0.35">
      <c r="G485" s="26"/>
    </row>
    <row r="486" spans="7:7" x14ac:dyDescent="0.35">
      <c r="G486" s="26"/>
    </row>
    <row r="487" spans="7:7" x14ac:dyDescent="0.35">
      <c r="G487" s="26"/>
    </row>
    <row r="488" spans="7:7" x14ac:dyDescent="0.35">
      <c r="G488" s="26"/>
    </row>
    <row r="489" spans="7:7" x14ac:dyDescent="0.35">
      <c r="G489" s="26"/>
    </row>
    <row r="490" spans="7:7" x14ac:dyDescent="0.35">
      <c r="G490" s="26"/>
    </row>
    <row r="491" spans="7:7" x14ac:dyDescent="0.35">
      <c r="G491" s="26"/>
    </row>
    <row r="492" spans="7:7" x14ac:dyDescent="0.35">
      <c r="G492" s="26"/>
    </row>
    <row r="493" spans="7:7" x14ac:dyDescent="0.35">
      <c r="G493" s="26"/>
    </row>
    <row r="494" spans="7:7" x14ac:dyDescent="0.35">
      <c r="G494" s="26"/>
    </row>
    <row r="495" spans="7:7" x14ac:dyDescent="0.35">
      <c r="G495" s="26"/>
    </row>
    <row r="496" spans="7:7" x14ac:dyDescent="0.35">
      <c r="G496" s="26"/>
    </row>
    <row r="497" spans="7:7" x14ac:dyDescent="0.35">
      <c r="G497" s="26"/>
    </row>
    <row r="498" spans="7:7" x14ac:dyDescent="0.35">
      <c r="G498" s="26"/>
    </row>
    <row r="499" spans="7:7" x14ac:dyDescent="0.35">
      <c r="G499" s="26"/>
    </row>
    <row r="500" spans="7:7" x14ac:dyDescent="0.35">
      <c r="G500" s="26"/>
    </row>
    <row r="501" spans="7:7" x14ac:dyDescent="0.35">
      <c r="G501" s="26"/>
    </row>
    <row r="502" spans="7:7" x14ac:dyDescent="0.35">
      <c r="G502" s="26"/>
    </row>
    <row r="503" spans="7:7" x14ac:dyDescent="0.35">
      <c r="G503" s="26"/>
    </row>
    <row r="504" spans="7:7" x14ac:dyDescent="0.35">
      <c r="G504" s="26"/>
    </row>
    <row r="505" spans="7:7" x14ac:dyDescent="0.35">
      <c r="G505" s="26"/>
    </row>
    <row r="506" spans="7:7" x14ac:dyDescent="0.35">
      <c r="G506" s="26"/>
    </row>
    <row r="507" spans="7:7" x14ac:dyDescent="0.35">
      <c r="G507" s="26"/>
    </row>
    <row r="508" spans="7:7" x14ac:dyDescent="0.35">
      <c r="G508" s="26"/>
    </row>
    <row r="509" spans="7:7" x14ac:dyDescent="0.35">
      <c r="G509" s="26"/>
    </row>
    <row r="510" spans="7:7" x14ac:dyDescent="0.35">
      <c r="G510" s="26"/>
    </row>
    <row r="511" spans="7:7" x14ac:dyDescent="0.35">
      <c r="G511" s="26"/>
    </row>
    <row r="512" spans="7:7" x14ac:dyDescent="0.35">
      <c r="G512" s="26"/>
    </row>
    <row r="513" spans="7:7" x14ac:dyDescent="0.35">
      <c r="G513" s="26"/>
    </row>
    <row r="514" spans="7:7" x14ac:dyDescent="0.35">
      <c r="G514" s="26"/>
    </row>
    <row r="515" spans="7:7" x14ac:dyDescent="0.35">
      <c r="G515" s="26"/>
    </row>
    <row r="516" spans="7:7" x14ac:dyDescent="0.35">
      <c r="G516" s="26"/>
    </row>
    <row r="517" spans="7:7" x14ac:dyDescent="0.35">
      <c r="G517" s="26"/>
    </row>
    <row r="518" spans="7:7" x14ac:dyDescent="0.35">
      <c r="G518" s="26"/>
    </row>
    <row r="519" spans="7:7" x14ac:dyDescent="0.35">
      <c r="G519" s="26"/>
    </row>
    <row r="520" spans="7:7" x14ac:dyDescent="0.35">
      <c r="G520" s="26"/>
    </row>
    <row r="521" spans="7:7" x14ac:dyDescent="0.35">
      <c r="G521" s="26"/>
    </row>
    <row r="522" spans="7:7" x14ac:dyDescent="0.35">
      <c r="G522" s="26"/>
    </row>
    <row r="523" spans="7:7" x14ac:dyDescent="0.35">
      <c r="G523" s="26"/>
    </row>
    <row r="524" spans="7:7" x14ac:dyDescent="0.35">
      <c r="G524" s="26"/>
    </row>
    <row r="525" spans="7:7" x14ac:dyDescent="0.35">
      <c r="G525" s="26"/>
    </row>
    <row r="526" spans="7:7" x14ac:dyDescent="0.35">
      <c r="G526" s="26"/>
    </row>
    <row r="527" spans="7:7" x14ac:dyDescent="0.35">
      <c r="G527" s="26"/>
    </row>
    <row r="528" spans="7:7" x14ac:dyDescent="0.35">
      <c r="G528" s="26"/>
    </row>
    <row r="529" spans="7:7" x14ac:dyDescent="0.35">
      <c r="G529" s="26"/>
    </row>
    <row r="530" spans="7:7" x14ac:dyDescent="0.35">
      <c r="G530" s="26"/>
    </row>
    <row r="531" spans="7:7" x14ac:dyDescent="0.35">
      <c r="G531" s="26"/>
    </row>
    <row r="532" spans="7:7" x14ac:dyDescent="0.35">
      <c r="G532" s="26"/>
    </row>
    <row r="533" spans="7:7" x14ac:dyDescent="0.35">
      <c r="G533" s="26"/>
    </row>
    <row r="534" spans="7:7" x14ac:dyDescent="0.35">
      <c r="G534" s="26"/>
    </row>
    <row r="535" spans="7:7" x14ac:dyDescent="0.35">
      <c r="G535" s="26"/>
    </row>
    <row r="536" spans="7:7" x14ac:dyDescent="0.35">
      <c r="G536" s="26"/>
    </row>
    <row r="537" spans="7:7" x14ac:dyDescent="0.35">
      <c r="G537" s="26"/>
    </row>
    <row r="538" spans="7:7" x14ac:dyDescent="0.35">
      <c r="G538" s="26"/>
    </row>
    <row r="539" spans="7:7" x14ac:dyDescent="0.35">
      <c r="G539" s="26"/>
    </row>
    <row r="540" spans="7:7" x14ac:dyDescent="0.35">
      <c r="G540" s="26"/>
    </row>
    <row r="541" spans="7:7" x14ac:dyDescent="0.35">
      <c r="G541" s="26"/>
    </row>
    <row r="542" spans="7:7" x14ac:dyDescent="0.35">
      <c r="G542" s="26"/>
    </row>
  </sheetData>
  <mergeCells count="3">
    <mergeCell ref="A1:AD1"/>
    <mergeCell ref="A2:AD2"/>
    <mergeCell ref="A3:AD3"/>
  </mergeCells>
  <phoneticPr fontId="16" type="noConversion"/>
  <pageMargins left="0.75" right="0.75" top="1" bottom="1" header="0.5" footer="0.75"/>
  <pageSetup scale="95" orientation="portrait" r:id="rId1"/>
  <headerFooter alignWithMargins="0">
    <oddFooter>&amp;LPage 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fd4a67-a72e-4b63-af64-fdd815d90962" xsi:nil="true"/>
    <lcf76f155ced4ddcb4097134ff3c332f xmlns="887b3745-c80b-4d8d-8f4d-91599da3152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859F58A294E74EBF5998F88DF9FFB0" ma:contentTypeVersion="12" ma:contentTypeDescription="Create a new document." ma:contentTypeScope="" ma:versionID="15f6ca045c636a919e858ea3c1d2f983">
  <xsd:schema xmlns:xsd="http://www.w3.org/2001/XMLSchema" xmlns:xs="http://www.w3.org/2001/XMLSchema" xmlns:p="http://schemas.microsoft.com/office/2006/metadata/properties" xmlns:ns2="887b3745-c80b-4d8d-8f4d-91599da31528" xmlns:ns3="91fd4a67-a72e-4b63-af64-fdd815d90962" targetNamespace="http://schemas.microsoft.com/office/2006/metadata/properties" ma:root="true" ma:fieldsID="4c0d733c856d03d2aae461e83eb51d9a" ns2:_="" ns3:_="">
    <xsd:import namespace="887b3745-c80b-4d8d-8f4d-91599da31528"/>
    <xsd:import namespace="91fd4a67-a72e-4b63-af64-fdd815d90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b3745-c80b-4d8d-8f4d-91599da31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d1464f-bf2d-4764-91b1-641742962a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d4a67-a72e-4b63-af64-fdd815d9096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f55f097-6fc8-47a7-8c05-e1f8b345d137}" ma:internalName="TaxCatchAll" ma:showField="CatchAllData" ma:web="91fd4a67-a72e-4b63-af64-fdd815d909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8A5A81-C431-408A-AAA1-A4B00D7734CE}">
  <ds:schemaRefs>
    <ds:schemaRef ds:uri="http://schemas.microsoft.com/office/2006/metadata/properties"/>
    <ds:schemaRef ds:uri="http://schemas.microsoft.com/office/infopath/2007/PartnerControls"/>
    <ds:schemaRef ds:uri="91fd4a67-a72e-4b63-af64-fdd815d90962"/>
    <ds:schemaRef ds:uri="887b3745-c80b-4d8d-8f4d-91599da31528"/>
  </ds:schemaRefs>
</ds:datastoreItem>
</file>

<file path=customXml/itemProps2.xml><?xml version="1.0" encoding="utf-8"?>
<ds:datastoreItem xmlns:ds="http://schemas.openxmlformats.org/officeDocument/2006/customXml" ds:itemID="{3D9CB67B-43EE-4526-A3FA-D3ED9F0FB4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C6392C-5CC1-46D8-9614-843EF16FE3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7b3745-c80b-4d8d-8f4d-91599da31528"/>
    <ds:schemaRef ds:uri="91fd4a67-a72e-4b63-af64-fdd815d90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Admn Allocations Pg 3</vt:lpstr>
      <vt:lpstr>District Allocations</vt:lpstr>
      <vt:lpstr>Expense &amp; Capital Pg 4 </vt:lpstr>
      <vt:lpstr>Employee OH Rate Pg 5</vt:lpstr>
      <vt:lpstr>'Admn Allocations Pg 3'!Print_Area</vt:lpstr>
      <vt:lpstr>'Employee OH Rate Pg 5'!Print_Area</vt:lpstr>
      <vt:lpstr>'Expense &amp; Capital Pg 4 '!Print_Area</vt:lpstr>
    </vt:vector>
  </TitlesOfParts>
  <Company>Warren County Water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Peeples</dc:creator>
  <cp:lastModifiedBy>Robert Miller</cp:lastModifiedBy>
  <cp:lastPrinted>2022-01-22T18:08:25Z</cp:lastPrinted>
  <dcterms:created xsi:type="dcterms:W3CDTF">2002-02-12T23:29:29Z</dcterms:created>
  <dcterms:modified xsi:type="dcterms:W3CDTF">2024-05-02T21:08:56Z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0x01010001859F58A294E74EBF5998F88DF9FFB0</vt:lpwstr>
  </property>
</Properties>
</file>