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8dba73962b2cd367/Documents/Butler ARF App/Application/Butler_2nd_DR_Response/PDF/"/>
    </mc:Choice>
  </mc:AlternateContent>
  <xr:revisionPtr revIDLastSave="0" documentId="8_{C04FDF5B-43D4-43D1-BD1C-FEE3F8313C34}"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4240" windowHeight="13020" firstSheet="1" activeTab="1"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5" l="1"/>
  <c r="F36" i="4"/>
  <c r="F36" i="3"/>
  <c r="F36" i="2"/>
  <c r="F39" i="5"/>
  <c r="F29" i="5"/>
  <c r="F28" i="5"/>
  <c r="F39" i="4"/>
  <c r="F29" i="4"/>
  <c r="F28" i="4"/>
  <c r="F39" i="3"/>
  <c r="F29" i="3"/>
  <c r="F28" i="3"/>
  <c r="F17" i="5"/>
  <c r="F16" i="5"/>
  <c r="F17" i="4"/>
  <c r="F16" i="4"/>
  <c r="F17" i="3"/>
  <c r="F16" i="3"/>
  <c r="F11" i="5"/>
  <c r="F11" i="4"/>
  <c r="F11" i="3"/>
  <c r="F39" i="2"/>
  <c r="F37" i="2"/>
  <c r="F28" i="2"/>
  <c r="F11" i="2"/>
  <c r="F17" i="2"/>
  <c r="F16" i="2"/>
  <c r="F34" i="14"/>
  <c r="F35" i="14"/>
  <c r="F37" i="14"/>
  <c r="F38" i="14"/>
  <c r="F39" i="14"/>
  <c r="F40" i="2"/>
  <c r="F40" i="3"/>
  <c r="F40" i="4"/>
  <c r="F40" i="5"/>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0" i="6"/>
  <c r="F45" i="6"/>
  <c r="F40" i="7"/>
  <c r="F45" i="7"/>
  <c r="F40" i="8"/>
  <c r="F45" i="8"/>
  <c r="F40" i="9"/>
  <c r="F45" i="9"/>
  <c r="F40" i="10"/>
  <c r="F45" i="10"/>
  <c r="F40" i="11"/>
  <c r="F45" i="11"/>
  <c r="F40" i="12"/>
  <c r="F45" i="12"/>
  <c r="F40" i="13"/>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<sst xmlns="http://schemas.openxmlformats.org/spreadsheetml/2006/main" count="560" uniqueCount="92">
  <si>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</si>
  <si>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</si>
  <si>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</si>
  <si>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</si>
  <si>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</si>
  <si>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</si>
  <si>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</si>
  <si>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</si>
  <si>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</si>
  <si>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</si>
  <si>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</si>
  <si>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</si>
  <si>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</si>
  <si>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</si>
  <si>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</si>
  <si>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</si>
  <si>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</si>
  <si>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</si>
  <si>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</si>
  <si>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</si>
  <si>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</si>
  <si>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</si>
  <si>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</si>
  <si>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</si>
  <si>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</si>
  <si>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</si>
  <si>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</si>
  <si>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</si>
  <si>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</si>
  <si>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</si>
  <si>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</si>
  <si>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</si>
  <si>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</si>
  <si>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</si>
  <si>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</si>
  <si>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</si>
  <si>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</si>
  <si>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</si>
  <si>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</si>
  <si>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</si>
  <si>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</si>
  <si>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</si>
  <si>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</si>
  <si>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</si>
  <si>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</si>
  <si>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</si>
  <si>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</si>
  <si>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</si>
  <si>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</si>
  <si>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</si>
  <si>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</si>
  <si>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</si>
  <si>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</si>
  <si>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</si>
  <si>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</si>
  <si>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</si>
  <si>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</si>
  <si>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</si>
  <si>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</si>
  <si>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</si>
  <si>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</si>
  <si>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</si>
  <si>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</si>
  <si>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</si>
  <si>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</si>
  <si>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</si>
  <si>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</si>
  <si>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</si>
  <si>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</si>
  <si>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</si>
  <si>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</si>
  <si>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</si>
  <si>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</si>
  <si>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</si>
  <si>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</si>
  <si>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</si>
  <si>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</si>
  <si>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</si>
  <si>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</si>
  <si>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</si>
  <si>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</si>
  <si>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</si>
  <si>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</si>
  <si>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</si>
  <si>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</si>
  <si>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</si>
  <si>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</si>
  <si>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</si>
  <si>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</si>
  <si>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</si>
  <si>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Butler County Water System Inc.</t>
  </si>
  <si>
    <t>Busted meter bottoms, yokes, cutoffs, regulators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</si>
</sst>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ColWidth="8.88671875"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37</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38</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39</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85</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36" zoomScaleNormal="100" workbookViewId="0">
      <selection activeCell="F40" sqref="F40"/>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42</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109653.291</v>
      </c>
    </row>
    <row r="12" spans="1:6" x14ac:dyDescent="0.2">
      <c r="A12" s="16">
        <v>3</v>
      </c>
      <c r="B12" s="20" t="s">
        <v>8</v>
      </c>
      <c r="F12" s="34">
        <f>Jan!F12+Feb!F12+Mar!F12+Apr!F12+May!F12+Jun!F12+July!F12+Aug!F12+Sept!F12+Oct!F12+Nov!F12+Dec!F12</f>
        <v>0</v>
      </c>
    </row>
    <row r="13" spans="1:6" ht="15.75" x14ac:dyDescent="0.25">
      <c r="A13" s="16">
        <v>4</v>
      </c>
      <c r="B13" s="47" t="s">
        <v>9</v>
      </c>
      <c r="C13" s="48"/>
      <c r="D13" s="48"/>
      <c r="E13" s="48"/>
      <c r="F13" s="8">
        <f>Jan!F13+Feb!F13+Mar!F13+Apr!F13+May!F13+Jun!F13+July!F13+Aug!F13+Sept!F13+Oct!F13+Nov!F13+Dec!F13</f>
        <v>109653.291</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72122.732999999993</v>
      </c>
    </row>
    <row r="17" spans="1:7" x14ac:dyDescent="0.2">
      <c r="A17" s="16">
        <v>8</v>
      </c>
      <c r="B17" s="20" t="s">
        <v>12</v>
      </c>
      <c r="F17" s="34">
        <f>Jan!F17+Feb!F17+Mar!F17+Apr!F17+May!F17+Jun!F17+July!F17+Aug!F17+Sept!F17+Oct!F17+Nov!F17+Dec!F17</f>
        <v>11411.146000000001</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83533.879000000001</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2960.2330000000002</v>
      </c>
    </row>
    <row r="29" spans="1:7" x14ac:dyDescent="0.2">
      <c r="A29" s="16">
        <v>20</v>
      </c>
      <c r="B29" s="20" t="s">
        <v>40</v>
      </c>
      <c r="F29" s="34">
        <f>Jan!F29+Feb!F29+Mar!F29+Apr!F29+May!F29+Jun!F29+July!F29+Aug!F29+Sept!F29+Oct!F29+Nov!F29+Dec!F29</f>
        <v>24.32</v>
      </c>
    </row>
    <row r="30" spans="1:7" x14ac:dyDescent="0.2">
      <c r="A30" s="16">
        <v>21</v>
      </c>
      <c r="B30" s="20" t="s">
        <v>44</v>
      </c>
      <c r="D30" s="23"/>
      <c r="E30" s="23"/>
      <c r="F30" s="34">
        <f>Jan!F30+Feb!F30+Mar!F30+Apr!F30+May!F30+Jun!F30+July!F30+Aug!F30+Sept!F30+Oct!F30+Nov!F30+Dec!F30</f>
        <v>0</v>
      </c>
      <c r="G30" s="24"/>
    </row>
    <row r="31" spans="1:7" ht="15.75" x14ac:dyDescent="0.25">
      <c r="A31" s="16">
        <v>22</v>
      </c>
      <c r="B31" s="47" t="s">
        <v>22</v>
      </c>
      <c r="C31" s="48"/>
      <c r="D31" s="48"/>
      <c r="E31" s="48"/>
      <c r="F31" s="8">
        <f>Jan!F31+Feb!F31+Mar!F31+Apr!F31+May!F31+Jun!F31+July!F31+Aug!F31+Sept!F31+Oct!F31+Nov!F31+Dec!F31</f>
        <v>2984.5529999999999</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0</v>
      </c>
    </row>
    <row r="36" spans="1:6" x14ac:dyDescent="0.2">
      <c r="A36" s="16">
        <v>27</v>
      </c>
      <c r="B36" s="20" t="s">
        <v>26</v>
      </c>
      <c r="F36" s="34">
        <f>Jan!F36+Feb!F36+Mar!F36+Apr!F36+May!F36+Jun!F36+July!F36+Aug!F36+Sept!F36+Oct!F36+Nov!F36+Dec!F36</f>
        <v>21866.991000000002</v>
      </c>
    </row>
    <row r="37" spans="1:6" x14ac:dyDescent="0.2">
      <c r="A37" s="16">
        <v>28</v>
      </c>
      <c r="B37" s="20" t="s">
        <v>27</v>
      </c>
      <c r="F37" s="34">
        <f>Jan!F37+Feb!F37+Mar!F37+Apr!F37+May!F37+Jun!F37+July!F37+Aug!F37+Sept!F37+Oct!F37+Nov!F37+Dec!F37</f>
        <v>14.4</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1253.4680000000001</v>
      </c>
    </row>
    <row r="40" spans="1:6" ht="15.75" x14ac:dyDescent="0.25">
      <c r="A40" s="16">
        <v>31</v>
      </c>
      <c r="B40" s="47" t="s">
        <v>65</v>
      </c>
      <c r="C40" s="48"/>
      <c r="D40" s="48"/>
      <c r="E40" s="48"/>
      <c r="F40" s="8">
        <f>Jan!F40+Feb!F40+Mar!F40+Apr!F40+May!F40+Jun!F40+July!F40+Aug!F40+Sept!F40+Oct!F40+Nov!F40+Dec!F40</f>
        <v>23134.859000000004</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0.2109818938311665</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abSelected="1" zoomScaleNormal="100" workbookViewId="0">
      <selection sqref="A1:F1"/>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t="s">
        <v>90</v>
      </c>
      <c r="E5" s="44"/>
      <c r="F5" s="45"/>
    </row>
    <row r="6" spans="1:6" ht="18" x14ac:dyDescent="0.25">
      <c r="A6" s="12"/>
    </row>
    <row r="7" spans="1:6" ht="18" x14ac:dyDescent="0.25">
      <c r="A7" s="12" t="s">
        <v>2</v>
      </c>
      <c r="D7" s="13" t="s">
        <v>29</v>
      </c>
      <c r="E7" s="14" t="s">
        <v>3</v>
      </c>
      <c r="F7" s="15">
        <v>2024</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f>25006842/1000</f>
        <v>25006.842000000001</v>
      </c>
    </row>
    <row r="12" spans="1:6" x14ac:dyDescent="0.2">
      <c r="A12" s="16">
        <v>3</v>
      </c>
      <c r="B12" s="20" t="s">
        <v>8</v>
      </c>
      <c r="F12" s="28"/>
    </row>
    <row r="13" spans="1:6" ht="15.75" x14ac:dyDescent="0.25">
      <c r="A13" s="16">
        <v>4</v>
      </c>
      <c r="B13" s="40" t="s">
        <v>9</v>
      </c>
      <c r="C13" s="41"/>
      <c r="D13" s="41"/>
      <c r="E13" s="41"/>
      <c r="F13" s="8">
        <f>SUM(F11:F12)</f>
        <v>25006.842000000001</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f>16285851/1000</f>
        <v>16285.851000000001</v>
      </c>
    </row>
    <row r="17" spans="1:7" x14ac:dyDescent="0.2">
      <c r="A17" s="16">
        <v>8</v>
      </c>
      <c r="B17" s="20" t="s">
        <v>12</v>
      </c>
      <c r="F17" s="28">
        <f>2864393/1000</f>
        <v>2864.393</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19150.243999999999</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851156/1000</f>
        <v>851.15599999999995</v>
      </c>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851.15599999999995</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3425214/1000+1299.6</f>
        <v>4724.8140000000003</v>
      </c>
    </row>
    <row r="37" spans="1:7" x14ac:dyDescent="0.2">
      <c r="A37" s="16">
        <v>28</v>
      </c>
      <c r="B37" s="20" t="s">
        <v>27</v>
      </c>
      <c r="F37" s="28">
        <f>14400/1000</f>
        <v>14.4</v>
      </c>
    </row>
    <row r="38" spans="1:7" x14ac:dyDescent="0.2">
      <c r="A38" s="16">
        <v>29</v>
      </c>
      <c r="B38" s="20" t="s">
        <v>28</v>
      </c>
      <c r="F38" s="28"/>
    </row>
    <row r="39" spans="1:7" x14ac:dyDescent="0.2">
      <c r="A39" s="16">
        <v>30</v>
      </c>
      <c r="B39" s="20" t="s">
        <v>89</v>
      </c>
      <c r="D39" s="22" t="s">
        <v>91</v>
      </c>
      <c r="E39" s="39"/>
      <c r="F39" s="28">
        <f>266228/1000</f>
        <v>266.22800000000001</v>
      </c>
      <c r="G39" s="24" t="str">
        <f>IF(AND(F39&gt;0,D39=""),"Explanation for Other Loss Must be Filled In","")</f>
        <v/>
      </c>
    </row>
    <row r="40" spans="1:7" ht="15.75" x14ac:dyDescent="0.25">
      <c r="A40" s="16">
        <v>31</v>
      </c>
      <c r="B40" s="40" t="s">
        <v>65</v>
      </c>
      <c r="C40" s="41"/>
      <c r="D40" s="41"/>
      <c r="E40" s="41"/>
      <c r="F40" s="8">
        <f>SUM(F34:F39)</f>
        <v>5005.442</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0.20016289941768736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4" sqref="F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30</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31069976/1000</f>
        <v>31069.975999999999</v>
      </c>
    </row>
    <row r="12" spans="1:6" x14ac:dyDescent="0.2">
      <c r="A12" s="16">
        <v>3</v>
      </c>
      <c r="B12" s="20" t="s">
        <v>8</v>
      </c>
      <c r="F12" s="28"/>
    </row>
    <row r="13" spans="1:6" ht="15.75" x14ac:dyDescent="0.25">
      <c r="A13" s="16">
        <v>4</v>
      </c>
      <c r="B13" s="47" t="s">
        <v>9</v>
      </c>
      <c r="C13" s="48"/>
      <c r="D13" s="48"/>
      <c r="E13" s="48"/>
      <c r="F13" s="4">
        <f>SUM(F11:F12)</f>
        <v>31069.975999999999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20788724/1000</f>
        <v>20788.723999999998</v>
      </c>
    </row>
    <row r="17" spans="1:7" x14ac:dyDescent="0.2">
      <c r="A17" s="16">
        <v>8</v>
      </c>
      <c r="B17" s="20" t="s">
        <v>12</v>
      </c>
      <c r="F17" s="28">
        <f>2993724/1000</f>
        <v>2993.7240000000002</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23782.447999999997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857929/1000</f>
        <v>857.92899999999997</v>
      </c>
    </row>
    <row r="29" spans="1:7" x14ac:dyDescent="0.2">
      <c r="A29" s="16">
        <v>20</v>
      </c>
      <c r="B29" s="20" t="s">
        <v>40</v>
      </c>
      <c r="F29" s="28">
        <f>16000/1000</f>
        <v>16</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873.92899999999997</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5304649/1000+779.22</f>
        <v>6083.8690000000006</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329730/1000</f>
        <v>329.73</v>
      </c>
      <c r="G39" s="24" t="str">
        <f>IF(AND(F39&gt;0,D39=""),"Explanation for Other Loss Must be Filled In","")</f>
        <v/>
      </c>
    </row>
    <row r="40" spans="1:7" ht="15.75" x14ac:dyDescent="0.25">
      <c r="A40" s="16">
        <v>31</v>
      </c>
      <c r="B40" s="47" t="s">
        <v>65</v>
      </c>
      <c r="C40" s="48"/>
      <c r="D40" s="48"/>
      <c r="E40" s="48"/>
      <c r="F40" s="4">
        <f>SUM(F34:F39)</f>
        <v>6413.5990000000002</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0.20642433067859467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zoomScaleNormal="100" workbookViewId="0">
      <selection activeCell="F14" sqref="F14"/>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31</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27880871/1000</f>
        <v>27880.870999999999</v>
      </c>
    </row>
    <row r="12" spans="1:6" x14ac:dyDescent="0.2">
      <c r="A12" s="16">
        <v>3</v>
      </c>
      <c r="B12" s="20" t="s">
        <v>8</v>
      </c>
      <c r="F12" s="28"/>
    </row>
    <row r="13" spans="1:6" ht="15.75" x14ac:dyDescent="0.25">
      <c r="A13" s="16">
        <v>4</v>
      </c>
      <c r="B13" s="47" t="s">
        <v>9</v>
      </c>
      <c r="C13" s="48"/>
      <c r="D13" s="48"/>
      <c r="E13" s="48"/>
      <c r="F13" s="4">
        <f>SUM(F11:F12)</f>
        <v>27880.870999999999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18155540/1000</f>
        <v>18155.54</v>
      </c>
    </row>
    <row r="17" spans="1:7" x14ac:dyDescent="0.2">
      <c r="A17" s="16">
        <v>8</v>
      </c>
      <c r="B17" s="20" t="s">
        <v>12</v>
      </c>
      <c r="F17" s="28">
        <f>2896063/1000</f>
        <v>2896.0630000000001</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21051.603000000003</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599470/1000</f>
        <v>599.47</v>
      </c>
    </row>
    <row r="29" spans="1:7" x14ac:dyDescent="0.2">
      <c r="A29" s="16">
        <v>20</v>
      </c>
      <c r="B29" s="20" t="s">
        <v>40</v>
      </c>
      <c r="F29" s="28">
        <f>1270/1000</f>
        <v>1.27</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600.74</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5427828/1000+260.4</f>
        <v>5688.2280000000001</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540300/1000</f>
        <v>540.29999999999995</v>
      </c>
      <c r="G39" s="24" t="str">
        <f>IF(AND(F39&gt;0,D39=""),"Explanation for Other Loss Must be Filled In","")</f>
        <v/>
      </c>
    </row>
    <row r="40" spans="1:7" ht="15.75" x14ac:dyDescent="0.25">
      <c r="A40" s="16">
        <v>31</v>
      </c>
      <c r="B40" s="47" t="s">
        <v>65</v>
      </c>
      <c r="C40" s="48"/>
      <c r="D40" s="48"/>
      <c r="E40" s="48"/>
      <c r="F40" s="4">
        <f>SUM(F34:F39)</f>
        <v>6228.5280000000002</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0.22339789886765016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45" zoomScaleNormal="100" workbookViewId="0">
      <selection activeCell="I63" sqref="I63"/>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32</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f>25695602/1000</f>
        <v>25695.601999999999</v>
      </c>
    </row>
    <row r="12" spans="1:6" x14ac:dyDescent="0.2">
      <c r="A12" s="16">
        <v>3</v>
      </c>
      <c r="B12" s="20" t="s">
        <v>8</v>
      </c>
      <c r="F12" s="28"/>
    </row>
    <row r="13" spans="1:6" ht="15.75" x14ac:dyDescent="0.25">
      <c r="A13" s="16">
        <v>4</v>
      </c>
      <c r="B13" s="47" t="s">
        <v>9</v>
      </c>
      <c r="C13" s="48"/>
      <c r="D13" s="48"/>
      <c r="E13" s="48"/>
      <c r="F13" s="4">
        <f>SUM(F11:F12)</f>
        <v>25695.601999999999</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f>16892618/1000</f>
        <v>16892.617999999999</v>
      </c>
    </row>
    <row r="17" spans="1:7" x14ac:dyDescent="0.2">
      <c r="A17" s="16">
        <v>8</v>
      </c>
      <c r="B17" s="20" t="s">
        <v>12</v>
      </c>
      <c r="F17" s="28">
        <f>2656966/1000</f>
        <v>2656.9659999999999</v>
      </c>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19549.583999999999</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f>651678/1000</f>
        <v>651.678</v>
      </c>
    </row>
    <row r="29" spans="1:7" x14ac:dyDescent="0.2">
      <c r="A29" s="16">
        <v>20</v>
      </c>
      <c r="B29" s="20" t="s">
        <v>40</v>
      </c>
      <c r="F29" s="28">
        <f>7050/1000</f>
        <v>7.05</v>
      </c>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658.72799999999995</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f>5033120/1000+336.96</f>
        <v>5370.08</v>
      </c>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f>117210/1000</f>
        <v>117.21</v>
      </c>
      <c r="G39" s="24" t="str">
        <f>IF(AND(F39&gt;0,D39=""),"Explanation for Other Loss Must be Filled In","")</f>
        <v/>
      </c>
    </row>
    <row r="40" spans="1:7" ht="15.75" x14ac:dyDescent="0.25">
      <c r="A40" s="16">
        <v>31</v>
      </c>
      <c r="B40" s="47" t="s">
        <v>65</v>
      </c>
      <c r="C40" s="48"/>
      <c r="D40" s="48"/>
      <c r="E40" s="48"/>
      <c r="F40" s="4">
        <f>SUM(F34:F39)</f>
        <v>5487.29</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0.21354977400412725</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zoomScaleNormal="100" workbookViewId="0">
      <selection activeCell="D18" sqref="D18"/>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33</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opLeftCell="A13" zoomScaleNormal="100" workbookViewId="0">
      <selection activeCell="D39" sqref="D39"/>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34</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15" zoomScaleNormal="100" workbookViewId="0">
      <selection activeCell="D39" sqref="D39"/>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35</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topLeftCell="A19" zoomScaleNormal="100" workbookViewId="0">
      <selection activeCell="D39" sqref="D39"/>
    </sheetView>
  </sheetViews>
  <sheetFormatPr defaultColWidth="8.88671875"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Butler County Water System Inc.</v>
      </c>
      <c r="E5" s="50"/>
      <c r="F5" s="51"/>
    </row>
    <row r="6" spans="1:6" ht="18" x14ac:dyDescent="0.25">
      <c r="A6" s="30"/>
    </row>
    <row r="7" spans="1:6" ht="18" x14ac:dyDescent="0.25">
      <c r="A7" s="30" t="s">
        <v>2</v>
      </c>
      <c r="D7" s="13" t="s">
        <v>36</v>
      </c>
      <c r="E7" s="14" t="s">
        <v>3</v>
      </c>
      <c r="F7" s="13">
        <f>IF(Jan!F7="","",Jan!F7)</f>
        <v>2024</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1fd4a67-a72e-4b63-af64-fdd815d90962" xsi:nil="true"/>
    <lcf76f155ced4ddcb4097134ff3c332f xmlns="887b3745-c80b-4d8d-8f4d-91599da3152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859F58A294E74EBF5998F88DF9FFB0" ma:contentTypeVersion="12" ma:contentTypeDescription="Create a new document." ma:contentTypeScope="" ma:versionID="15f6ca045c636a919e858ea3c1d2f983">
  <xsd:schema xmlns:xsd="http://www.w3.org/2001/XMLSchema" xmlns:xs="http://www.w3.org/2001/XMLSchema" xmlns:p="http://schemas.microsoft.com/office/2006/metadata/properties" xmlns:ns2="887b3745-c80b-4d8d-8f4d-91599da31528" xmlns:ns3="91fd4a67-a72e-4b63-af64-fdd815d90962" targetNamespace="http://schemas.microsoft.com/office/2006/metadata/properties" ma:root="true" ma:fieldsID="4c0d733c856d03d2aae461e83eb51d9a" ns2:_="" ns3:_="">
    <xsd:import namespace="887b3745-c80b-4d8d-8f4d-91599da31528"/>
    <xsd:import namespace="91fd4a67-a72e-4b63-af64-fdd815d9096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3745-c80b-4d8d-8f4d-91599da31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5d1464f-bf2d-4764-91b1-641742962a2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fd4a67-a72e-4b63-af64-fdd815d9096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f55f097-6fc8-47a7-8c05-e1f8b345d137}" ma:internalName="TaxCatchAll" ma:showField="CatchAllData" ma:web="91fd4a67-a72e-4b63-af64-fdd815d909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 ds:uri="91fd4a67-a72e-4b63-af64-fdd815d90962"/>
    <ds:schemaRef ds:uri="887b3745-c80b-4d8d-8f4d-91599da31528"/>
  </ds:schemaRefs>
</ds:datastoreItem>
</file>

<file path=customXml/itemProps2.xml><?xml version="1.0" encoding="utf-8"?>
<ds:datastoreItem xmlns:ds="http://schemas.openxmlformats.org/officeDocument/2006/customXml" ds:itemID="{98FC8A7F-7A0E-44D5-BA7D-C01B3738F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3745-c80b-4d8d-8f4d-91599da31528"/>
    <ds:schemaRef ds:uri="91fd4a67-a72e-4b63-af64-fdd815d9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Mark Frost</cp:lastModifiedBy>
  <cp:lastPrinted>2020-03-02T16:50:44Z</cp:lastPrinted>
  <dcterms:created xsi:type="dcterms:W3CDTF">2018-07-10T15:33:25Z</dcterms:created>
  <dcterms:modified xsi:type="dcterms:W3CDTF">2024-05-31T13:32:12Z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0x01010001859F58A294E74EBF5998F88DF9FFB0</vt:lpwstr>
  </property>
</Properties>
</file>