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4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ate Study - Retail\Jeff\Submitted to PSC 5.6.24\"/>
    </mc:Choice>
  </mc:AlternateContent>
  <xr:revisionPtr revIDLastSave="1" documentId="13_ncr:1_{30224553-E274-4127-A358-F5D6BFC65A4C}" xr6:coauthVersionLast="47" xr6:coauthVersionMax="47" xr10:uidLastSave="{E8037B76-F01C-4772-A845-951F4C60A437}"/>
  <bookViews>
    <workbookView xWindow="-108" yWindow="-108" windowWidth="23256" windowHeight="12576" tabRatio="603" xr2:uid="{D3A1962C-64AF-4B81-AE5E-2A239532A08F}"/>
  </bookViews>
  <sheets>
    <sheet name="2024 Proforma" sheetId="2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27" l="1"/>
  <c r="Q123" i="27"/>
  <c r="H10" i="27"/>
  <c r="H11" i="27"/>
  <c r="H12" i="27"/>
  <c r="H13" i="27"/>
  <c r="H14" i="27"/>
  <c r="H15" i="27"/>
  <c r="H16" i="27"/>
  <c r="H17" i="27"/>
  <c r="H18" i="27"/>
  <c r="H19" i="27"/>
  <c r="H21" i="27"/>
  <c r="H22" i="27"/>
  <c r="H23" i="27"/>
  <c r="H24" i="27"/>
  <c r="H25" i="27"/>
  <c r="H26" i="27"/>
  <c r="H27" i="27"/>
  <c r="H28" i="27"/>
  <c r="H30" i="27"/>
  <c r="H31" i="27"/>
  <c r="H32" i="27"/>
  <c r="H33" i="27"/>
  <c r="H34" i="27"/>
  <c r="H35" i="27"/>
  <c r="H36" i="27"/>
  <c r="H38" i="27"/>
  <c r="H39" i="27"/>
  <c r="H40" i="27"/>
  <c r="H42" i="27"/>
  <c r="H43" i="27"/>
  <c r="H44" i="27"/>
  <c r="H45" i="27"/>
  <c r="H46" i="27"/>
  <c r="H47" i="27"/>
  <c r="H48" i="27"/>
  <c r="H49" i="27"/>
  <c r="H50" i="27"/>
  <c r="H51" i="27"/>
  <c r="H53" i="27"/>
  <c r="H54" i="27"/>
  <c r="H55" i="27"/>
  <c r="H56" i="27"/>
  <c r="H57" i="27"/>
  <c r="H58" i="27"/>
  <c r="H59" i="27"/>
  <c r="H60" i="27"/>
  <c r="H61" i="27"/>
  <c r="H62" i="27"/>
  <c r="H63" i="27"/>
  <c r="H64" i="27"/>
  <c r="H65" i="27"/>
  <c r="H66" i="27"/>
  <c r="H67" i="27"/>
  <c r="K10" i="27"/>
  <c r="K11" i="27"/>
  <c r="K12" i="27"/>
  <c r="K13" i="27"/>
  <c r="K14" i="27"/>
  <c r="K15" i="27"/>
  <c r="K16" i="27"/>
  <c r="K17" i="27"/>
  <c r="K18" i="27"/>
  <c r="K19" i="27"/>
  <c r="K21" i="27"/>
  <c r="K22" i="27"/>
  <c r="K23" i="27"/>
  <c r="K24" i="27"/>
  <c r="K25" i="27"/>
  <c r="K26" i="27"/>
  <c r="K27" i="27"/>
  <c r="K28" i="27"/>
  <c r="K30" i="27"/>
  <c r="K31" i="27"/>
  <c r="K32" i="27"/>
  <c r="K33" i="27"/>
  <c r="K34" i="27"/>
  <c r="K35" i="27"/>
  <c r="K36" i="27"/>
  <c r="K38" i="27"/>
  <c r="K39" i="27"/>
  <c r="K40" i="27"/>
  <c r="K42" i="27"/>
  <c r="K43" i="27"/>
  <c r="K44" i="27"/>
  <c r="K45" i="27"/>
  <c r="K46" i="27"/>
  <c r="K47" i="27"/>
  <c r="K48" i="27"/>
  <c r="K49" i="27"/>
  <c r="K50" i="27"/>
  <c r="K51" i="27"/>
  <c r="K53" i="27"/>
  <c r="K54" i="27"/>
  <c r="K55" i="27"/>
  <c r="K56" i="27"/>
  <c r="K57" i="27"/>
  <c r="K58" i="27"/>
  <c r="K59" i="27"/>
  <c r="K60" i="27"/>
  <c r="K61" i="27"/>
  <c r="K62" i="27"/>
  <c r="K63" i="27"/>
  <c r="K64" i="27"/>
  <c r="K65" i="27"/>
  <c r="K66" i="27"/>
  <c r="K67" i="27"/>
  <c r="K8" i="27"/>
  <c r="K7" i="27"/>
  <c r="H8" i="27"/>
  <c r="H7" i="27"/>
  <c r="M8" i="27"/>
  <c r="H9" i="27"/>
  <c r="K9" i="27"/>
  <c r="M9" i="27"/>
  <c r="M10" i="27"/>
  <c r="M11" i="27"/>
  <c r="M12" i="27"/>
  <c r="M13" i="27"/>
  <c r="M14" i="27"/>
  <c r="M15" i="27"/>
  <c r="M16" i="27"/>
  <c r="M17" i="27"/>
  <c r="M18" i="27"/>
  <c r="M19" i="27"/>
  <c r="M20" i="27"/>
  <c r="M21" i="27"/>
  <c r="M22" i="27"/>
  <c r="M23" i="27"/>
  <c r="M24" i="27"/>
  <c r="M25" i="27"/>
  <c r="M26" i="27"/>
  <c r="M27" i="27"/>
  <c r="M28" i="27"/>
  <c r="M29" i="27"/>
  <c r="M30" i="27"/>
  <c r="M31" i="27"/>
  <c r="M32" i="27"/>
  <c r="M33" i="27"/>
  <c r="M34" i="27"/>
  <c r="M35" i="27"/>
  <c r="M36" i="27"/>
  <c r="M37" i="27"/>
  <c r="M38" i="27"/>
  <c r="M39" i="27"/>
  <c r="M40" i="27"/>
  <c r="M41" i="27"/>
  <c r="M42" i="27"/>
  <c r="M43" i="27"/>
  <c r="M44" i="27"/>
  <c r="M45" i="27"/>
  <c r="M46" i="27"/>
  <c r="M47" i="27"/>
  <c r="M48" i="27"/>
  <c r="M49" i="27"/>
  <c r="M50" i="27"/>
  <c r="M51" i="27"/>
  <c r="M52" i="27"/>
  <c r="M53" i="27"/>
  <c r="M54" i="27"/>
  <c r="M55" i="27"/>
  <c r="M56" i="27"/>
  <c r="M57" i="27"/>
  <c r="M58" i="27"/>
  <c r="M59" i="27"/>
  <c r="M60" i="27"/>
  <c r="M61" i="27"/>
  <c r="M62" i="27"/>
  <c r="M63" i="27"/>
  <c r="M64" i="27"/>
  <c r="M65" i="27"/>
  <c r="M66" i="27"/>
  <c r="M67" i="27"/>
  <c r="K93" i="27"/>
  <c r="K92" i="27"/>
  <c r="K91" i="27"/>
  <c r="K90" i="27"/>
  <c r="K89" i="27"/>
  <c r="N89" i="27" s="1"/>
  <c r="K88" i="27"/>
  <c r="J68" i="27"/>
  <c r="K68" i="27" s="1"/>
  <c r="N94" i="27"/>
  <c r="M88" i="27"/>
  <c r="M89" i="27"/>
  <c r="M90" i="27"/>
  <c r="M91" i="27"/>
  <c r="G95" i="27"/>
  <c r="M94" i="27"/>
  <c r="M93" i="27"/>
  <c r="M92" i="27"/>
  <c r="J85" i="27"/>
  <c r="G85" i="27"/>
  <c r="M84" i="27"/>
  <c r="K84" i="27"/>
  <c r="H84" i="27"/>
  <c r="M83" i="27"/>
  <c r="K83" i="27"/>
  <c r="H83" i="27"/>
  <c r="M82" i="27"/>
  <c r="K82" i="27"/>
  <c r="H82" i="27"/>
  <c r="K78" i="27"/>
  <c r="J78" i="27"/>
  <c r="G78" i="27"/>
  <c r="M77" i="27"/>
  <c r="H77" i="27"/>
  <c r="N77" i="27" s="1"/>
  <c r="M76" i="27"/>
  <c r="H76" i="27"/>
  <c r="M75" i="27"/>
  <c r="H75" i="27"/>
  <c r="N75" i="27" s="1"/>
  <c r="M74" i="27"/>
  <c r="H74" i="27"/>
  <c r="N74" i="27" s="1"/>
  <c r="L69" i="27"/>
  <c r="M7" i="27"/>
  <c r="H69" i="27" l="1"/>
  <c r="K69" i="27"/>
  <c r="J69" i="27"/>
  <c r="N10" i="27"/>
  <c r="P10" i="27" s="1"/>
  <c r="Q10" i="27" s="1"/>
  <c r="N51" i="27"/>
  <c r="P51" i="27" s="1"/>
  <c r="Q51" i="27" s="1"/>
  <c r="N26" i="27"/>
  <c r="P26" i="27" s="1"/>
  <c r="Q26" i="27" s="1"/>
  <c r="N67" i="27"/>
  <c r="P67" i="27" s="1"/>
  <c r="Q67" i="27" s="1"/>
  <c r="N55" i="27"/>
  <c r="P55" i="27" s="1"/>
  <c r="Q55" i="27" s="1"/>
  <c r="N8" i="27"/>
  <c r="P8" i="27" s="1"/>
  <c r="Q8" i="27" s="1"/>
  <c r="N47" i="27"/>
  <c r="P47" i="27" s="1"/>
  <c r="Q47" i="27" s="1"/>
  <c r="N22" i="27"/>
  <c r="P22" i="27" s="1"/>
  <c r="Q22" i="27" s="1"/>
  <c r="N28" i="27"/>
  <c r="P28" i="27" s="1"/>
  <c r="Q28" i="27" s="1"/>
  <c r="N41" i="27"/>
  <c r="P41" i="27" s="1"/>
  <c r="Q41" i="27" s="1"/>
  <c r="N7" i="27"/>
  <c r="N16" i="27"/>
  <c r="P16" i="27" s="1"/>
  <c r="Q16" i="27" s="1"/>
  <c r="N29" i="27"/>
  <c r="P29" i="27" s="1"/>
  <c r="Q29" i="27" s="1"/>
  <c r="N65" i="27"/>
  <c r="P65" i="27" s="1"/>
  <c r="Q65" i="27" s="1"/>
  <c r="N12" i="27"/>
  <c r="P12" i="27" s="1"/>
  <c r="Q12" i="27" s="1"/>
  <c r="N36" i="27"/>
  <c r="P36" i="27" s="1"/>
  <c r="N40" i="27"/>
  <c r="P40" i="27" s="1"/>
  <c r="Q40" i="27" s="1"/>
  <c r="N44" i="27"/>
  <c r="P44" i="27" s="1"/>
  <c r="Q44" i="27" s="1"/>
  <c r="N48" i="27"/>
  <c r="N24" i="27"/>
  <c r="P24" i="27" s="1"/>
  <c r="Q24" i="27" s="1"/>
  <c r="N59" i="27"/>
  <c r="P59" i="27" s="1"/>
  <c r="Q59" i="27" s="1"/>
  <c r="N57" i="27"/>
  <c r="P57" i="27" s="1"/>
  <c r="N49" i="27"/>
  <c r="P49" i="27" s="1"/>
  <c r="Q49" i="27" s="1"/>
  <c r="N45" i="27"/>
  <c r="P45" i="27" s="1"/>
  <c r="Q45" i="27" s="1"/>
  <c r="N33" i="27"/>
  <c r="P33" i="27" s="1"/>
  <c r="Q33" i="27" s="1"/>
  <c r="N20" i="27"/>
  <c r="P20" i="27" s="1"/>
  <c r="Q20" i="27" s="1"/>
  <c r="G97" i="27"/>
  <c r="N63" i="27"/>
  <c r="P63" i="27" s="1"/>
  <c r="Q63" i="27" s="1"/>
  <c r="N35" i="27"/>
  <c r="P35" i="27" s="1"/>
  <c r="Q35" i="27" s="1"/>
  <c r="N34" i="27"/>
  <c r="P34" i="27" s="1"/>
  <c r="N30" i="27"/>
  <c r="P30" i="27" s="1"/>
  <c r="N18" i="27"/>
  <c r="P18" i="27" s="1"/>
  <c r="Q18" i="27" s="1"/>
  <c r="N14" i="27"/>
  <c r="P14" i="27" s="1"/>
  <c r="N61" i="27"/>
  <c r="P61" i="27" s="1"/>
  <c r="N53" i="27"/>
  <c r="P53" i="27" s="1"/>
  <c r="N37" i="27"/>
  <c r="P37" i="27" s="1"/>
  <c r="Q37" i="27" s="1"/>
  <c r="N83" i="27"/>
  <c r="P83" i="27" s="1"/>
  <c r="Q83" i="27" s="1"/>
  <c r="N43" i="27"/>
  <c r="P43" i="27" s="1"/>
  <c r="Q43" i="27" s="1"/>
  <c r="N42" i="27"/>
  <c r="P42" i="27" s="1"/>
  <c r="N39" i="27"/>
  <c r="P39" i="27" s="1"/>
  <c r="N38" i="27"/>
  <c r="P38" i="27" s="1"/>
  <c r="N50" i="27"/>
  <c r="P50" i="27" s="1"/>
  <c r="N46" i="27"/>
  <c r="P46" i="27" s="1"/>
  <c r="Q46" i="27" s="1"/>
  <c r="N32" i="27"/>
  <c r="P32" i="27" s="1"/>
  <c r="Q32" i="27" s="1"/>
  <c r="N31" i="27"/>
  <c r="P31" i="27" s="1"/>
  <c r="Q31" i="27" s="1"/>
  <c r="N66" i="27"/>
  <c r="N60" i="27"/>
  <c r="N56" i="27"/>
  <c r="N52" i="27"/>
  <c r="N64" i="27"/>
  <c r="N62" i="27"/>
  <c r="N58" i="27"/>
  <c r="N54" i="27"/>
  <c r="N27" i="27"/>
  <c r="N25" i="27"/>
  <c r="N23" i="27"/>
  <c r="N21" i="27"/>
  <c r="N19" i="27"/>
  <c r="N17" i="27"/>
  <c r="N15" i="27"/>
  <c r="N13" i="27"/>
  <c r="N11" i="27"/>
  <c r="N9" i="27"/>
  <c r="N90" i="27"/>
  <c r="P90" i="27" s="1"/>
  <c r="Q90" i="27" s="1"/>
  <c r="N88" i="27"/>
  <c r="P88" i="27" s="1"/>
  <c r="N91" i="27"/>
  <c r="P91" i="27" s="1"/>
  <c r="Q91" i="27" s="1"/>
  <c r="P89" i="27"/>
  <c r="Q89" i="27" s="1"/>
  <c r="N92" i="27"/>
  <c r="P92" i="27" s="1"/>
  <c r="Q92" i="27" s="1"/>
  <c r="K85" i="27"/>
  <c r="N84" i="27"/>
  <c r="P84" i="27" s="1"/>
  <c r="M85" i="27"/>
  <c r="N76" i="27"/>
  <c r="N78" i="27" s="1"/>
  <c r="H78" i="27"/>
  <c r="M78" i="27"/>
  <c r="N93" i="27"/>
  <c r="P93" i="27" s="1"/>
  <c r="Q93" i="27" s="1"/>
  <c r="P74" i="27"/>
  <c r="Q74" i="27" s="1"/>
  <c r="H95" i="27"/>
  <c r="P75" i="27"/>
  <c r="Q75" i="27" s="1"/>
  <c r="H85" i="27"/>
  <c r="N82" i="27"/>
  <c r="P77" i="27"/>
  <c r="Q77" i="27" s="1"/>
  <c r="P94" i="27"/>
  <c r="Q94" i="27" s="1"/>
  <c r="P7" i="27" l="1"/>
  <c r="Q7" i="27" s="1"/>
  <c r="H97" i="27"/>
  <c r="Q42" i="27"/>
  <c r="P48" i="27"/>
  <c r="Q48" i="27" s="1"/>
  <c r="Q57" i="27"/>
  <c r="Q36" i="27"/>
  <c r="Q14" i="27"/>
  <c r="Q38" i="27"/>
  <c r="Q34" i="27"/>
  <c r="Q39" i="27"/>
  <c r="Q61" i="27"/>
  <c r="Q53" i="27"/>
  <c r="Q84" i="27"/>
  <c r="Q50" i="27"/>
  <c r="P21" i="27"/>
  <c r="P62" i="27"/>
  <c r="Q62" i="27" s="1"/>
  <c r="P56" i="27"/>
  <c r="Q56" i="27" s="1"/>
  <c r="P15" i="27"/>
  <c r="P64" i="27"/>
  <c r="Q64" i="27" s="1"/>
  <c r="P60" i="27"/>
  <c r="Q60" i="27" s="1"/>
  <c r="P9" i="27"/>
  <c r="Q9" i="27" s="1"/>
  <c r="P17" i="27"/>
  <c r="Q17" i="27" s="1"/>
  <c r="P25" i="27"/>
  <c r="P54" i="27"/>
  <c r="Q54" i="27" s="1"/>
  <c r="Q30" i="27"/>
  <c r="P66" i="27"/>
  <c r="P13" i="27"/>
  <c r="P52" i="27"/>
  <c r="P23" i="27"/>
  <c r="Q23" i="27" s="1"/>
  <c r="P11" i="27"/>
  <c r="P19" i="27"/>
  <c r="Q19" i="27" s="1"/>
  <c r="P27" i="27"/>
  <c r="P58" i="27"/>
  <c r="Q58" i="27" s="1"/>
  <c r="Q88" i="27"/>
  <c r="P76" i="27"/>
  <c r="Q76" i="27" s="1"/>
  <c r="Q78" i="27" s="1"/>
  <c r="N85" i="27"/>
  <c r="P82" i="27"/>
  <c r="P85" i="27" s="1"/>
  <c r="Q124" i="27" l="1"/>
  <c r="Q115" i="27"/>
  <c r="P78" i="27"/>
  <c r="Q21" i="27"/>
  <c r="Q27" i="27"/>
  <c r="Q11" i="27"/>
  <c r="Q66" i="27"/>
  <c r="Q25" i="27"/>
  <c r="Q52" i="27"/>
  <c r="Q13" i="27"/>
  <c r="Q15" i="27"/>
  <c r="M68" i="27"/>
  <c r="J95" i="27"/>
  <c r="J97" i="27" s="1"/>
  <c r="N68" i="27"/>
  <c r="N69" i="27" s="1"/>
  <c r="K95" i="27"/>
  <c r="K97" i="27" s="1"/>
  <c r="Q82" i="27"/>
  <c r="Q85" i="27" s="1"/>
  <c r="Q116" i="27" l="1"/>
  <c r="M95" i="27"/>
  <c r="M69" i="27"/>
  <c r="N95" i="27"/>
  <c r="N97" i="27" s="1"/>
  <c r="P68" i="27"/>
  <c r="P69" i="27" s="1"/>
  <c r="M97" i="27" l="1"/>
  <c r="Q68" i="27"/>
  <c r="Q69" i="27" s="1"/>
  <c r="P95" i="27"/>
  <c r="P97" i="27" s="1"/>
  <c r="Q71" i="27" l="1"/>
  <c r="Q95" i="27"/>
  <c r="Q107" i="27" l="1"/>
  <c r="Q108" i="27" s="1"/>
  <c r="Q125" i="27"/>
  <c r="Q97" i="27"/>
  <c r="Q100" i="27"/>
  <c r="Q102" i="27" s="1"/>
  <c r="Q111" i="27" l="1"/>
  <c r="Q110" i="27"/>
  <c r="Q112" i="27" l="1"/>
  <c r="Q122" i="27" s="1"/>
  <c r="Q127" i="27" s="1"/>
  <c r="Q117" i="27" l="1"/>
</calcChain>
</file>

<file path=xl/sharedStrings.xml><?xml version="1.0" encoding="utf-8"?>
<sst xmlns="http://schemas.openxmlformats.org/spreadsheetml/2006/main" count="281" uniqueCount="98">
  <si>
    <t>BUTLER CONTY WATER SYSTEM, INC.</t>
  </si>
  <si>
    <t>Proforma Wage Expense</t>
  </si>
  <si>
    <t>PROFORMA WAGE EXPENSE</t>
  </si>
  <si>
    <t>Position</t>
  </si>
  <si>
    <t>Regular</t>
  </si>
  <si>
    <t>Overtime</t>
  </si>
  <si>
    <t>Total Worked</t>
  </si>
  <si>
    <t>Total Wages</t>
  </si>
  <si>
    <t>Dept</t>
  </si>
  <si>
    <t>No.</t>
  </si>
  <si>
    <t>Job Title</t>
  </si>
  <si>
    <t>Pay Rate</t>
  </si>
  <si>
    <t>Status</t>
  </si>
  <si>
    <t>Hours Worked</t>
  </si>
  <si>
    <t>Amount</t>
  </si>
  <si>
    <t>Wage  Adjmt</t>
  </si>
  <si>
    <t>Total Amount</t>
  </si>
  <si>
    <t>2H</t>
  </si>
  <si>
    <t>Billing &amp; Customer Service Supervisor</t>
  </si>
  <si>
    <t>Terminated</t>
  </si>
  <si>
    <t>Management Advisor</t>
  </si>
  <si>
    <t>2C</t>
  </si>
  <si>
    <t>Construction Foreman</t>
  </si>
  <si>
    <t>Active</t>
  </si>
  <si>
    <t>2J</t>
  </si>
  <si>
    <t>Accounting Supervisor- Customer Accounts</t>
  </si>
  <si>
    <t>Billing Administrator</t>
  </si>
  <si>
    <t>8F</t>
  </si>
  <si>
    <t>Customer Service Supervisor</t>
  </si>
  <si>
    <t>Manager of Finance &amp; Administration</t>
  </si>
  <si>
    <t>2I</t>
  </si>
  <si>
    <t xml:space="preserve">Customer Service Representative </t>
  </si>
  <si>
    <t>8B</t>
  </si>
  <si>
    <t>Treatment Plant &amp; Distribution Supervisor</t>
  </si>
  <si>
    <t>Customer Service/Operations Coordinator</t>
  </si>
  <si>
    <t>2F</t>
  </si>
  <si>
    <t>Construction Coordinator</t>
  </si>
  <si>
    <t>Accountant</t>
  </si>
  <si>
    <t>Wastewater System Foreman</t>
  </si>
  <si>
    <t>Accounting Clerk/AP</t>
  </si>
  <si>
    <t>Serviceperson</t>
  </si>
  <si>
    <t xml:space="preserve">Manager of Operations </t>
  </si>
  <si>
    <t>Operations Supervisor</t>
  </si>
  <si>
    <t>2B</t>
  </si>
  <si>
    <t>Lead Water Accountability Technician</t>
  </si>
  <si>
    <t>2E</t>
  </si>
  <si>
    <t>AMR/AMI Supervisor</t>
  </si>
  <si>
    <t>Accounting Supervisor- Financial Reporting</t>
  </si>
  <si>
    <t>Administrative Assistant</t>
  </si>
  <si>
    <t>AMR/AMI Technician, Lead</t>
  </si>
  <si>
    <t>Water Accountability Supervisor</t>
  </si>
  <si>
    <t>Systems &amp; Database Administrator</t>
  </si>
  <si>
    <t>BC Office Coordinator</t>
  </si>
  <si>
    <t xml:space="preserve">Water Accountability Technician </t>
  </si>
  <si>
    <t>Treatment Plant &amp; Distribution System Operator</t>
  </si>
  <si>
    <t>Repairperson/Operator</t>
  </si>
  <si>
    <t>Construction Inspector</t>
  </si>
  <si>
    <t>IT Technician</t>
  </si>
  <si>
    <t xml:space="preserve">Manager of HR &amp; Communications  </t>
  </si>
  <si>
    <t>Customer Service Rep/BC/PT</t>
  </si>
  <si>
    <t>SCADA Controls Technician</t>
  </si>
  <si>
    <t>Wastewater Technician</t>
  </si>
  <si>
    <t>Accouting Clerk/AP</t>
  </si>
  <si>
    <t>Water Quality Technician</t>
  </si>
  <si>
    <t xml:space="preserve">AMR/AMI Technician </t>
  </si>
  <si>
    <t>General Manager</t>
  </si>
  <si>
    <t xml:space="preserve">Collector/Utilityperson </t>
  </si>
  <si>
    <t>Executive Assistant</t>
  </si>
  <si>
    <t>SUBTOTAL</t>
  </si>
  <si>
    <t>Allocation Variance</t>
  </si>
  <si>
    <t>SUBTOTAL - Base Year Restated</t>
  </si>
  <si>
    <t>New Positions Added in Year 2023/2024</t>
  </si>
  <si>
    <t>CMSS Administrator</t>
  </si>
  <si>
    <t>Locate Specialist</t>
  </si>
  <si>
    <t>Lead Dispatch Operator</t>
  </si>
  <si>
    <t>Lead Meter Test Technician</t>
  </si>
  <si>
    <t>SUBTOTAL - New Postions Added</t>
  </si>
  <si>
    <t>Customer Service Wages Expensed at 100% (Base Year 41%)</t>
  </si>
  <si>
    <t>BC Customer Service Representative - PT</t>
  </si>
  <si>
    <t>SUBTOTAL - Customer Service Wage Expense</t>
  </si>
  <si>
    <t>Terminated Employees :</t>
  </si>
  <si>
    <t>SUBTOTAL - Terminated \ Turnover</t>
  </si>
  <si>
    <t>TOTAL - Proforma Wage Expense 2024</t>
  </si>
  <si>
    <t>Proforma Wage Expense 2024</t>
  </si>
  <si>
    <t>Wage Expense 2022</t>
  </si>
  <si>
    <t>Total Increase</t>
  </si>
  <si>
    <t>Build-up to Proforma Expense:</t>
  </si>
  <si>
    <t xml:space="preserve">Less:  Turnover </t>
  </si>
  <si>
    <t>Adjusted Wages</t>
  </si>
  <si>
    <t>2023 Cost of Living (7.745%)</t>
  </si>
  <si>
    <t>2024 Cost of Living (3.241%)</t>
  </si>
  <si>
    <t>Wage Rate Inflation</t>
  </si>
  <si>
    <t>Merit/Promotional Increases</t>
  </si>
  <si>
    <t>Positions Added since Test Year</t>
  </si>
  <si>
    <t>Customer Service Expense</t>
  </si>
  <si>
    <t>Breakdown - Proforma Expense 2024</t>
  </si>
  <si>
    <t>Positions Added since beginning of Test Year</t>
  </si>
  <si>
    <t xml:space="preserve">Turnover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</si>
</sst>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000%"/>
    <numFmt numFmtId="166" formatCode="0.0%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Border="0" applyAlignment="0"/>
    <xf numFmtId="0" fontId="3" fillId="0" borderId="0" applyNumberFormat="0" applyBorder="0" applyAlignment="0"/>
    <xf numFmtId="0" fontId="4" fillId="0" borderId="0" applyNumberFormat="0" applyBorder="0" applyAlignment="0"/>
    <xf numFmtId="0" fontId="5" fillId="0" borderId="0" applyNumberFormat="0" applyBorder="0" applyAlignment="0"/>
    <xf numFmtId="0" fontId="6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43" fontId="8" fillId="0" borderId="1" xfId="1" applyFont="1" applyFill="1" applyBorder="1"/>
    <xf numFmtId="43" fontId="8" fillId="0" borderId="0" xfId="1" applyFont="1" applyBorder="1"/>
    <xf numFmtId="43" fontId="8" fillId="0" borderId="0" xfId="1" applyFont="1" applyFill="1" applyBorder="1"/>
    <xf numFmtId="43" fontId="8" fillId="0" borderId="1" xfId="1" applyFont="1" applyBorder="1"/>
    <xf numFmtId="44" fontId="8" fillId="0" borderId="0" xfId="2" applyFont="1" applyFill="1" applyBorder="1"/>
    <xf numFmtId="43" fontId="8" fillId="0" borderId="1" xfId="0" applyNumberFormat="1" applyFont="1" applyBorder="1" applyAlignment="1">
      <alignment horizontal="left"/>
    </xf>
    <xf numFmtId="43" fontId="8" fillId="0" borderId="2" xfId="1" applyFont="1" applyFill="1" applyBorder="1"/>
    <xf numFmtId="43" fontId="8" fillId="0" borderId="2" xfId="0" applyNumberFormat="1" applyFont="1" applyBorder="1"/>
    <xf numFmtId="43" fontId="8" fillId="2" borderId="0" xfId="1" applyFont="1" applyFill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14" fontId="8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43" fontId="8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43" fontId="8" fillId="0" borderId="0" xfId="13" applyFont="1" applyBorder="1"/>
    <xf numFmtId="164" fontId="8" fillId="0" borderId="0" xfId="10" applyNumberFormat="1" applyFont="1" applyBorder="1" applyAlignment="1">
      <alignment horizontal="left"/>
    </xf>
    <xf numFmtId="43" fontId="8" fillId="0" borderId="0" xfId="13" applyFont="1" applyFill="1" applyBorder="1"/>
    <xf numFmtId="164" fontId="8" fillId="0" borderId="0" xfId="1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44" fontId="8" fillId="0" borderId="0" xfId="0" applyNumberFormat="1" applyFont="1"/>
    <xf numFmtId="44" fontId="6" fillId="0" borderId="0" xfId="2" applyFont="1" applyFill="1" applyBorder="1"/>
    <xf numFmtId="43" fontId="8" fillId="0" borderId="0" xfId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44" fontId="8" fillId="0" borderId="0" xfId="2" applyFont="1" applyFill="1" applyBorder="1" applyAlignment="1">
      <alignment horizontal="right"/>
    </xf>
    <xf numFmtId="43" fontId="8" fillId="0" borderId="0" xfId="0" applyNumberFormat="1" applyFont="1"/>
    <xf numFmtId="44" fontId="8" fillId="0" borderId="0" xfId="2" applyFont="1" applyBorder="1"/>
    <xf numFmtId="44" fontId="8" fillId="2" borderId="0" xfId="2" applyFont="1" applyFill="1" applyBorder="1"/>
    <xf numFmtId="9" fontId="8" fillId="0" borderId="0" xfId="10" applyFont="1" applyBorder="1" applyAlignment="1">
      <alignment horizontal="left"/>
    </xf>
    <xf numFmtId="44" fontId="6" fillId="0" borderId="0" xfId="0" applyNumberFormat="1" applyFont="1" applyAlignment="1">
      <alignment horizontal="left"/>
    </xf>
    <xf numFmtId="10" fontId="8" fillId="0" borderId="0" xfId="0" applyNumberFormat="1" applyFont="1"/>
    <xf numFmtId="9" fontId="8" fillId="0" borderId="0" xfId="10" applyFont="1" applyBorder="1" applyAlignment="1">
      <alignment horizontal="right"/>
    </xf>
    <xf numFmtId="166" fontId="8" fillId="0" borderId="0" xfId="10" applyNumberFormat="1" applyFont="1" applyBorder="1" applyAlignment="1">
      <alignment horizontal="left"/>
    </xf>
    <xf numFmtId="9" fontId="8" fillId="0" borderId="0" xfId="0" applyNumberFormat="1" applyFont="1" applyAlignment="1">
      <alignment horizontal="right"/>
    </xf>
    <xf numFmtId="9" fontId="8" fillId="0" borderId="0" xfId="10" applyFont="1" applyBorder="1"/>
    <xf numFmtId="166" fontId="8" fillId="0" borderId="0" xfId="10" applyNumberFormat="1" applyFont="1" applyBorder="1"/>
    <xf numFmtId="165" fontId="8" fillId="0" borderId="0" xfId="0" applyNumberFormat="1" applyFont="1"/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3" fontId="8" fillId="0" borderId="1" xfId="1" applyFont="1" applyBorder="1" applyAlignment="1">
      <alignment horizontal="center"/>
    </xf>
    <xf numFmtId="44" fontId="8" fillId="0" borderId="5" xfId="2" applyFont="1" applyFill="1" applyBorder="1"/>
    <xf numFmtId="0" fontId="8" fillId="0" borderId="1" xfId="0" applyFont="1" applyBorder="1" applyAlignment="1">
      <alignment horizontal="left"/>
    </xf>
    <xf numFmtId="0" fontId="8" fillId="0" borderId="1" xfId="0" applyFont="1" applyBorder="1"/>
    <xf numFmtId="43" fontId="8" fillId="0" borderId="2" xfId="0" applyNumberFormat="1" applyFont="1" applyBorder="1" applyAlignment="1">
      <alignment horizontal="left"/>
    </xf>
    <xf numFmtId="43" fontId="8" fillId="0" borderId="2" xfId="1" applyFont="1" applyFill="1" applyBorder="1" applyAlignment="1">
      <alignment horizontal="right"/>
    </xf>
    <xf numFmtId="43" fontId="8" fillId="2" borderId="5" xfId="1" applyFont="1" applyFill="1" applyBorder="1"/>
    <xf numFmtId="44" fontId="8" fillId="0" borderId="1" xfId="2" applyFont="1" applyFill="1" applyBorder="1"/>
    <xf numFmtId="43" fontId="8" fillId="0" borderId="0" xfId="1" applyFont="1" applyBorder="1" applyAlignment="1">
      <alignment horizontal="left"/>
    </xf>
    <xf numFmtId="43" fontId="8" fillId="2" borderId="0" xfId="1" applyFont="1" applyFill="1" applyBorder="1" applyAlignment="1">
      <alignment horizontal="left"/>
    </xf>
    <xf numFmtId="43" fontId="8" fillId="0" borderId="6" xfId="0" applyNumberFormat="1" applyFont="1" applyBorder="1"/>
    <xf numFmtId="44" fontId="8" fillId="0" borderId="6" xfId="2" applyFont="1" applyBorder="1"/>
    <xf numFmtId="44" fontId="8" fillId="2" borderId="6" xfId="2" applyFont="1" applyFill="1" applyBorder="1"/>
    <xf numFmtId="43" fontId="8" fillId="0" borderId="2" xfId="1" applyFont="1" applyBorder="1"/>
    <xf numFmtId="43" fontId="8" fillId="0" borderId="0" xfId="1" applyFont="1" applyFill="1" applyBorder="1" applyAlignment="1">
      <alignment horizontal="left"/>
    </xf>
    <xf numFmtId="44" fontId="8" fillId="0" borderId="5" xfId="0" applyNumberFormat="1" applyFont="1" applyBorder="1"/>
    <xf numFmtId="0" fontId="9" fillId="0" borderId="0" xfId="0" applyFont="1" applyAlignment="1">
      <alignment horizontal="left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</cellXfs>
  <cellStyles count="14">
    <cellStyle name="Comma" xfId="1" builtinId="3"/>
    <cellStyle name="Comma 2" xfId="8" xr:uid="{56963AFF-AD58-4F37-A67B-234FDFE17FAD}"/>
    <cellStyle name="Comma 2 2" xfId="13" xr:uid="{7553ECFD-DAEA-4D9C-84FA-54B940EEBAA3}"/>
    <cellStyle name="Comma 2 3" xfId="11" xr:uid="{ACDC30C6-6075-47A4-8727-FCD510F0B3DE}"/>
    <cellStyle name="Currency" xfId="2" builtinId="4"/>
    <cellStyle name="Currency 2" xfId="9" xr:uid="{36CEFEB1-97BB-4647-9A6E-778D64ABCEF5}"/>
    <cellStyle name="Currency 2 2" xfId="12" xr:uid="{8EBD42DF-F385-4DFC-BF3C-82BD4C963307}"/>
    <cellStyle name="Normal" xfId="0" builtinId="0"/>
    <cellStyle name="Normal 2" xfId="7" xr:uid="{59BBC2E1-A362-4E38-9EC0-581CD0C37EF4}"/>
    <cellStyle name="Percent" xfId="10" builtinId="5"/>
    <cellStyle name="STYLE1" xfId="3" xr:uid="{81498131-87AD-4FF3-9536-85EA64BBFD34}"/>
    <cellStyle name="STYLE2" xfId="4" xr:uid="{99081380-F1D5-4047-A508-EDF219AE0925}"/>
    <cellStyle name="STYLE3" xfId="5" xr:uid="{EDF68A96-AF54-4B96-943F-7B754ECCF1B9}"/>
    <cellStyle name="STYLE4" xfId="6" xr:uid="{E011260D-3AAC-4DAA-84AD-D27BBA7222DD}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93B0D-C2F9-48A3-AD89-7AAF3589CA31}">
  <dimension ref="A1:Z128"/>
  <sheetViews>
    <sheetView tabSelected="1" workbookViewId="0">
      <pane xSplit="3" ySplit="6" topLeftCell="D103" activePane="bottomRight" state="frozen"/>
      <selection pane="bottomRight" activeCell="U122" sqref="U122"/>
      <selection pane="bottomLeft" activeCell="A7" sqref="A7"/>
      <selection pane="topRight" activeCell="D1" sqref="D1"/>
    </sheetView>
  </sheetViews>
  <sheetFormatPr defaultColWidth="9.140625" defaultRowHeight="13.5" customHeight="1"/>
  <cols>
    <col min="1" max="1" width="6" style="11" customWidth="1"/>
    <col min="2" max="2" width="8.7109375" style="11" customWidth="1"/>
    <col min="3" max="3" width="41.42578125" style="11" bestFit="1" customWidth="1"/>
    <col min="4" max="4" width="9.5703125" style="11" customWidth="1"/>
    <col min="5" max="5" width="11.42578125" style="10" customWidth="1"/>
    <col min="6" max="6" width="2.28515625" style="11" customWidth="1"/>
    <col min="7" max="7" width="12.7109375" style="2" customWidth="1"/>
    <col min="8" max="8" width="14" style="2" customWidth="1"/>
    <col min="9" max="9" width="2.5703125" style="2" customWidth="1"/>
    <col min="10" max="10" width="12.5703125" style="2" customWidth="1"/>
    <col min="11" max="11" width="11.7109375" style="2" customWidth="1"/>
    <col min="12" max="12" width="2.7109375" style="2" customWidth="1"/>
    <col min="13" max="13" width="13.42578125" style="2" customWidth="1"/>
    <col min="14" max="14" width="13.28515625" style="3" customWidth="1"/>
    <col min="15" max="15" width="2.7109375" style="2" customWidth="1"/>
    <col min="16" max="16" width="13.28515625" style="2" customWidth="1"/>
    <col min="17" max="17" width="15.42578125" style="3" customWidth="1"/>
    <col min="18" max="18" width="10.5703125" style="10" bestFit="1" customWidth="1"/>
    <col min="19" max="25" width="9.140625" style="10"/>
    <col min="26" max="26" width="9.5703125" style="2" bestFit="1" customWidth="1"/>
    <col min="27" max="16384" width="9.140625" style="10"/>
  </cols>
  <sheetData>
    <row r="1" spans="1:17" ht="13.5" customHeight="1">
      <c r="A1" s="58" t="s">
        <v>0</v>
      </c>
      <c r="B1" s="12"/>
      <c r="C1" s="12"/>
      <c r="D1" s="12"/>
      <c r="F1" s="12"/>
    </row>
    <row r="2" spans="1:17" ht="13.5" customHeight="1">
      <c r="A2" s="10" t="s">
        <v>1</v>
      </c>
      <c r="B2" s="12"/>
      <c r="C2" s="12"/>
      <c r="D2" s="12"/>
      <c r="F2" s="12"/>
    </row>
    <row r="4" spans="1:17" ht="13.5" customHeight="1" thickBot="1">
      <c r="D4" s="10"/>
      <c r="F4" s="10"/>
      <c r="G4" s="59" t="s">
        <v>2</v>
      </c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1:17" ht="13.5" customHeight="1">
      <c r="B5" s="11" t="s">
        <v>3</v>
      </c>
      <c r="D5" s="13">
        <v>45292</v>
      </c>
      <c r="G5" s="60" t="s">
        <v>4</v>
      </c>
      <c r="H5" s="60"/>
      <c r="I5" s="11"/>
      <c r="J5" s="60" t="s">
        <v>5</v>
      </c>
      <c r="K5" s="60"/>
      <c r="L5" s="11"/>
      <c r="M5" s="60" t="s">
        <v>6</v>
      </c>
      <c r="N5" s="60"/>
      <c r="O5" s="11"/>
      <c r="P5" s="60" t="s">
        <v>7</v>
      </c>
      <c r="Q5" s="60"/>
    </row>
    <row r="6" spans="1:17" ht="13.5" customHeight="1">
      <c r="A6" s="40" t="s">
        <v>8</v>
      </c>
      <c r="B6" s="41" t="s">
        <v>9</v>
      </c>
      <c r="C6" s="40" t="s">
        <v>10</v>
      </c>
      <c r="D6" s="40" t="s">
        <v>11</v>
      </c>
      <c r="E6" s="40" t="s">
        <v>12</v>
      </c>
      <c r="G6" s="40" t="s">
        <v>13</v>
      </c>
      <c r="H6" s="40" t="s">
        <v>14</v>
      </c>
      <c r="I6" s="11"/>
      <c r="J6" s="40" t="s">
        <v>13</v>
      </c>
      <c r="K6" s="40" t="s">
        <v>14</v>
      </c>
      <c r="L6" s="11"/>
      <c r="M6" s="40" t="s">
        <v>13</v>
      </c>
      <c r="N6" s="40" t="s">
        <v>14</v>
      </c>
      <c r="O6" s="11"/>
      <c r="P6" s="42" t="s">
        <v>15</v>
      </c>
      <c r="Q6" s="40" t="s">
        <v>16</v>
      </c>
    </row>
    <row r="7" spans="1:17" ht="13.5" customHeight="1">
      <c r="A7" s="11" t="s">
        <v>17</v>
      </c>
      <c r="B7" s="11">
        <v>26</v>
      </c>
      <c r="C7" s="14" t="s">
        <v>18</v>
      </c>
      <c r="D7" s="15">
        <v>38.477318794098863</v>
      </c>
      <c r="E7" s="16" t="s">
        <v>19</v>
      </c>
      <c r="F7" s="15"/>
      <c r="G7" s="3">
        <v>46.910310000000003</v>
      </c>
      <c r="H7" s="2">
        <f t="shared" ref="H7:H8" si="0">+G7*D7</f>
        <v>1804.982952600004</v>
      </c>
      <c r="I7" s="3"/>
      <c r="J7" s="3">
        <v>4.9046700000000003</v>
      </c>
      <c r="K7" s="2">
        <f t="shared" ref="K7:K8" si="1">+D7*1.5*J7</f>
        <v>283.07782675477932</v>
      </c>
      <c r="L7" s="3"/>
      <c r="M7" s="3">
        <f>(+G7+J7)</f>
        <v>51.814980000000006</v>
      </c>
      <c r="N7" s="3">
        <f t="shared" ref="M7:N33" si="2">+H7+K7</f>
        <v>2088.0607793547833</v>
      </c>
      <c r="O7" s="3"/>
      <c r="P7" s="3">
        <f>(+N7*0.05)</f>
        <v>104.40303896773918</v>
      </c>
      <c r="Q7" s="3">
        <f>SUM(N7:P7)</f>
        <v>2192.4638183225225</v>
      </c>
    </row>
    <row r="8" spans="1:17" ht="13.5" customHeight="1">
      <c r="A8" s="11" t="s">
        <v>17</v>
      </c>
      <c r="B8" s="11">
        <v>28</v>
      </c>
      <c r="C8" s="14" t="s">
        <v>20</v>
      </c>
      <c r="D8" s="15">
        <v>88.211001628664576</v>
      </c>
      <c r="E8" s="16" t="s">
        <v>19</v>
      </c>
      <c r="F8" s="15"/>
      <c r="G8" s="3">
        <v>37.576799999999999</v>
      </c>
      <c r="H8" s="2">
        <f t="shared" si="0"/>
        <v>3314.6871660000029</v>
      </c>
      <c r="I8" s="3"/>
      <c r="J8" s="3">
        <v>0</v>
      </c>
      <c r="K8" s="2">
        <f t="shared" si="1"/>
        <v>0</v>
      </c>
      <c r="L8" s="3"/>
      <c r="M8" s="3">
        <f>+G8+J8</f>
        <v>37.576799999999999</v>
      </c>
      <c r="N8" s="3">
        <f t="shared" si="2"/>
        <v>3314.6871660000029</v>
      </c>
      <c r="O8" s="3"/>
      <c r="P8" s="3">
        <f>+N8*0.05</f>
        <v>165.73435830000017</v>
      </c>
      <c r="Q8" s="3">
        <f>+N8+P8</f>
        <v>3480.4215243000031</v>
      </c>
    </row>
    <row r="9" spans="1:17" ht="13.5" customHeight="1">
      <c r="A9" s="11" t="s">
        <v>21</v>
      </c>
      <c r="B9" s="11">
        <v>32</v>
      </c>
      <c r="C9" s="14" t="s">
        <v>22</v>
      </c>
      <c r="D9" s="17">
        <v>37.889449999999997</v>
      </c>
      <c r="E9" s="16" t="s">
        <v>23</v>
      </c>
      <c r="F9" s="18"/>
      <c r="G9" s="3">
        <v>129.5</v>
      </c>
      <c r="H9" s="2">
        <f t="shared" ref="H9:H16" si="3">+G9*D9</f>
        <v>4906.6837749999995</v>
      </c>
      <c r="I9" s="3"/>
      <c r="J9" s="3">
        <v>22</v>
      </c>
      <c r="K9" s="2">
        <f t="shared" ref="K9:K19" si="4">+D9*1.5*J9</f>
        <v>1250.3518499999998</v>
      </c>
      <c r="L9" s="3"/>
      <c r="M9" s="3">
        <f t="shared" si="2"/>
        <v>151.5</v>
      </c>
      <c r="N9" s="3">
        <f t="shared" si="2"/>
        <v>6157.0356249999995</v>
      </c>
      <c r="O9" s="3"/>
      <c r="P9" s="3">
        <f t="shared" ref="P9:P67" si="5">+N9*0.05</f>
        <v>307.85178124999999</v>
      </c>
      <c r="Q9" s="3">
        <f t="shared" ref="Q9:Q67" si="6">SUM(N9:P9)</f>
        <v>6464.8874062499999</v>
      </c>
    </row>
    <row r="10" spans="1:17" ht="13.5" customHeight="1">
      <c r="A10" s="11" t="s">
        <v>24</v>
      </c>
      <c r="B10" s="11">
        <v>34</v>
      </c>
      <c r="C10" s="14" t="s">
        <v>25</v>
      </c>
      <c r="D10" s="17">
        <v>39.809730000000002</v>
      </c>
      <c r="E10" s="16" t="s">
        <v>23</v>
      </c>
      <c r="F10" s="18"/>
      <c r="G10" s="3">
        <v>101.61392999999998</v>
      </c>
      <c r="H10" s="2">
        <f t="shared" si="3"/>
        <v>4045.2231175388993</v>
      </c>
      <c r="I10" s="3"/>
      <c r="J10" s="3">
        <v>6.5295299999999994</v>
      </c>
      <c r="K10" s="2">
        <f t="shared" si="4"/>
        <v>389.90823949034996</v>
      </c>
      <c r="L10" s="3"/>
      <c r="M10" s="3">
        <f t="shared" si="2"/>
        <v>108.14345999999998</v>
      </c>
      <c r="N10" s="3">
        <f t="shared" si="2"/>
        <v>4435.1313570292496</v>
      </c>
      <c r="O10" s="3"/>
      <c r="P10" s="3">
        <f t="shared" si="5"/>
        <v>221.75656785146248</v>
      </c>
      <c r="Q10" s="3">
        <f t="shared" si="6"/>
        <v>4656.8879248807116</v>
      </c>
    </row>
    <row r="11" spans="1:17" ht="13.5" customHeight="1">
      <c r="A11" s="11" t="s">
        <v>17</v>
      </c>
      <c r="B11" s="11">
        <v>35</v>
      </c>
      <c r="C11" s="14" t="s">
        <v>26</v>
      </c>
      <c r="D11" s="15">
        <v>37.093260000000001</v>
      </c>
      <c r="E11" s="16" t="s">
        <v>23</v>
      </c>
      <c r="F11" s="18"/>
      <c r="G11" s="3">
        <v>97.010159999999985</v>
      </c>
      <c r="H11" s="2">
        <f t="shared" si="3"/>
        <v>3598.4230875215994</v>
      </c>
      <c r="I11" s="3"/>
      <c r="J11" s="3">
        <v>8.1844799999999989</v>
      </c>
      <c r="K11" s="2">
        <f t="shared" si="4"/>
        <v>455.38356690719996</v>
      </c>
      <c r="L11" s="3"/>
      <c r="M11" s="3">
        <f>+G11+J11</f>
        <v>105.19463999999998</v>
      </c>
      <c r="N11" s="3">
        <f>+H11+K11</f>
        <v>4053.8066544287994</v>
      </c>
      <c r="O11" s="3"/>
      <c r="P11" s="3">
        <f>+N11*0.05</f>
        <v>202.69033272143997</v>
      </c>
      <c r="Q11" s="3">
        <f>SUM(N11:P11)</f>
        <v>4256.4969871502399</v>
      </c>
    </row>
    <row r="12" spans="1:17" ht="13.5" customHeight="1">
      <c r="A12" s="11" t="s">
        <v>27</v>
      </c>
      <c r="B12" s="11">
        <v>41</v>
      </c>
      <c r="C12" s="14" t="s">
        <v>28</v>
      </c>
      <c r="D12" s="17">
        <v>29.56822</v>
      </c>
      <c r="E12" s="16" t="s">
        <v>23</v>
      </c>
      <c r="F12" s="18"/>
      <c r="G12" s="3">
        <v>516.30967999999996</v>
      </c>
      <c r="H12" s="2">
        <f t="shared" si="3"/>
        <v>15266.358206369599</v>
      </c>
      <c r="I12" s="3"/>
      <c r="J12" s="3">
        <v>67.616039999999998</v>
      </c>
      <c r="K12" s="2">
        <f t="shared" si="4"/>
        <v>2998.9289193732002</v>
      </c>
      <c r="L12" s="3"/>
      <c r="M12" s="3">
        <f t="shared" si="2"/>
        <v>583.92571999999996</v>
      </c>
      <c r="N12" s="3">
        <f t="shared" si="2"/>
        <v>18265.287125742798</v>
      </c>
      <c r="O12" s="3"/>
      <c r="P12" s="3">
        <f t="shared" si="5"/>
        <v>913.26435628713989</v>
      </c>
      <c r="Q12" s="3">
        <f t="shared" si="6"/>
        <v>19178.551482029936</v>
      </c>
    </row>
    <row r="13" spans="1:17" ht="13.5" customHeight="1">
      <c r="A13" s="11" t="s">
        <v>17</v>
      </c>
      <c r="B13" s="11">
        <v>42</v>
      </c>
      <c r="C13" s="14" t="s">
        <v>29</v>
      </c>
      <c r="D13" s="19">
        <v>77.535589999999999</v>
      </c>
      <c r="E13" s="16" t="s">
        <v>23</v>
      </c>
      <c r="F13" s="18"/>
      <c r="G13" s="3">
        <v>107.33103</v>
      </c>
      <c r="H13" s="3">
        <f t="shared" si="3"/>
        <v>8321.9747363576989</v>
      </c>
      <c r="I13" s="3"/>
      <c r="J13" s="3">
        <v>0</v>
      </c>
      <c r="K13" s="3">
        <f t="shared" si="4"/>
        <v>0</v>
      </c>
      <c r="L13" s="3"/>
      <c r="M13" s="3">
        <f t="shared" si="2"/>
        <v>107.33103</v>
      </c>
      <c r="N13" s="3">
        <f t="shared" si="2"/>
        <v>8321.9747363576989</v>
      </c>
      <c r="O13" s="3"/>
      <c r="P13" s="3">
        <f t="shared" si="5"/>
        <v>416.09873681788497</v>
      </c>
      <c r="Q13" s="3">
        <f t="shared" si="6"/>
        <v>8738.0734731755838</v>
      </c>
    </row>
    <row r="14" spans="1:17" ht="13.5" customHeight="1">
      <c r="A14" s="11" t="s">
        <v>30</v>
      </c>
      <c r="B14" s="11">
        <v>49</v>
      </c>
      <c r="C14" s="14" t="s">
        <v>31</v>
      </c>
      <c r="D14" s="17">
        <v>21.092140000000001</v>
      </c>
      <c r="E14" s="16" t="s">
        <v>23</v>
      </c>
      <c r="F14" s="18"/>
      <c r="G14" s="3">
        <v>7.5</v>
      </c>
      <c r="H14" s="2">
        <f t="shared" si="3"/>
        <v>158.19105000000002</v>
      </c>
      <c r="I14" s="3"/>
      <c r="J14" s="3">
        <v>1.5</v>
      </c>
      <c r="K14" s="2">
        <f t="shared" si="4"/>
        <v>47.457315000000001</v>
      </c>
      <c r="L14" s="3"/>
      <c r="M14" s="3">
        <f t="shared" si="2"/>
        <v>9</v>
      </c>
      <c r="N14" s="3">
        <f t="shared" si="2"/>
        <v>205.64836500000001</v>
      </c>
      <c r="O14" s="3"/>
      <c r="P14" s="3">
        <f t="shared" si="5"/>
        <v>10.282418250000001</v>
      </c>
      <c r="Q14" s="3">
        <f t="shared" si="6"/>
        <v>215.93078325000002</v>
      </c>
    </row>
    <row r="15" spans="1:17" ht="13.5" customHeight="1">
      <c r="A15" s="11" t="s">
        <v>32</v>
      </c>
      <c r="B15" s="11">
        <v>50</v>
      </c>
      <c r="C15" s="14" t="s">
        <v>33</v>
      </c>
      <c r="D15" s="17">
        <v>37.073839999999997</v>
      </c>
      <c r="E15" s="16" t="s">
        <v>23</v>
      </c>
      <c r="F15" s="18"/>
      <c r="G15" s="3">
        <v>1744</v>
      </c>
      <c r="H15" s="2">
        <f t="shared" si="3"/>
        <v>64656.776959999996</v>
      </c>
      <c r="I15" s="3"/>
      <c r="J15" s="3">
        <v>185.5</v>
      </c>
      <c r="K15" s="2">
        <f t="shared" si="4"/>
        <v>10315.795979999999</v>
      </c>
      <c r="L15" s="3"/>
      <c r="M15" s="3">
        <f t="shared" si="2"/>
        <v>1929.5</v>
      </c>
      <c r="N15" s="3">
        <f t="shared" si="2"/>
        <v>74972.572939999998</v>
      </c>
      <c r="O15" s="3"/>
      <c r="P15" s="3">
        <f t="shared" si="5"/>
        <v>3748.628647</v>
      </c>
      <c r="Q15" s="3">
        <f t="shared" si="6"/>
        <v>78721.201587000003</v>
      </c>
    </row>
    <row r="16" spans="1:17" ht="13.5" customHeight="1">
      <c r="A16" s="11" t="s">
        <v>17</v>
      </c>
      <c r="B16" s="11">
        <v>56</v>
      </c>
      <c r="C16" s="14" t="s">
        <v>34</v>
      </c>
      <c r="D16" s="17">
        <v>32.954529999999998</v>
      </c>
      <c r="E16" s="16" t="s">
        <v>23</v>
      </c>
      <c r="F16" s="18"/>
      <c r="G16" s="3">
        <v>104.65301999999998</v>
      </c>
      <c r="H16" s="2">
        <f t="shared" si="3"/>
        <v>3448.7910871805993</v>
      </c>
      <c r="I16" s="3"/>
      <c r="J16" s="3">
        <v>7.8835799999999985</v>
      </c>
      <c r="K16" s="2">
        <f t="shared" si="4"/>
        <v>389.69951042609989</v>
      </c>
      <c r="L16" s="3"/>
      <c r="M16" s="3">
        <f t="shared" si="2"/>
        <v>112.53659999999998</v>
      </c>
      <c r="N16" s="3">
        <f t="shared" si="2"/>
        <v>3838.4905976066993</v>
      </c>
      <c r="O16" s="3"/>
      <c r="P16" s="3">
        <f t="shared" si="5"/>
        <v>191.92452988033497</v>
      </c>
      <c r="Q16" s="3">
        <f t="shared" si="6"/>
        <v>4030.4151274870342</v>
      </c>
    </row>
    <row r="17" spans="1:17" ht="13.5" customHeight="1">
      <c r="A17" s="11" t="s">
        <v>35</v>
      </c>
      <c r="B17" s="11">
        <v>68</v>
      </c>
      <c r="C17" s="14" t="s">
        <v>36</v>
      </c>
      <c r="D17" s="19">
        <v>42.05</v>
      </c>
      <c r="E17" s="16" t="s">
        <v>23</v>
      </c>
      <c r="F17" s="20"/>
      <c r="G17" s="3">
        <v>7.5</v>
      </c>
      <c r="H17" s="3">
        <f>+G17*D17+884.78</f>
        <v>1200.155</v>
      </c>
      <c r="I17" s="3"/>
      <c r="J17" s="3">
        <v>0</v>
      </c>
      <c r="K17" s="3">
        <f t="shared" si="4"/>
        <v>0</v>
      </c>
      <c r="L17" s="3"/>
      <c r="M17" s="3">
        <f t="shared" si="2"/>
        <v>7.5</v>
      </c>
      <c r="N17" s="3">
        <f t="shared" si="2"/>
        <v>1200.155</v>
      </c>
      <c r="O17" s="3"/>
      <c r="P17" s="3">
        <f t="shared" si="5"/>
        <v>60.007750000000001</v>
      </c>
      <c r="Q17" s="3">
        <f t="shared" si="6"/>
        <v>1260.16275</v>
      </c>
    </row>
    <row r="18" spans="1:17" ht="13.5" customHeight="1">
      <c r="A18" s="11" t="s">
        <v>24</v>
      </c>
      <c r="B18" s="11">
        <v>70</v>
      </c>
      <c r="C18" s="14" t="s">
        <v>37</v>
      </c>
      <c r="D18" s="17">
        <v>34.503140000000002</v>
      </c>
      <c r="E18" s="16" t="s">
        <v>23</v>
      </c>
      <c r="F18" s="18"/>
      <c r="G18" s="3">
        <v>105.79643999999999</v>
      </c>
      <c r="H18" s="2">
        <f>+G18*D18</f>
        <v>3650.3093808215999</v>
      </c>
      <c r="I18" s="3"/>
      <c r="J18" s="3">
        <v>6.1985399999999986</v>
      </c>
      <c r="K18" s="2">
        <f t="shared" si="4"/>
        <v>320.80364012339993</v>
      </c>
      <c r="L18" s="3"/>
      <c r="M18" s="3">
        <f t="shared" si="2"/>
        <v>111.99497999999998</v>
      </c>
      <c r="N18" s="3">
        <f t="shared" si="2"/>
        <v>3971.1130209449998</v>
      </c>
      <c r="O18" s="3"/>
      <c r="P18" s="3">
        <f t="shared" si="5"/>
        <v>198.55565104725</v>
      </c>
      <c r="Q18" s="3">
        <f t="shared" si="6"/>
        <v>4169.66867199225</v>
      </c>
    </row>
    <row r="19" spans="1:17" ht="13.5" customHeight="1">
      <c r="A19" s="11" t="s">
        <v>21</v>
      </c>
      <c r="B19" s="11">
        <v>80</v>
      </c>
      <c r="C19" s="14" t="s">
        <v>38</v>
      </c>
      <c r="D19" s="17">
        <v>36.970599999999997</v>
      </c>
      <c r="E19" s="16" t="s">
        <v>23</v>
      </c>
      <c r="F19" s="18"/>
      <c r="G19" s="3">
        <v>44.5</v>
      </c>
      <c r="H19" s="2">
        <f>+G19*D19</f>
        <v>1645.1916999999999</v>
      </c>
      <c r="I19" s="3"/>
      <c r="J19" s="3">
        <v>7.5</v>
      </c>
      <c r="K19" s="2">
        <f t="shared" si="4"/>
        <v>415.91924999999998</v>
      </c>
      <c r="L19" s="3"/>
      <c r="M19" s="3">
        <f t="shared" si="2"/>
        <v>52</v>
      </c>
      <c r="N19" s="3">
        <f t="shared" si="2"/>
        <v>2061.1109499999998</v>
      </c>
      <c r="O19" s="3"/>
      <c r="P19" s="3">
        <f t="shared" si="5"/>
        <v>103.05554749999999</v>
      </c>
      <c r="Q19" s="3">
        <f t="shared" si="6"/>
        <v>2164.1664974999999</v>
      </c>
    </row>
    <row r="20" spans="1:17" ht="13.5" customHeight="1">
      <c r="A20" s="11" t="s">
        <v>24</v>
      </c>
      <c r="B20" s="11">
        <v>85</v>
      </c>
      <c r="C20" s="14" t="s">
        <v>39</v>
      </c>
      <c r="D20" s="15">
        <v>25.23</v>
      </c>
      <c r="E20" s="16" t="s">
        <v>19</v>
      </c>
      <c r="F20" s="15"/>
      <c r="G20" s="3">
        <v>14.653829999999999</v>
      </c>
      <c r="H20" s="3">
        <v>369.68393460000004</v>
      </c>
      <c r="I20" s="3"/>
      <c r="J20" s="3">
        <v>6.0179999999999997E-2</v>
      </c>
      <c r="K20" s="3">
        <v>2.27731376550308</v>
      </c>
      <c r="L20" s="3"/>
      <c r="M20" s="3">
        <f>+G20+J20</f>
        <v>14.71401</v>
      </c>
      <c r="N20" s="3">
        <f>+H20+K20</f>
        <v>371.96124836550314</v>
      </c>
      <c r="O20" s="3"/>
      <c r="P20" s="3">
        <f>+N20*0.05</f>
        <v>18.598062418275159</v>
      </c>
      <c r="Q20" s="3">
        <f>SUM(N20:P20)</f>
        <v>390.5593107837783</v>
      </c>
    </row>
    <row r="21" spans="1:17" ht="13.5" customHeight="1">
      <c r="A21" s="11" t="s">
        <v>21</v>
      </c>
      <c r="B21" s="11">
        <v>91</v>
      </c>
      <c r="C21" s="14" t="s">
        <v>40</v>
      </c>
      <c r="D21" s="17">
        <v>32.69</v>
      </c>
      <c r="E21" s="16" t="s">
        <v>23</v>
      </c>
      <c r="F21" s="18"/>
      <c r="G21" s="3">
        <v>2.5</v>
      </c>
      <c r="H21" s="2">
        <f t="shared" ref="H21:H28" si="7">+G21*D21</f>
        <v>81.724999999999994</v>
      </c>
      <c r="I21" s="3"/>
      <c r="J21" s="3">
        <v>7</v>
      </c>
      <c r="K21" s="2">
        <f t="shared" ref="K21:K28" si="8">+D21*1.5*J21</f>
        <v>343.245</v>
      </c>
      <c r="L21" s="3"/>
      <c r="M21" s="3">
        <f t="shared" si="2"/>
        <v>9.5</v>
      </c>
      <c r="N21" s="3">
        <f t="shared" si="2"/>
        <v>424.97</v>
      </c>
      <c r="O21" s="3"/>
      <c r="P21" s="3">
        <f t="shared" si="5"/>
        <v>21.248500000000003</v>
      </c>
      <c r="Q21" s="3">
        <f t="shared" si="6"/>
        <v>446.21850000000001</v>
      </c>
    </row>
    <row r="22" spans="1:17" ht="13.5" customHeight="1">
      <c r="A22" s="11" t="s">
        <v>17</v>
      </c>
      <c r="B22" s="11">
        <v>94</v>
      </c>
      <c r="C22" s="14" t="s">
        <v>41</v>
      </c>
      <c r="D22" s="17">
        <v>69.55753</v>
      </c>
      <c r="E22" s="16" t="s">
        <v>23</v>
      </c>
      <c r="F22" s="18"/>
      <c r="G22" s="3">
        <v>87.230909999999994</v>
      </c>
      <c r="H22" s="2">
        <f t="shared" si="7"/>
        <v>6067.5666392522999</v>
      </c>
      <c r="I22" s="3"/>
      <c r="J22" s="3">
        <v>0</v>
      </c>
      <c r="K22" s="2">
        <f t="shared" si="8"/>
        <v>0</v>
      </c>
      <c r="L22" s="3"/>
      <c r="M22" s="3">
        <f t="shared" si="2"/>
        <v>87.230909999999994</v>
      </c>
      <c r="N22" s="3">
        <f t="shared" si="2"/>
        <v>6067.5666392522999</v>
      </c>
      <c r="O22" s="3"/>
      <c r="P22" s="3">
        <f t="shared" si="5"/>
        <v>303.37833196261499</v>
      </c>
      <c r="Q22" s="3">
        <f t="shared" si="6"/>
        <v>6370.9449712149144</v>
      </c>
    </row>
    <row r="23" spans="1:17" ht="13.5" customHeight="1">
      <c r="A23" s="11" t="s">
        <v>21</v>
      </c>
      <c r="B23" s="11">
        <v>109</v>
      </c>
      <c r="C23" s="14" t="s">
        <v>42</v>
      </c>
      <c r="D23" s="17">
        <v>44.228439999999999</v>
      </c>
      <c r="E23" s="16" t="s">
        <v>23</v>
      </c>
      <c r="F23" s="18"/>
      <c r="G23" s="3">
        <v>113</v>
      </c>
      <c r="H23" s="2">
        <f t="shared" si="7"/>
        <v>4997.8137200000001</v>
      </c>
      <c r="I23" s="3"/>
      <c r="J23" s="3">
        <v>8.5</v>
      </c>
      <c r="K23" s="2">
        <f t="shared" si="8"/>
        <v>563.91260999999997</v>
      </c>
      <c r="L23" s="3"/>
      <c r="M23" s="3">
        <f t="shared" si="2"/>
        <v>121.5</v>
      </c>
      <c r="N23" s="3">
        <f t="shared" si="2"/>
        <v>5561.7263300000004</v>
      </c>
      <c r="O23" s="3"/>
      <c r="P23" s="3">
        <f t="shared" si="5"/>
        <v>278.08631650000001</v>
      </c>
      <c r="Q23" s="3">
        <f t="shared" si="6"/>
        <v>5839.8126465000005</v>
      </c>
    </row>
    <row r="24" spans="1:17" ht="13.5" customHeight="1">
      <c r="A24" s="11" t="s">
        <v>43</v>
      </c>
      <c r="B24" s="11">
        <v>113</v>
      </c>
      <c r="C24" s="14" t="s">
        <v>44</v>
      </c>
      <c r="D24" s="17">
        <v>32.759140000000002</v>
      </c>
      <c r="E24" s="16" t="s">
        <v>23</v>
      </c>
      <c r="F24" s="15"/>
      <c r="G24" s="3">
        <v>294</v>
      </c>
      <c r="H24" s="3">
        <f t="shared" si="7"/>
        <v>9631.1871600000013</v>
      </c>
      <c r="I24" s="3"/>
      <c r="J24" s="3">
        <v>23.5</v>
      </c>
      <c r="K24" s="3">
        <f t="shared" si="8"/>
        <v>1154.759685</v>
      </c>
      <c r="L24" s="3"/>
      <c r="M24" s="3">
        <f t="shared" si="2"/>
        <v>317.5</v>
      </c>
      <c r="N24" s="3">
        <f t="shared" si="2"/>
        <v>10785.946845000002</v>
      </c>
      <c r="O24" s="3"/>
      <c r="P24" s="3">
        <f t="shared" si="5"/>
        <v>539.29734225000016</v>
      </c>
      <c r="Q24" s="3">
        <f t="shared" si="6"/>
        <v>11325.244187250002</v>
      </c>
    </row>
    <row r="25" spans="1:17" ht="13.5" customHeight="1">
      <c r="A25" s="11" t="s">
        <v>21</v>
      </c>
      <c r="B25" s="11">
        <v>115</v>
      </c>
      <c r="C25" s="14" t="s">
        <v>22</v>
      </c>
      <c r="D25" s="17">
        <v>37.889449999999997</v>
      </c>
      <c r="E25" s="16" t="s">
        <v>23</v>
      </c>
      <c r="F25" s="18"/>
      <c r="G25" s="3">
        <v>29.560179999999999</v>
      </c>
      <c r="H25" s="2">
        <f t="shared" si="7"/>
        <v>1120.0189621009999</v>
      </c>
      <c r="I25" s="3"/>
      <c r="J25" s="3">
        <v>24</v>
      </c>
      <c r="K25" s="2">
        <f t="shared" si="8"/>
        <v>1364.0201999999999</v>
      </c>
      <c r="L25" s="3"/>
      <c r="M25" s="3">
        <f t="shared" si="2"/>
        <v>53.560180000000003</v>
      </c>
      <c r="N25" s="3">
        <f t="shared" si="2"/>
        <v>2484.0391621009999</v>
      </c>
      <c r="O25" s="3"/>
      <c r="P25" s="3">
        <f t="shared" si="5"/>
        <v>124.20195810505</v>
      </c>
      <c r="Q25" s="3">
        <f t="shared" si="6"/>
        <v>2608.2411202060498</v>
      </c>
    </row>
    <row r="26" spans="1:17" ht="13.5" customHeight="1">
      <c r="A26" s="11" t="s">
        <v>45</v>
      </c>
      <c r="B26" s="11">
        <v>116</v>
      </c>
      <c r="C26" s="14" t="s">
        <v>46</v>
      </c>
      <c r="D26" s="17">
        <v>37.898449999999997</v>
      </c>
      <c r="E26" s="16" t="s">
        <v>23</v>
      </c>
      <c r="F26" s="18"/>
      <c r="G26" s="3">
        <v>246</v>
      </c>
      <c r="H26" s="2">
        <f t="shared" si="7"/>
        <v>9323.0186999999987</v>
      </c>
      <c r="I26" s="3"/>
      <c r="J26" s="3">
        <v>31</v>
      </c>
      <c r="K26" s="2">
        <f t="shared" si="8"/>
        <v>1762.2779249999999</v>
      </c>
      <c r="L26" s="3"/>
      <c r="M26" s="3">
        <f t="shared" si="2"/>
        <v>277</v>
      </c>
      <c r="N26" s="3">
        <f t="shared" si="2"/>
        <v>11085.296624999999</v>
      </c>
      <c r="O26" s="3"/>
      <c r="P26" s="3">
        <f t="shared" si="5"/>
        <v>554.26483124999993</v>
      </c>
      <c r="Q26" s="3">
        <f t="shared" si="6"/>
        <v>11639.56145625</v>
      </c>
    </row>
    <row r="27" spans="1:17" ht="13.5" customHeight="1">
      <c r="A27" s="11" t="s">
        <v>21</v>
      </c>
      <c r="B27" s="11">
        <v>121</v>
      </c>
      <c r="C27" s="14" t="s">
        <v>40</v>
      </c>
      <c r="D27" s="17">
        <v>31.16846</v>
      </c>
      <c r="E27" s="16" t="s">
        <v>23</v>
      </c>
      <c r="F27" s="18"/>
      <c r="G27" s="3">
        <v>27</v>
      </c>
      <c r="H27" s="2">
        <f t="shared" si="7"/>
        <v>841.54841999999996</v>
      </c>
      <c r="I27" s="3"/>
      <c r="J27" s="3">
        <v>15.5</v>
      </c>
      <c r="K27" s="2">
        <f t="shared" si="8"/>
        <v>724.666695</v>
      </c>
      <c r="L27" s="3"/>
      <c r="M27" s="3">
        <f t="shared" si="2"/>
        <v>42.5</v>
      </c>
      <c r="N27" s="3">
        <f t="shared" si="2"/>
        <v>1566.215115</v>
      </c>
      <c r="O27" s="3"/>
      <c r="P27" s="3">
        <f t="shared" si="5"/>
        <v>78.310755749999998</v>
      </c>
      <c r="Q27" s="3">
        <f t="shared" si="6"/>
        <v>1644.52587075</v>
      </c>
    </row>
    <row r="28" spans="1:17" ht="13.5" customHeight="1">
      <c r="A28" s="11" t="s">
        <v>24</v>
      </c>
      <c r="B28" s="11">
        <v>131</v>
      </c>
      <c r="C28" s="14" t="s">
        <v>47</v>
      </c>
      <c r="D28" s="17">
        <v>39.706490000000002</v>
      </c>
      <c r="E28" s="16" t="s">
        <v>23</v>
      </c>
      <c r="F28" s="18"/>
      <c r="G28" s="3">
        <v>108.50453999999998</v>
      </c>
      <c r="H28" s="2">
        <f t="shared" si="7"/>
        <v>4308.3344324645996</v>
      </c>
      <c r="I28" s="3"/>
      <c r="J28" s="3">
        <v>6.0781799999999997</v>
      </c>
      <c r="K28" s="2">
        <f t="shared" si="8"/>
        <v>362.01479008230001</v>
      </c>
      <c r="L28" s="3"/>
      <c r="M28" s="3">
        <f t="shared" si="2"/>
        <v>114.58271999999998</v>
      </c>
      <c r="N28" s="3">
        <f t="shared" si="2"/>
        <v>4670.3492225468999</v>
      </c>
      <c r="O28" s="3"/>
      <c r="P28" s="3">
        <f t="shared" si="5"/>
        <v>233.517461127345</v>
      </c>
      <c r="Q28" s="3">
        <f t="shared" si="6"/>
        <v>4903.866683674245</v>
      </c>
    </row>
    <row r="29" spans="1:17" ht="13.5" customHeight="1">
      <c r="A29" s="11" t="s">
        <v>17</v>
      </c>
      <c r="B29" s="11">
        <v>140</v>
      </c>
      <c r="C29" s="14" t="s">
        <v>48</v>
      </c>
      <c r="D29" s="15">
        <v>22.17</v>
      </c>
      <c r="E29" s="16" t="s">
        <v>19</v>
      </c>
      <c r="F29" s="15"/>
      <c r="G29" s="3">
        <v>102.90779999999999</v>
      </c>
      <c r="H29" s="3">
        <v>2281.8883895999998</v>
      </c>
      <c r="I29" s="3"/>
      <c r="J29" s="3">
        <v>0.24071999999999999</v>
      </c>
      <c r="K29" s="3">
        <v>8.01</v>
      </c>
      <c r="L29" s="3"/>
      <c r="M29" s="3">
        <f>+G29+J29</f>
        <v>103.14851999999999</v>
      </c>
      <c r="N29" s="3">
        <f>+H29+K29</f>
        <v>2289.8983896</v>
      </c>
      <c r="O29" s="3"/>
      <c r="P29" s="3">
        <f>+N29*0.05</f>
        <v>114.49491948000001</v>
      </c>
      <c r="Q29" s="3">
        <f>SUM(N29:P29)</f>
        <v>2404.3933090800001</v>
      </c>
    </row>
    <row r="30" spans="1:17" ht="13.5" customHeight="1">
      <c r="A30" s="11" t="s">
        <v>45</v>
      </c>
      <c r="B30" s="11">
        <v>147</v>
      </c>
      <c r="C30" s="14" t="s">
        <v>49</v>
      </c>
      <c r="D30" s="17">
        <v>32.262810000000002</v>
      </c>
      <c r="E30" s="16" t="s">
        <v>23</v>
      </c>
      <c r="F30" s="18"/>
      <c r="G30" s="3">
        <v>4</v>
      </c>
      <c r="H30" s="2">
        <f t="shared" ref="H30:H36" si="9">+G30*D30</f>
        <v>129.05124000000001</v>
      </c>
      <c r="I30" s="3"/>
      <c r="J30" s="3">
        <v>14</v>
      </c>
      <c r="K30" s="2">
        <f t="shared" ref="K30:K36" si="10">+D30*1.5*J30</f>
        <v>677.51900999999998</v>
      </c>
      <c r="L30" s="3"/>
      <c r="M30" s="3">
        <f t="shared" si="2"/>
        <v>18</v>
      </c>
      <c r="N30" s="3">
        <f t="shared" si="2"/>
        <v>806.57024999999999</v>
      </c>
      <c r="O30" s="3"/>
      <c r="P30" s="3">
        <f t="shared" si="5"/>
        <v>40.328512500000002</v>
      </c>
      <c r="Q30" s="3">
        <f t="shared" si="6"/>
        <v>846.89876249999998</v>
      </c>
    </row>
    <row r="31" spans="1:17" ht="13.5" customHeight="1">
      <c r="A31" s="11" t="s">
        <v>21</v>
      </c>
      <c r="B31" s="11">
        <v>149</v>
      </c>
      <c r="C31" s="14" t="s">
        <v>22</v>
      </c>
      <c r="D31" s="17">
        <v>30.672899999999998</v>
      </c>
      <c r="E31" s="16" t="s">
        <v>23</v>
      </c>
      <c r="F31" s="18"/>
      <c r="G31" s="3">
        <v>400</v>
      </c>
      <c r="H31" s="2">
        <f t="shared" si="9"/>
        <v>12269.16</v>
      </c>
      <c r="I31" s="3"/>
      <c r="J31" s="3">
        <v>35</v>
      </c>
      <c r="K31" s="2">
        <f t="shared" si="10"/>
        <v>1610.3272499999998</v>
      </c>
      <c r="L31" s="3"/>
      <c r="M31" s="3">
        <f t="shared" si="2"/>
        <v>435</v>
      </c>
      <c r="N31" s="3">
        <f t="shared" si="2"/>
        <v>13879.48725</v>
      </c>
      <c r="O31" s="3"/>
      <c r="P31" s="3">
        <f t="shared" si="5"/>
        <v>693.9743625000001</v>
      </c>
      <c r="Q31" s="3">
        <f t="shared" si="6"/>
        <v>14573.461612499999</v>
      </c>
    </row>
    <row r="32" spans="1:17" ht="13.5" customHeight="1">
      <c r="A32" s="11" t="s">
        <v>45</v>
      </c>
      <c r="B32" s="11">
        <v>152</v>
      </c>
      <c r="C32" s="14" t="s">
        <v>50</v>
      </c>
      <c r="D32" s="17">
        <v>34.823189999999997</v>
      </c>
      <c r="E32" s="16" t="s">
        <v>23</v>
      </c>
      <c r="F32" s="18"/>
      <c r="G32" s="3">
        <v>194.5</v>
      </c>
      <c r="H32" s="2">
        <f t="shared" si="9"/>
        <v>6773.1104549999991</v>
      </c>
      <c r="I32" s="3"/>
      <c r="J32" s="3">
        <v>40</v>
      </c>
      <c r="K32" s="2">
        <f t="shared" si="10"/>
        <v>2089.3914</v>
      </c>
      <c r="L32" s="3"/>
      <c r="M32" s="3">
        <f t="shared" si="2"/>
        <v>234.5</v>
      </c>
      <c r="N32" s="3">
        <f t="shared" si="2"/>
        <v>8862.5018549999986</v>
      </c>
      <c r="O32" s="3"/>
      <c r="P32" s="3">
        <f t="shared" si="5"/>
        <v>443.12509274999996</v>
      </c>
      <c r="Q32" s="3">
        <f t="shared" si="6"/>
        <v>9305.6269477499991</v>
      </c>
    </row>
    <row r="33" spans="1:17" ht="13.5" customHeight="1">
      <c r="A33" s="11" t="s">
        <v>17</v>
      </c>
      <c r="B33" s="11">
        <v>154</v>
      </c>
      <c r="C33" s="14" t="s">
        <v>51</v>
      </c>
      <c r="D33" s="17">
        <v>51.642659999999999</v>
      </c>
      <c r="E33" s="16" t="s">
        <v>23</v>
      </c>
      <c r="F33" s="18"/>
      <c r="G33" s="3">
        <v>104.95391999999998</v>
      </c>
      <c r="H33" s="2">
        <f t="shared" si="9"/>
        <v>5420.0996062271988</v>
      </c>
      <c r="I33" s="3"/>
      <c r="J33" s="3">
        <v>0</v>
      </c>
      <c r="K33" s="2">
        <f t="shared" si="10"/>
        <v>0</v>
      </c>
      <c r="L33" s="3"/>
      <c r="M33" s="3">
        <f t="shared" si="2"/>
        <v>104.95391999999998</v>
      </c>
      <c r="N33" s="3">
        <f t="shared" si="2"/>
        <v>5420.0996062271988</v>
      </c>
      <c r="O33" s="3"/>
      <c r="P33" s="3">
        <f t="shared" si="5"/>
        <v>271.00498031135993</v>
      </c>
      <c r="Q33" s="3">
        <f t="shared" si="6"/>
        <v>5691.1045865385586</v>
      </c>
    </row>
    <row r="34" spans="1:17" ht="13.5" customHeight="1">
      <c r="A34" s="11" t="s">
        <v>30</v>
      </c>
      <c r="B34" s="11">
        <v>163</v>
      </c>
      <c r="C34" s="14" t="s">
        <v>52</v>
      </c>
      <c r="D34" s="17">
        <v>22.475570000000001</v>
      </c>
      <c r="E34" s="16" t="s">
        <v>23</v>
      </c>
      <c r="F34" s="18"/>
      <c r="G34" s="3">
        <v>516.49499999999989</v>
      </c>
      <c r="H34" s="2">
        <f t="shared" si="9"/>
        <v>11608.519527149998</v>
      </c>
      <c r="I34" s="3"/>
      <c r="J34" s="3">
        <v>64.334999999999994</v>
      </c>
      <c r="K34" s="2">
        <f t="shared" si="10"/>
        <v>2168.9486939249996</v>
      </c>
      <c r="L34" s="3"/>
      <c r="M34" s="3">
        <f t="shared" ref="M34:N67" si="11">+G34+J34</f>
        <v>580.82999999999993</v>
      </c>
      <c r="N34" s="3">
        <f t="shared" si="11"/>
        <v>13777.468221074998</v>
      </c>
      <c r="O34" s="3"/>
      <c r="P34" s="3">
        <f t="shared" si="5"/>
        <v>688.87341105374992</v>
      </c>
      <c r="Q34" s="3">
        <f t="shared" si="6"/>
        <v>14466.341632128748</v>
      </c>
    </row>
    <row r="35" spans="1:17" ht="13.5" customHeight="1">
      <c r="A35" s="11" t="s">
        <v>45</v>
      </c>
      <c r="B35" s="11">
        <v>164</v>
      </c>
      <c r="C35" s="14" t="s">
        <v>53</v>
      </c>
      <c r="D35" s="17">
        <v>25.85155</v>
      </c>
      <c r="E35" s="16" t="s">
        <v>23</v>
      </c>
      <c r="F35" s="18"/>
      <c r="G35" s="3">
        <v>395.5</v>
      </c>
      <c r="H35" s="2">
        <f t="shared" si="9"/>
        <v>10224.288025</v>
      </c>
      <c r="I35" s="3"/>
      <c r="J35" s="3">
        <v>13.5</v>
      </c>
      <c r="K35" s="2">
        <f t="shared" si="10"/>
        <v>523.49388749999991</v>
      </c>
      <c r="L35" s="3"/>
      <c r="M35" s="3">
        <f t="shared" si="11"/>
        <v>409</v>
      </c>
      <c r="N35" s="3">
        <f t="shared" si="11"/>
        <v>10747.781912500001</v>
      </c>
      <c r="O35" s="3"/>
      <c r="P35" s="3">
        <f t="shared" si="5"/>
        <v>537.3890956250001</v>
      </c>
      <c r="Q35" s="3">
        <f t="shared" si="6"/>
        <v>11285.171008125</v>
      </c>
    </row>
    <row r="36" spans="1:17" ht="13.5" customHeight="1">
      <c r="A36" s="11" t="s">
        <v>32</v>
      </c>
      <c r="B36" s="11">
        <v>166</v>
      </c>
      <c r="C36" s="14" t="s">
        <v>54</v>
      </c>
      <c r="D36" s="17">
        <v>27.565349999999999</v>
      </c>
      <c r="E36" s="16" t="s">
        <v>23</v>
      </c>
      <c r="F36" s="18"/>
      <c r="G36" s="3">
        <v>1790.5</v>
      </c>
      <c r="H36" s="2">
        <f t="shared" si="9"/>
        <v>49355.759174999999</v>
      </c>
      <c r="I36" s="3"/>
      <c r="J36" s="3">
        <v>178.5</v>
      </c>
      <c r="K36" s="2">
        <f t="shared" si="10"/>
        <v>7380.6224624999995</v>
      </c>
      <c r="L36" s="3"/>
      <c r="M36" s="3">
        <f t="shared" si="11"/>
        <v>1969</v>
      </c>
      <c r="N36" s="3">
        <f t="shared" si="11"/>
        <v>56736.381637500002</v>
      </c>
      <c r="O36" s="3"/>
      <c r="P36" s="3">
        <f t="shared" si="5"/>
        <v>2836.8190818750004</v>
      </c>
      <c r="Q36" s="3">
        <f t="shared" si="6"/>
        <v>59573.200719375003</v>
      </c>
    </row>
    <row r="37" spans="1:17" ht="13.5" customHeight="1">
      <c r="A37" s="11" t="s">
        <v>21</v>
      </c>
      <c r="B37" s="11">
        <v>167</v>
      </c>
      <c r="C37" s="14" t="s">
        <v>55</v>
      </c>
      <c r="D37" s="15">
        <v>22.04</v>
      </c>
      <c r="E37" s="16" t="s">
        <v>19</v>
      </c>
      <c r="F37" s="15"/>
      <c r="G37" s="3">
        <v>69</v>
      </c>
      <c r="H37" s="3">
        <v>1520.7917241379307</v>
      </c>
      <c r="I37" s="3"/>
      <c r="J37" s="3">
        <v>5.5</v>
      </c>
      <c r="K37" s="3">
        <v>181.83379310344824</v>
      </c>
      <c r="L37" s="3"/>
      <c r="M37" s="3">
        <f>+G37+J37</f>
        <v>74.5</v>
      </c>
      <c r="N37" s="3">
        <f>+H37+K37</f>
        <v>1702.6255172413789</v>
      </c>
      <c r="O37" s="3"/>
      <c r="P37" s="3">
        <f>+N37*0.05</f>
        <v>85.131275862068946</v>
      </c>
      <c r="Q37" s="3">
        <f>SUM(N37:P37)</f>
        <v>1787.7567931034478</v>
      </c>
    </row>
    <row r="38" spans="1:17" ht="13.5" customHeight="1">
      <c r="A38" s="11" t="s">
        <v>45</v>
      </c>
      <c r="B38" s="11">
        <v>168</v>
      </c>
      <c r="C38" s="14" t="s">
        <v>49</v>
      </c>
      <c r="D38" s="17">
        <v>27.647939999999998</v>
      </c>
      <c r="E38" s="16" t="s">
        <v>23</v>
      </c>
      <c r="F38" s="18"/>
      <c r="G38" s="3">
        <v>108</v>
      </c>
      <c r="H38" s="2">
        <f>+G38*D38</f>
        <v>2985.9775199999999</v>
      </c>
      <c r="I38" s="3"/>
      <c r="J38" s="3">
        <v>40.5</v>
      </c>
      <c r="K38" s="2">
        <f>+D38*1.5*J38</f>
        <v>1679.6123549999998</v>
      </c>
      <c r="L38" s="3"/>
      <c r="M38" s="3">
        <f t="shared" si="11"/>
        <v>148.5</v>
      </c>
      <c r="N38" s="3">
        <f t="shared" si="11"/>
        <v>4665.5898749999997</v>
      </c>
      <c r="O38" s="3"/>
      <c r="P38" s="3">
        <f t="shared" si="5"/>
        <v>233.27949375</v>
      </c>
      <c r="Q38" s="3">
        <f t="shared" si="6"/>
        <v>4898.8693687499999</v>
      </c>
    </row>
    <row r="39" spans="1:17" ht="13.5" customHeight="1">
      <c r="A39" s="11" t="s">
        <v>35</v>
      </c>
      <c r="B39" s="11">
        <v>170</v>
      </c>
      <c r="C39" s="14" t="s">
        <v>56</v>
      </c>
      <c r="D39" s="17">
        <v>25.81025</v>
      </c>
      <c r="E39" s="16" t="s">
        <v>23</v>
      </c>
      <c r="F39" s="18"/>
      <c r="G39" s="3">
        <v>4</v>
      </c>
      <c r="H39" s="2">
        <f>+G39*D39</f>
        <v>103.241</v>
      </c>
      <c r="I39" s="3"/>
      <c r="J39" s="3">
        <v>0</v>
      </c>
      <c r="K39" s="2">
        <f>+D39*1.5*J39</f>
        <v>0</v>
      </c>
      <c r="L39" s="3"/>
      <c r="M39" s="3">
        <f t="shared" si="11"/>
        <v>4</v>
      </c>
      <c r="N39" s="3">
        <f t="shared" si="11"/>
        <v>103.241</v>
      </c>
      <c r="O39" s="3"/>
      <c r="P39" s="3">
        <f t="shared" si="5"/>
        <v>5.1620500000000007</v>
      </c>
      <c r="Q39" s="3">
        <f t="shared" si="6"/>
        <v>108.40305000000001</v>
      </c>
    </row>
    <row r="40" spans="1:17" ht="13.5" customHeight="1">
      <c r="A40" s="11" t="s">
        <v>45</v>
      </c>
      <c r="B40" s="11">
        <v>171</v>
      </c>
      <c r="C40" s="14" t="s">
        <v>53</v>
      </c>
      <c r="D40" s="17">
        <v>23.642189999999999</v>
      </c>
      <c r="E40" s="16" t="s">
        <v>23</v>
      </c>
      <c r="F40" s="18"/>
      <c r="G40" s="3">
        <v>355.5</v>
      </c>
      <c r="H40" s="2">
        <f>+G40*D40</f>
        <v>8404.7985449999996</v>
      </c>
      <c r="I40" s="3"/>
      <c r="J40" s="3">
        <v>24</v>
      </c>
      <c r="K40" s="2">
        <f>+D40*1.5*J40</f>
        <v>851.11883999999998</v>
      </c>
      <c r="L40" s="3"/>
      <c r="M40" s="3">
        <f t="shared" si="11"/>
        <v>379.5</v>
      </c>
      <c r="N40" s="3">
        <f t="shared" si="11"/>
        <v>9255.9173849999988</v>
      </c>
      <c r="O40" s="3"/>
      <c r="P40" s="3">
        <f t="shared" si="5"/>
        <v>462.79586924999995</v>
      </c>
      <c r="Q40" s="3">
        <f t="shared" si="6"/>
        <v>9718.7132542499985</v>
      </c>
    </row>
    <row r="41" spans="1:17" ht="13.5" customHeight="1">
      <c r="A41" s="11" t="s">
        <v>45</v>
      </c>
      <c r="B41" s="11">
        <v>175</v>
      </c>
      <c r="C41" s="14" t="s">
        <v>53</v>
      </c>
      <c r="D41" s="15">
        <v>21.24</v>
      </c>
      <c r="E41" s="16" t="s">
        <v>19</v>
      </c>
      <c r="F41" s="15"/>
      <c r="G41" s="3">
        <v>208</v>
      </c>
      <c r="H41" s="3">
        <v>4418.7299999999996</v>
      </c>
      <c r="I41" s="3"/>
      <c r="J41" s="3">
        <v>8</v>
      </c>
      <c r="K41" s="3">
        <v>254.92673076923074</v>
      </c>
      <c r="L41" s="3"/>
      <c r="M41" s="3">
        <f>+G41+J41</f>
        <v>216</v>
      </c>
      <c r="N41" s="3">
        <f>+H41+K41</f>
        <v>4673.6567307692303</v>
      </c>
      <c r="O41" s="3"/>
      <c r="P41" s="3">
        <f>+N41*0.05</f>
        <v>233.68283653846152</v>
      </c>
      <c r="Q41" s="3">
        <f>SUM(N41:P41)</f>
        <v>4907.3395673076921</v>
      </c>
    </row>
    <row r="42" spans="1:17" ht="13.5" customHeight="1">
      <c r="A42" s="11" t="s">
        <v>17</v>
      </c>
      <c r="B42" s="11">
        <v>181</v>
      </c>
      <c r="C42" s="14" t="s">
        <v>57</v>
      </c>
      <c r="D42" s="17">
        <v>32.404640000000001</v>
      </c>
      <c r="E42" s="16" t="s">
        <v>23</v>
      </c>
      <c r="F42" s="18"/>
      <c r="G42" s="3">
        <v>100.19969999999998</v>
      </c>
      <c r="H42" s="2">
        <f t="shared" ref="H42:H51" si="12">+G42*D42</f>
        <v>3246.9352066079996</v>
      </c>
      <c r="I42" s="3"/>
      <c r="J42" s="3">
        <v>0</v>
      </c>
      <c r="K42" s="2">
        <f t="shared" ref="K42:K51" si="13">+D42*1.5*J42</f>
        <v>0</v>
      </c>
      <c r="L42" s="3"/>
      <c r="M42" s="3">
        <f t="shared" si="11"/>
        <v>100.19969999999998</v>
      </c>
      <c r="N42" s="3">
        <f t="shared" si="11"/>
        <v>3246.9352066079996</v>
      </c>
      <c r="O42" s="3"/>
      <c r="P42" s="3">
        <f t="shared" si="5"/>
        <v>162.3467603304</v>
      </c>
      <c r="Q42" s="3">
        <f t="shared" si="6"/>
        <v>3409.2819669383998</v>
      </c>
    </row>
    <row r="43" spans="1:17" ht="13.5" customHeight="1">
      <c r="A43" s="11" t="s">
        <v>32</v>
      </c>
      <c r="B43" s="11">
        <v>182</v>
      </c>
      <c r="C43" s="14" t="s">
        <v>54</v>
      </c>
      <c r="D43" s="17">
        <v>24.22034</v>
      </c>
      <c r="E43" s="16" t="s">
        <v>23</v>
      </c>
      <c r="F43" s="18"/>
      <c r="G43" s="3">
        <v>1792.5</v>
      </c>
      <c r="H43" s="2">
        <f t="shared" si="12"/>
        <v>43414.959450000002</v>
      </c>
      <c r="I43" s="3"/>
      <c r="J43" s="3">
        <v>182</v>
      </c>
      <c r="K43" s="2">
        <f t="shared" si="13"/>
        <v>6612.1528200000012</v>
      </c>
      <c r="L43" s="3"/>
      <c r="M43" s="3">
        <f t="shared" si="11"/>
        <v>1974.5</v>
      </c>
      <c r="N43" s="3">
        <f t="shared" si="11"/>
        <v>50027.112270000005</v>
      </c>
      <c r="O43" s="3"/>
      <c r="P43" s="3">
        <f t="shared" si="5"/>
        <v>2501.3556135000003</v>
      </c>
      <c r="Q43" s="3">
        <f t="shared" si="6"/>
        <v>52528.467883500009</v>
      </c>
    </row>
    <row r="44" spans="1:17" ht="13.5" customHeight="1">
      <c r="A44" s="11" t="s">
        <v>21</v>
      </c>
      <c r="B44" s="11">
        <v>183</v>
      </c>
      <c r="C44" s="14" t="s">
        <v>40</v>
      </c>
      <c r="D44" s="17">
        <v>29.031369999999999</v>
      </c>
      <c r="E44" s="16" t="s">
        <v>23</v>
      </c>
      <c r="F44" s="18"/>
      <c r="G44" s="3">
        <v>33</v>
      </c>
      <c r="H44" s="2">
        <f t="shared" si="12"/>
        <v>958.03521000000001</v>
      </c>
      <c r="I44" s="3"/>
      <c r="J44" s="3">
        <v>5</v>
      </c>
      <c r="K44" s="2">
        <f t="shared" si="13"/>
        <v>217.735275</v>
      </c>
      <c r="L44" s="3"/>
      <c r="M44" s="3">
        <f t="shared" si="11"/>
        <v>38</v>
      </c>
      <c r="N44" s="3">
        <f t="shared" si="11"/>
        <v>1175.770485</v>
      </c>
      <c r="O44" s="3"/>
      <c r="P44" s="3">
        <f t="shared" si="5"/>
        <v>58.788524250000002</v>
      </c>
      <c r="Q44" s="3">
        <f t="shared" si="6"/>
        <v>1234.5590092499999</v>
      </c>
    </row>
    <row r="45" spans="1:17" ht="13.5" customHeight="1">
      <c r="A45" s="11" t="s">
        <v>45</v>
      </c>
      <c r="B45" s="11">
        <v>184</v>
      </c>
      <c r="C45" s="14" t="s">
        <v>53</v>
      </c>
      <c r="D45" s="17">
        <v>27.35887</v>
      </c>
      <c r="E45" s="16" t="s">
        <v>23</v>
      </c>
      <c r="F45" s="18"/>
      <c r="G45" s="3">
        <v>477</v>
      </c>
      <c r="H45" s="2">
        <f t="shared" si="12"/>
        <v>13050.180989999999</v>
      </c>
      <c r="I45" s="3"/>
      <c r="J45" s="3">
        <v>4.5</v>
      </c>
      <c r="K45" s="2">
        <f t="shared" si="13"/>
        <v>184.67237249999999</v>
      </c>
      <c r="L45" s="3"/>
      <c r="M45" s="3">
        <f t="shared" si="11"/>
        <v>481.5</v>
      </c>
      <c r="N45" s="3">
        <f t="shared" si="11"/>
        <v>13234.853362499998</v>
      </c>
      <c r="O45" s="3"/>
      <c r="P45" s="3">
        <f t="shared" si="5"/>
        <v>661.74266812499991</v>
      </c>
      <c r="Q45" s="3">
        <f t="shared" si="6"/>
        <v>13896.596030624998</v>
      </c>
    </row>
    <row r="46" spans="1:17" ht="13.5" customHeight="1">
      <c r="A46" s="11" t="s">
        <v>21</v>
      </c>
      <c r="B46" s="11">
        <v>185</v>
      </c>
      <c r="C46" s="14" t="s">
        <v>22</v>
      </c>
      <c r="D46" s="15">
        <v>26.357430000000001</v>
      </c>
      <c r="E46" s="16" t="s">
        <v>23</v>
      </c>
      <c r="F46" s="20"/>
      <c r="G46" s="3">
        <v>185.56018</v>
      </c>
      <c r="H46" s="3">
        <f t="shared" si="12"/>
        <v>4890.8894551374005</v>
      </c>
      <c r="I46" s="3"/>
      <c r="J46" s="3">
        <v>22.5</v>
      </c>
      <c r="K46" s="3">
        <f t="shared" si="13"/>
        <v>889.56326250000006</v>
      </c>
      <c r="L46" s="3"/>
      <c r="M46" s="3">
        <f>+G46+J46</f>
        <v>208.06018</v>
      </c>
      <c r="N46" s="3">
        <f>+H46+K46</f>
        <v>5780.4527176374004</v>
      </c>
      <c r="O46" s="3"/>
      <c r="P46" s="3">
        <f>+N46*0.05</f>
        <v>289.02263588187003</v>
      </c>
      <c r="Q46" s="3">
        <f>SUM(N46:P46)</f>
        <v>6069.4753535192704</v>
      </c>
    </row>
    <row r="47" spans="1:17" ht="13.5" customHeight="1">
      <c r="A47" s="11" t="s">
        <v>17</v>
      </c>
      <c r="B47" s="11">
        <v>188</v>
      </c>
      <c r="C47" s="14" t="s">
        <v>58</v>
      </c>
      <c r="D47" s="17">
        <v>50.733330000000002</v>
      </c>
      <c r="E47" s="16" t="s">
        <v>23</v>
      </c>
      <c r="F47" s="18"/>
      <c r="G47" s="3">
        <v>100.28996999999998</v>
      </c>
      <c r="H47" s="2">
        <f t="shared" si="12"/>
        <v>5088.0441437000991</v>
      </c>
      <c r="I47" s="3"/>
      <c r="J47" s="3">
        <v>0</v>
      </c>
      <c r="K47" s="2">
        <f t="shared" si="13"/>
        <v>0</v>
      </c>
      <c r="L47" s="3"/>
      <c r="M47" s="3">
        <f t="shared" si="11"/>
        <v>100.28996999999998</v>
      </c>
      <c r="N47" s="3">
        <f t="shared" si="11"/>
        <v>5088.0441437000991</v>
      </c>
      <c r="O47" s="3"/>
      <c r="P47" s="3">
        <f t="shared" si="5"/>
        <v>254.40220718500495</v>
      </c>
      <c r="Q47" s="3">
        <f t="shared" si="6"/>
        <v>5342.446350885104</v>
      </c>
    </row>
    <row r="48" spans="1:17" ht="13.5" customHeight="1">
      <c r="A48" s="11" t="s">
        <v>21</v>
      </c>
      <c r="B48" s="11">
        <v>189</v>
      </c>
      <c r="C48" s="14" t="s">
        <v>55</v>
      </c>
      <c r="D48" s="17">
        <v>25.211449999999999</v>
      </c>
      <c r="E48" s="16" t="s">
        <v>23</v>
      </c>
      <c r="F48" s="18"/>
      <c r="G48" s="3">
        <v>503.5</v>
      </c>
      <c r="H48" s="2">
        <f t="shared" si="12"/>
        <v>12693.965075</v>
      </c>
      <c r="I48" s="3"/>
      <c r="J48" s="3">
        <v>31</v>
      </c>
      <c r="K48" s="2">
        <f t="shared" si="13"/>
        <v>1172.3324250000001</v>
      </c>
      <c r="L48" s="3"/>
      <c r="M48" s="3">
        <f t="shared" si="11"/>
        <v>534.5</v>
      </c>
      <c r="N48" s="3">
        <f t="shared" si="11"/>
        <v>13866.297500000001</v>
      </c>
      <c r="O48" s="3"/>
      <c r="P48" s="3">
        <f t="shared" si="5"/>
        <v>693.31487500000003</v>
      </c>
      <c r="Q48" s="3">
        <f t="shared" si="6"/>
        <v>14559.612375000001</v>
      </c>
    </row>
    <row r="49" spans="1:17" ht="13.5" customHeight="1">
      <c r="A49" s="11" t="s">
        <v>45</v>
      </c>
      <c r="B49" s="11">
        <v>196</v>
      </c>
      <c r="C49" s="14" t="s">
        <v>53</v>
      </c>
      <c r="D49" s="17">
        <v>22.69237</v>
      </c>
      <c r="E49" s="16" t="s">
        <v>23</v>
      </c>
      <c r="F49" s="18"/>
      <c r="G49" s="3">
        <v>218</v>
      </c>
      <c r="H49" s="2">
        <f t="shared" si="12"/>
        <v>4946.9366600000003</v>
      </c>
      <c r="I49" s="3"/>
      <c r="J49" s="3">
        <v>0</v>
      </c>
      <c r="K49" s="2">
        <f t="shared" si="13"/>
        <v>0</v>
      </c>
      <c r="L49" s="3"/>
      <c r="M49" s="3">
        <f>+G49+J49</f>
        <v>218</v>
      </c>
      <c r="N49" s="3">
        <f>+H49+K49</f>
        <v>4946.9366600000003</v>
      </c>
      <c r="O49" s="3"/>
      <c r="P49" s="3">
        <f>+N49*0.05</f>
        <v>247.34683300000003</v>
      </c>
      <c r="Q49" s="3">
        <f>SUM(N49:P49)</f>
        <v>5194.2834929999999</v>
      </c>
    </row>
    <row r="50" spans="1:17" ht="13.5" customHeight="1">
      <c r="A50" s="11" t="s">
        <v>27</v>
      </c>
      <c r="B50" s="11">
        <v>197</v>
      </c>
      <c r="C50" s="14" t="s">
        <v>59</v>
      </c>
      <c r="D50" s="17">
        <v>19.66741</v>
      </c>
      <c r="E50" s="16" t="s">
        <v>23</v>
      </c>
      <c r="F50" s="18"/>
      <c r="G50" s="3">
        <v>762.64499999999998</v>
      </c>
      <c r="H50" s="2">
        <f t="shared" si="12"/>
        <v>14999.251899450001</v>
      </c>
      <c r="I50" s="3"/>
      <c r="J50" s="3">
        <v>0.59</v>
      </c>
      <c r="K50" s="2">
        <f t="shared" si="13"/>
        <v>17.405657849999997</v>
      </c>
      <c r="L50" s="3"/>
      <c r="M50" s="3">
        <f t="shared" si="11"/>
        <v>763.23500000000001</v>
      </c>
      <c r="N50" s="3">
        <f t="shared" si="11"/>
        <v>15016.657557300001</v>
      </c>
      <c r="O50" s="3"/>
      <c r="P50" s="3">
        <f t="shared" si="5"/>
        <v>750.83287786500011</v>
      </c>
      <c r="Q50" s="3">
        <f t="shared" si="6"/>
        <v>15767.490435165</v>
      </c>
    </row>
    <row r="51" spans="1:17" ht="13.5" customHeight="1">
      <c r="A51" s="11" t="s">
        <v>21</v>
      </c>
      <c r="B51" s="11">
        <v>201</v>
      </c>
      <c r="C51" s="14" t="s">
        <v>60</v>
      </c>
      <c r="D51" s="17">
        <v>38.219819999999999</v>
      </c>
      <c r="E51" s="16" t="s">
        <v>23</v>
      </c>
      <c r="F51" s="18"/>
      <c r="G51" s="3">
        <v>47</v>
      </c>
      <c r="H51" s="2">
        <f t="shared" si="12"/>
        <v>1796.3315399999999</v>
      </c>
      <c r="I51" s="3"/>
      <c r="J51" s="3">
        <v>1</v>
      </c>
      <c r="K51" s="2">
        <f t="shared" si="13"/>
        <v>57.329729999999998</v>
      </c>
      <c r="L51" s="3"/>
      <c r="M51" s="3">
        <f t="shared" si="11"/>
        <v>48</v>
      </c>
      <c r="N51" s="3">
        <f t="shared" si="11"/>
        <v>1853.6612699999998</v>
      </c>
      <c r="O51" s="3"/>
      <c r="P51" s="3">
        <f t="shared" si="5"/>
        <v>92.683063500000003</v>
      </c>
      <c r="Q51" s="3">
        <f t="shared" si="6"/>
        <v>1946.3443334999997</v>
      </c>
    </row>
    <row r="52" spans="1:17" ht="13.5" customHeight="1">
      <c r="A52" s="11" t="s">
        <v>21</v>
      </c>
      <c r="B52" s="11">
        <v>202</v>
      </c>
      <c r="C52" s="14" t="s">
        <v>61</v>
      </c>
      <c r="D52" s="19">
        <v>17.329999999999998</v>
      </c>
      <c r="E52" s="16" t="s">
        <v>19</v>
      </c>
      <c r="F52" s="15"/>
      <c r="G52" s="3">
        <v>6</v>
      </c>
      <c r="H52" s="3">
        <v>104</v>
      </c>
      <c r="I52" s="3"/>
      <c r="J52" s="3">
        <v>16.5</v>
      </c>
      <c r="K52" s="3">
        <v>424.96</v>
      </c>
      <c r="L52" s="3"/>
      <c r="M52" s="3">
        <f>+G52+J52</f>
        <v>22.5</v>
      </c>
      <c r="N52" s="3">
        <f>+H52+K52</f>
        <v>528.96</v>
      </c>
      <c r="O52" s="3"/>
      <c r="P52" s="3">
        <f>+N52*0.05</f>
        <v>26.448000000000004</v>
      </c>
      <c r="Q52" s="3">
        <f>SUM(N52:P52)</f>
        <v>555.40800000000002</v>
      </c>
    </row>
    <row r="53" spans="1:17" ht="13.5" customHeight="1">
      <c r="A53" s="11" t="s">
        <v>24</v>
      </c>
      <c r="B53" s="11">
        <v>203</v>
      </c>
      <c r="C53" s="14" t="s">
        <v>62</v>
      </c>
      <c r="D53" s="17">
        <v>27.36919</v>
      </c>
      <c r="E53" s="16" t="s">
        <v>23</v>
      </c>
      <c r="F53" s="18"/>
      <c r="G53" s="3">
        <v>109.76831999999999</v>
      </c>
      <c r="H53" s="2">
        <f t="shared" ref="H53:H67" si="14">+G53*D53</f>
        <v>3004.2700060607995</v>
      </c>
      <c r="I53" s="3"/>
      <c r="J53" s="3">
        <v>4.6037699999999999</v>
      </c>
      <c r="K53" s="2">
        <f t="shared" ref="K53:K67" si="15">+D53*1.5*J53</f>
        <v>189.00218376945</v>
      </c>
      <c r="L53" s="3"/>
      <c r="M53" s="3">
        <f t="shared" si="11"/>
        <v>114.37208999999999</v>
      </c>
      <c r="N53" s="3">
        <f t="shared" si="11"/>
        <v>3193.2721898302493</v>
      </c>
      <c r="O53" s="3"/>
      <c r="P53" s="3">
        <f t="shared" si="5"/>
        <v>159.66360949151249</v>
      </c>
      <c r="Q53" s="3">
        <f t="shared" si="6"/>
        <v>3352.9357993217618</v>
      </c>
    </row>
    <row r="54" spans="1:17" ht="13.5" customHeight="1">
      <c r="A54" s="11" t="s">
        <v>21</v>
      </c>
      <c r="B54" s="11">
        <v>204</v>
      </c>
      <c r="C54" s="14" t="s">
        <v>63</v>
      </c>
      <c r="D54" s="17">
        <v>24.777840000000001</v>
      </c>
      <c r="E54" s="16" t="s">
        <v>23</v>
      </c>
      <c r="F54" s="18"/>
      <c r="G54" s="3">
        <v>168</v>
      </c>
      <c r="H54" s="2">
        <f t="shared" si="14"/>
        <v>4162.6771200000003</v>
      </c>
      <c r="I54" s="3"/>
      <c r="J54" s="3">
        <v>9.5</v>
      </c>
      <c r="K54" s="2">
        <f t="shared" si="15"/>
        <v>353.08422000000002</v>
      </c>
      <c r="L54" s="3"/>
      <c r="M54" s="3">
        <f t="shared" si="11"/>
        <v>177.5</v>
      </c>
      <c r="N54" s="3">
        <f t="shared" si="11"/>
        <v>4515.76134</v>
      </c>
      <c r="O54" s="3"/>
      <c r="P54" s="3">
        <f t="shared" si="5"/>
        <v>225.78806700000001</v>
      </c>
      <c r="Q54" s="3">
        <f t="shared" si="6"/>
        <v>4741.5494070000004</v>
      </c>
    </row>
    <row r="55" spans="1:17" ht="13.5" customHeight="1">
      <c r="A55" s="11" t="s">
        <v>45</v>
      </c>
      <c r="B55" s="11">
        <v>205</v>
      </c>
      <c r="C55" s="14" t="s">
        <v>63</v>
      </c>
      <c r="D55" s="17">
        <v>19.66741</v>
      </c>
      <c r="E55" s="16" t="s">
        <v>23</v>
      </c>
      <c r="F55" s="18"/>
      <c r="G55" s="3">
        <v>401.5</v>
      </c>
      <c r="H55" s="2">
        <f t="shared" si="14"/>
        <v>7896.465115</v>
      </c>
      <c r="I55" s="3"/>
      <c r="J55" s="3">
        <v>7</v>
      </c>
      <c r="K55" s="2">
        <f t="shared" si="15"/>
        <v>206.50780499999999</v>
      </c>
      <c r="L55" s="3"/>
      <c r="M55" s="3">
        <f t="shared" si="11"/>
        <v>408.5</v>
      </c>
      <c r="N55" s="3">
        <f t="shared" si="11"/>
        <v>8102.9729200000002</v>
      </c>
      <c r="O55" s="3"/>
      <c r="P55" s="3">
        <f t="shared" si="5"/>
        <v>405.14864600000004</v>
      </c>
      <c r="Q55" s="3">
        <f t="shared" si="6"/>
        <v>8508.1215659999998</v>
      </c>
    </row>
    <row r="56" spans="1:17" ht="13.5" customHeight="1">
      <c r="A56" s="11" t="s">
        <v>45</v>
      </c>
      <c r="B56" s="11">
        <v>206</v>
      </c>
      <c r="C56" s="14" t="s">
        <v>64</v>
      </c>
      <c r="D56" s="17">
        <v>19.543520000000001</v>
      </c>
      <c r="E56" s="16" t="s">
        <v>23</v>
      </c>
      <c r="F56" s="18"/>
      <c r="G56" s="3">
        <v>94.5</v>
      </c>
      <c r="H56" s="2">
        <f t="shared" si="14"/>
        <v>1846.8626400000001</v>
      </c>
      <c r="I56" s="3"/>
      <c r="J56" s="3">
        <v>0.5</v>
      </c>
      <c r="K56" s="2">
        <f t="shared" si="15"/>
        <v>14.657640000000001</v>
      </c>
      <c r="L56" s="3"/>
      <c r="M56" s="3">
        <f t="shared" si="11"/>
        <v>95</v>
      </c>
      <c r="N56" s="3">
        <f t="shared" si="11"/>
        <v>1861.52028</v>
      </c>
      <c r="O56" s="3"/>
      <c r="P56" s="3">
        <f t="shared" si="5"/>
        <v>93.076014000000001</v>
      </c>
      <c r="Q56" s="3">
        <f t="shared" si="6"/>
        <v>1954.5962939999999</v>
      </c>
    </row>
    <row r="57" spans="1:17" ht="13.5" customHeight="1">
      <c r="A57" s="11" t="s">
        <v>45</v>
      </c>
      <c r="B57" s="11">
        <v>209</v>
      </c>
      <c r="C57" s="14" t="s">
        <v>64</v>
      </c>
      <c r="D57" s="17">
        <v>21.16441</v>
      </c>
      <c r="E57" s="16" t="s">
        <v>23</v>
      </c>
      <c r="F57" s="18"/>
      <c r="G57" s="3">
        <v>168</v>
      </c>
      <c r="H57" s="2">
        <f t="shared" si="14"/>
        <v>3555.6208799999999</v>
      </c>
      <c r="I57" s="3"/>
      <c r="J57" s="3">
        <v>31</v>
      </c>
      <c r="K57" s="2">
        <f t="shared" si="15"/>
        <v>984.14506499999993</v>
      </c>
      <c r="L57" s="3"/>
      <c r="M57" s="3">
        <f>+G57+J57</f>
        <v>199</v>
      </c>
      <c r="N57" s="3">
        <f>+H57+K57</f>
        <v>4539.7659450000001</v>
      </c>
      <c r="O57" s="3"/>
      <c r="P57" s="3">
        <f>+N57*0.05</f>
        <v>226.98829725000002</v>
      </c>
      <c r="Q57" s="3">
        <f>SUM(N57:P57)</f>
        <v>4766.7542422500001</v>
      </c>
    </row>
    <row r="58" spans="1:17" ht="13.5" customHeight="1">
      <c r="A58" s="11" t="s">
        <v>35</v>
      </c>
      <c r="B58" s="11">
        <v>210</v>
      </c>
      <c r="C58" s="14" t="s">
        <v>64</v>
      </c>
      <c r="D58" s="19">
        <v>22.196819999999999</v>
      </c>
      <c r="E58" s="16" t="s">
        <v>23</v>
      </c>
      <c r="F58" s="20"/>
      <c r="G58" s="3">
        <v>195</v>
      </c>
      <c r="H58" s="3">
        <f t="shared" si="14"/>
        <v>4328.3798999999999</v>
      </c>
      <c r="I58" s="3"/>
      <c r="J58" s="3">
        <v>0</v>
      </c>
      <c r="K58" s="3">
        <f t="shared" si="15"/>
        <v>0</v>
      </c>
      <c r="L58" s="3"/>
      <c r="M58" s="3">
        <f t="shared" si="11"/>
        <v>195</v>
      </c>
      <c r="N58" s="3">
        <f t="shared" si="11"/>
        <v>4328.3798999999999</v>
      </c>
      <c r="O58" s="3"/>
      <c r="P58" s="3">
        <f t="shared" si="5"/>
        <v>216.418995</v>
      </c>
      <c r="Q58" s="3">
        <f t="shared" si="6"/>
        <v>4544.7988949999999</v>
      </c>
    </row>
    <row r="59" spans="1:17" ht="13.5" customHeight="1">
      <c r="A59" s="11" t="s">
        <v>45</v>
      </c>
      <c r="B59" s="11">
        <v>211</v>
      </c>
      <c r="C59" s="14" t="s">
        <v>64</v>
      </c>
      <c r="D59" s="17">
        <v>19.78098</v>
      </c>
      <c r="E59" s="16" t="s">
        <v>23</v>
      </c>
      <c r="F59" s="18"/>
      <c r="G59" s="3">
        <v>249</v>
      </c>
      <c r="H59" s="2">
        <f t="shared" si="14"/>
        <v>4925.4640199999994</v>
      </c>
      <c r="I59" s="3"/>
      <c r="J59" s="3">
        <v>3.5</v>
      </c>
      <c r="K59" s="2">
        <f t="shared" si="15"/>
        <v>103.850145</v>
      </c>
      <c r="L59" s="3"/>
      <c r="M59" s="3">
        <f t="shared" si="11"/>
        <v>252.5</v>
      </c>
      <c r="N59" s="3">
        <f t="shared" si="11"/>
        <v>5029.3141649999998</v>
      </c>
      <c r="O59" s="3"/>
      <c r="P59" s="3">
        <f t="shared" si="5"/>
        <v>251.46570825000001</v>
      </c>
      <c r="Q59" s="3">
        <f t="shared" si="6"/>
        <v>5280.7798732499996</v>
      </c>
    </row>
    <row r="60" spans="1:17" ht="13.5" customHeight="1">
      <c r="A60" s="11" t="s">
        <v>21</v>
      </c>
      <c r="B60" s="11">
        <v>213</v>
      </c>
      <c r="C60" s="14" t="s">
        <v>55</v>
      </c>
      <c r="D60" s="17">
        <v>25.459230000000002</v>
      </c>
      <c r="E60" s="16" t="s">
        <v>23</v>
      </c>
      <c r="F60" s="18"/>
      <c r="G60" s="3">
        <v>103.5</v>
      </c>
      <c r="H60" s="2">
        <f t="shared" si="14"/>
        <v>2635.0303050000002</v>
      </c>
      <c r="I60" s="3"/>
      <c r="J60" s="3">
        <v>10</v>
      </c>
      <c r="K60" s="2">
        <f t="shared" si="15"/>
        <v>381.88845000000003</v>
      </c>
      <c r="L60" s="3"/>
      <c r="M60" s="3">
        <f t="shared" si="11"/>
        <v>113.5</v>
      </c>
      <c r="N60" s="3">
        <f t="shared" si="11"/>
        <v>3016.9187550000001</v>
      </c>
      <c r="O60" s="3"/>
      <c r="P60" s="3">
        <f t="shared" si="5"/>
        <v>150.84593775000002</v>
      </c>
      <c r="Q60" s="3">
        <f t="shared" si="6"/>
        <v>3167.76469275</v>
      </c>
    </row>
    <row r="61" spans="1:17" ht="13.5" customHeight="1">
      <c r="A61" s="11" t="s">
        <v>17</v>
      </c>
      <c r="B61" s="11">
        <v>214</v>
      </c>
      <c r="C61" s="14" t="s">
        <v>65</v>
      </c>
      <c r="D61" s="17">
        <v>88.133939999999996</v>
      </c>
      <c r="E61" s="16" t="s">
        <v>23</v>
      </c>
      <c r="F61" s="18"/>
      <c r="G61" s="3">
        <v>42.533999999999999</v>
      </c>
      <c r="H61" s="2">
        <f t="shared" si="14"/>
        <v>3748.6890039599998</v>
      </c>
      <c r="I61" s="3"/>
      <c r="J61" s="3">
        <v>0</v>
      </c>
      <c r="K61" s="2">
        <f t="shared" si="15"/>
        <v>0</v>
      </c>
      <c r="L61" s="3"/>
      <c r="M61" s="3">
        <f t="shared" si="11"/>
        <v>42.533999999999999</v>
      </c>
      <c r="N61" s="3">
        <f t="shared" si="11"/>
        <v>3748.6890039599998</v>
      </c>
      <c r="O61" s="3"/>
      <c r="P61" s="3">
        <f t="shared" si="5"/>
        <v>187.43445019800001</v>
      </c>
      <c r="Q61" s="3">
        <f t="shared" si="6"/>
        <v>3936.1234541579997</v>
      </c>
    </row>
    <row r="62" spans="1:17" ht="13.5" customHeight="1">
      <c r="A62" s="11" t="s">
        <v>45</v>
      </c>
      <c r="B62" s="11">
        <v>215</v>
      </c>
      <c r="C62" s="14" t="s">
        <v>66</v>
      </c>
      <c r="D62" s="17">
        <v>21.680610000000001</v>
      </c>
      <c r="E62" s="16" t="s">
        <v>23</v>
      </c>
      <c r="F62" s="18"/>
      <c r="G62" s="3">
        <v>0</v>
      </c>
      <c r="H62" s="2">
        <f t="shared" si="14"/>
        <v>0</v>
      </c>
      <c r="I62" s="3"/>
      <c r="J62" s="3">
        <v>8.5</v>
      </c>
      <c r="K62" s="2">
        <f t="shared" si="15"/>
        <v>276.42777750000005</v>
      </c>
      <c r="L62" s="3"/>
      <c r="M62" s="3">
        <f t="shared" si="11"/>
        <v>8.5</v>
      </c>
      <c r="N62" s="3">
        <f t="shared" si="11"/>
        <v>276.42777750000005</v>
      </c>
      <c r="O62" s="3"/>
      <c r="P62" s="3">
        <f t="shared" si="5"/>
        <v>13.821388875000004</v>
      </c>
      <c r="Q62" s="3">
        <f t="shared" si="6"/>
        <v>290.24916637500007</v>
      </c>
    </row>
    <row r="63" spans="1:17" ht="13.5" customHeight="1">
      <c r="A63" s="11" t="s">
        <v>24</v>
      </c>
      <c r="B63" s="11">
        <v>216</v>
      </c>
      <c r="C63" s="14" t="s">
        <v>39</v>
      </c>
      <c r="D63" s="15">
        <v>25.934139999999999</v>
      </c>
      <c r="E63" s="16" t="s">
        <v>23</v>
      </c>
      <c r="F63" s="18"/>
      <c r="G63" s="3">
        <v>75.766619999999989</v>
      </c>
      <c r="H63" s="2">
        <f t="shared" si="14"/>
        <v>1964.9421304067996</v>
      </c>
      <c r="I63" s="3"/>
      <c r="J63" s="3">
        <v>0.48143999999999992</v>
      </c>
      <c r="K63" s="2">
        <f t="shared" si="15"/>
        <v>18.728598542399997</v>
      </c>
      <c r="L63" s="3"/>
      <c r="M63" s="3">
        <f>+G63+J63</f>
        <v>76.248059999999995</v>
      </c>
      <c r="N63" s="3">
        <f>+H63+K63</f>
        <v>1983.6707289491997</v>
      </c>
      <c r="O63" s="3"/>
      <c r="P63" s="3">
        <f>+N63*0.05</f>
        <v>99.183536447459986</v>
      </c>
      <c r="Q63" s="3">
        <f>SUM(N63:P63)</f>
        <v>2082.8542653966597</v>
      </c>
    </row>
    <row r="64" spans="1:17" ht="13.5" customHeight="1">
      <c r="A64" s="11" t="s">
        <v>35</v>
      </c>
      <c r="B64" s="11">
        <v>218</v>
      </c>
      <c r="C64" s="14" t="s">
        <v>56</v>
      </c>
      <c r="D64" s="19">
        <v>26.883959999999998</v>
      </c>
      <c r="E64" s="16" t="s">
        <v>23</v>
      </c>
      <c r="F64" s="20"/>
      <c r="G64" s="3">
        <v>23</v>
      </c>
      <c r="H64" s="3">
        <f t="shared" si="14"/>
        <v>618.33107999999993</v>
      </c>
      <c r="I64" s="3"/>
      <c r="J64" s="3">
        <v>0.5</v>
      </c>
      <c r="K64" s="3">
        <f t="shared" si="15"/>
        <v>20.162969999999998</v>
      </c>
      <c r="L64" s="3"/>
      <c r="M64" s="3">
        <f t="shared" si="11"/>
        <v>23.5</v>
      </c>
      <c r="N64" s="3">
        <f t="shared" si="11"/>
        <v>638.4940499999999</v>
      </c>
      <c r="O64" s="3"/>
      <c r="P64" s="3">
        <f t="shared" si="5"/>
        <v>31.924702499999995</v>
      </c>
      <c r="Q64" s="3">
        <f t="shared" si="6"/>
        <v>670.41875249999987</v>
      </c>
    </row>
    <row r="65" spans="1:18" ht="13.5" customHeight="1">
      <c r="A65" s="11" t="s">
        <v>21</v>
      </c>
      <c r="B65" s="11">
        <v>219</v>
      </c>
      <c r="C65" s="14" t="s">
        <v>55</v>
      </c>
      <c r="D65" s="17">
        <v>21.494779999999999</v>
      </c>
      <c r="E65" s="16" t="s">
        <v>23</v>
      </c>
      <c r="F65" s="18"/>
      <c r="G65" s="3">
        <v>53.5</v>
      </c>
      <c r="H65" s="2">
        <f t="shared" si="14"/>
        <v>1149.97073</v>
      </c>
      <c r="I65" s="3"/>
      <c r="J65" s="3">
        <v>10.5</v>
      </c>
      <c r="K65" s="2">
        <f t="shared" si="15"/>
        <v>338.54278500000004</v>
      </c>
      <c r="L65" s="3"/>
      <c r="M65" s="3">
        <f t="shared" si="11"/>
        <v>64</v>
      </c>
      <c r="N65" s="3">
        <f t="shared" si="11"/>
        <v>1488.5135150000001</v>
      </c>
      <c r="O65" s="3"/>
      <c r="P65" s="3">
        <f t="shared" si="5"/>
        <v>74.425675750000011</v>
      </c>
      <c r="Q65" s="3">
        <f t="shared" si="6"/>
        <v>1562.9391907500001</v>
      </c>
    </row>
    <row r="66" spans="1:18" ht="13.5" customHeight="1">
      <c r="A66" s="11" t="s">
        <v>45</v>
      </c>
      <c r="B66" s="11">
        <v>221</v>
      </c>
      <c r="C66" s="14" t="s">
        <v>64</v>
      </c>
      <c r="D66" s="17">
        <v>19.873889999999999</v>
      </c>
      <c r="E66" s="16" t="s">
        <v>23</v>
      </c>
      <c r="F66" s="18"/>
      <c r="G66" s="3">
        <v>109.5</v>
      </c>
      <c r="H66" s="2">
        <f t="shared" si="14"/>
        <v>2176.190955</v>
      </c>
      <c r="I66" s="3"/>
      <c r="J66" s="3">
        <v>0</v>
      </c>
      <c r="K66" s="2">
        <f t="shared" si="15"/>
        <v>0</v>
      </c>
      <c r="L66" s="3"/>
      <c r="M66" s="3">
        <f t="shared" si="11"/>
        <v>109.5</v>
      </c>
      <c r="N66" s="3">
        <f t="shared" si="11"/>
        <v>2176.190955</v>
      </c>
      <c r="O66" s="3"/>
      <c r="P66" s="3">
        <f t="shared" si="5"/>
        <v>108.80954775000001</v>
      </c>
      <c r="Q66" s="3">
        <f t="shared" si="6"/>
        <v>2285.0005027500001</v>
      </c>
    </row>
    <row r="67" spans="1:18" ht="13.5" customHeight="1">
      <c r="A67" s="11" t="s">
        <v>21</v>
      </c>
      <c r="B67" s="11">
        <v>223</v>
      </c>
      <c r="C67" s="14" t="s">
        <v>55</v>
      </c>
      <c r="D67" s="17">
        <v>19.70871</v>
      </c>
      <c r="E67" s="16" t="s">
        <v>23</v>
      </c>
      <c r="F67" s="18"/>
      <c r="G67" s="3">
        <v>50.5</v>
      </c>
      <c r="H67" s="2">
        <f t="shared" si="14"/>
        <v>995.28985499999999</v>
      </c>
      <c r="I67" s="3"/>
      <c r="J67" s="3">
        <v>11</v>
      </c>
      <c r="K67" s="2">
        <f t="shared" si="15"/>
        <v>325.193715</v>
      </c>
      <c r="L67" s="3"/>
      <c r="M67" s="3">
        <f t="shared" si="11"/>
        <v>61.5</v>
      </c>
      <c r="N67" s="3">
        <f t="shared" si="11"/>
        <v>1320.4835699999999</v>
      </c>
      <c r="O67" s="3"/>
      <c r="P67" s="3">
        <f t="shared" si="5"/>
        <v>66.024178499999991</v>
      </c>
      <c r="Q67" s="3">
        <f t="shared" si="6"/>
        <v>1386.5077484999999</v>
      </c>
    </row>
    <row r="68" spans="1:18" ht="13.5" customHeight="1">
      <c r="A68" s="11" t="s">
        <v>17</v>
      </c>
      <c r="B68" s="11">
        <v>228</v>
      </c>
      <c r="C68" s="21" t="s">
        <v>67</v>
      </c>
      <c r="D68" s="15">
        <v>30.97</v>
      </c>
      <c r="E68" s="16" t="s">
        <v>23</v>
      </c>
      <c r="G68" s="4">
        <v>102.91</v>
      </c>
      <c r="H68" s="4">
        <v>3187.0545659999998</v>
      </c>
      <c r="J68" s="4">
        <f>-J91</f>
        <v>0.24071999999999999</v>
      </c>
      <c r="K68" s="4">
        <f>J68*$D68*1.5</f>
        <v>11.182647599999999</v>
      </c>
      <c r="M68" s="1">
        <f>+G68+J68</f>
        <v>103.15071999999999</v>
      </c>
      <c r="N68" s="1">
        <f>+H68+K68</f>
        <v>3198.2372135999999</v>
      </c>
      <c r="P68" s="1">
        <f>+N68*0.05</f>
        <v>159.91186068000002</v>
      </c>
      <c r="Q68" s="1">
        <f>SUM(N68:P68)</f>
        <v>3358.1490742799997</v>
      </c>
    </row>
    <row r="69" spans="1:18" ht="13.5" customHeight="1">
      <c r="B69" s="10"/>
      <c r="C69" s="21" t="s">
        <v>68</v>
      </c>
      <c r="D69" s="3"/>
      <c r="G69" s="3">
        <f>SUM(G7:G68)</f>
        <v>14398.681339999997</v>
      </c>
      <c r="H69" s="5">
        <f>SUM(H7:H68)</f>
        <v>419638.82833124616</v>
      </c>
      <c r="I69" s="5"/>
      <c r="J69" s="3">
        <f>SUM(J7:J68)</f>
        <v>1217.4468499999998</v>
      </c>
      <c r="K69" s="5">
        <f>SUM(K7:K68)</f>
        <v>53369.830284982338</v>
      </c>
      <c r="L69" s="5">
        <f t="shared" ref="L69" si="16">SUM(L7:L67)</f>
        <v>0</v>
      </c>
      <c r="M69" s="3">
        <f>SUM(M7:M68)</f>
        <v>15616.128189999999</v>
      </c>
      <c r="N69" s="5">
        <f>SUM(N7:N68)</f>
        <v>473008.65861622832</v>
      </c>
      <c r="O69" s="5"/>
      <c r="P69" s="5">
        <f>SUM(P7:P68)</f>
        <v>23650.432930811432</v>
      </c>
      <c r="Q69" s="3">
        <f>SUM(Q7:Q68)</f>
        <v>496659.09154703998</v>
      </c>
      <c r="R69" s="23"/>
    </row>
    <row r="70" spans="1:18" ht="13.5" customHeight="1">
      <c r="B70" s="21"/>
      <c r="C70" s="14" t="s">
        <v>69</v>
      </c>
      <c r="D70" s="3"/>
      <c r="G70" s="3"/>
      <c r="H70" s="5"/>
      <c r="I70" s="5"/>
      <c r="J70" s="3"/>
      <c r="K70" s="10"/>
      <c r="L70" s="5"/>
      <c r="M70" s="10"/>
      <c r="O70" s="5"/>
      <c r="P70" s="3"/>
      <c r="Q70" s="1">
        <v>95.85</v>
      </c>
    </row>
    <row r="71" spans="1:18" ht="13.5" customHeight="1">
      <c r="B71" s="21"/>
      <c r="C71" s="21" t="s">
        <v>70</v>
      </c>
      <c r="D71" s="3"/>
      <c r="G71" s="3"/>
      <c r="H71" s="5"/>
      <c r="I71" s="5"/>
      <c r="J71" s="3"/>
      <c r="K71" s="5"/>
      <c r="L71" s="5"/>
      <c r="M71" s="10"/>
      <c r="O71" s="5"/>
      <c r="P71" s="3"/>
      <c r="Q71" s="3">
        <f>SUM(Q69:Q70)</f>
        <v>496754.94154703995</v>
      </c>
    </row>
    <row r="72" spans="1:18" ht="13.5" customHeight="1">
      <c r="A72" s="10"/>
      <c r="B72" s="10"/>
      <c r="C72" s="10"/>
      <c r="D72" s="10"/>
      <c r="F72" s="10"/>
      <c r="G72" s="10"/>
      <c r="H72" s="10"/>
      <c r="I72" s="5"/>
      <c r="J72" s="10"/>
      <c r="K72" s="10"/>
      <c r="L72" s="5"/>
      <c r="M72" s="10"/>
      <c r="N72" s="24"/>
      <c r="O72" s="5"/>
      <c r="P72" s="24"/>
      <c r="Q72" s="5"/>
    </row>
    <row r="73" spans="1:18" ht="13.5" customHeight="1">
      <c r="A73" s="44" t="s">
        <v>71</v>
      </c>
      <c r="B73" s="40"/>
      <c r="C73" s="44"/>
      <c r="D73" s="10"/>
      <c r="E73" s="16"/>
      <c r="F73" s="15"/>
      <c r="G73" s="3"/>
      <c r="H73" s="3"/>
      <c r="I73" s="5"/>
      <c r="J73" s="3"/>
      <c r="K73" s="3"/>
      <c r="L73" s="5"/>
      <c r="M73" s="3"/>
      <c r="O73" s="5"/>
      <c r="P73" s="25"/>
      <c r="Q73" s="5"/>
    </row>
    <row r="74" spans="1:18" ht="13.5" customHeight="1">
      <c r="A74" s="11" t="s">
        <v>17</v>
      </c>
      <c r="B74" s="11">
        <v>225</v>
      </c>
      <c r="C74" s="14" t="s">
        <v>72</v>
      </c>
      <c r="D74" s="15">
        <v>32.75</v>
      </c>
      <c r="E74" s="16" t="s">
        <v>23</v>
      </c>
      <c r="F74" s="15"/>
      <c r="G74" s="15">
        <v>99.913749851807935</v>
      </c>
      <c r="H74" s="3">
        <f>+G74*D74</f>
        <v>3272.1753076467098</v>
      </c>
      <c r="I74" s="5"/>
      <c r="J74" s="3">
        <v>0</v>
      </c>
      <c r="K74" s="3">
        <v>0</v>
      </c>
      <c r="L74" s="5"/>
      <c r="M74" s="3">
        <f>+I74+K74</f>
        <v>0</v>
      </c>
      <c r="N74" s="3">
        <f>+H74+K74</f>
        <v>3272.1753076467098</v>
      </c>
      <c r="O74" s="5"/>
      <c r="P74" s="3">
        <f>+N74*0.05</f>
        <v>163.60876538233549</v>
      </c>
      <c r="Q74" s="3">
        <f>+N74+P74</f>
        <v>3435.7840730290454</v>
      </c>
    </row>
    <row r="75" spans="1:18" ht="13.5" customHeight="1">
      <c r="A75" s="11" t="s">
        <v>43</v>
      </c>
      <c r="B75" s="11">
        <v>210</v>
      </c>
      <c r="C75" s="14" t="s">
        <v>73</v>
      </c>
      <c r="D75" s="15">
        <v>22.2</v>
      </c>
      <c r="E75" s="16" t="s">
        <v>23</v>
      </c>
      <c r="F75" s="15"/>
      <c r="G75" s="15">
        <v>168.19199999999998</v>
      </c>
      <c r="H75" s="3">
        <f>+G75*D75</f>
        <v>3733.8623999999995</v>
      </c>
      <c r="I75" s="5"/>
      <c r="J75" s="3">
        <v>0</v>
      </c>
      <c r="K75" s="3">
        <v>0</v>
      </c>
      <c r="L75" s="5"/>
      <c r="M75" s="3">
        <f t="shared" ref="L75:M77" si="17">+I75+K75</f>
        <v>0</v>
      </c>
      <c r="N75" s="3">
        <f>+H75+K75</f>
        <v>3733.8623999999995</v>
      </c>
      <c r="O75" s="5"/>
      <c r="P75" s="3">
        <f t="shared" ref="P75:P77" si="18">+N75*0.05</f>
        <v>186.69311999999999</v>
      </c>
      <c r="Q75" s="3">
        <f t="shared" ref="Q75:Q77" si="19">+N75+P75</f>
        <v>3920.5555199999994</v>
      </c>
    </row>
    <row r="76" spans="1:18" ht="13.5" customHeight="1">
      <c r="A76" s="11" t="s">
        <v>43</v>
      </c>
      <c r="B76" s="11">
        <v>113</v>
      </c>
      <c r="C76" s="14" t="s">
        <v>74</v>
      </c>
      <c r="D76" s="15">
        <v>34</v>
      </c>
      <c r="E76" s="16" t="s">
        <v>23</v>
      </c>
      <c r="F76" s="15"/>
      <c r="G76" s="15">
        <v>97.551359999999988</v>
      </c>
      <c r="H76" s="3">
        <f>+G76*D76</f>
        <v>3316.7462399999995</v>
      </c>
      <c r="I76" s="5"/>
      <c r="J76" s="3">
        <v>0</v>
      </c>
      <c r="K76" s="3">
        <v>0</v>
      </c>
      <c r="L76" s="5"/>
      <c r="M76" s="3">
        <f t="shared" si="17"/>
        <v>0</v>
      </c>
      <c r="N76" s="3">
        <f t="shared" ref="N76:N77" si="20">+H76+K76</f>
        <v>3316.7462399999995</v>
      </c>
      <c r="O76" s="5"/>
      <c r="P76" s="3">
        <f t="shared" si="18"/>
        <v>165.837312</v>
      </c>
      <c r="Q76" s="3">
        <f t="shared" si="19"/>
        <v>3482.5835519999996</v>
      </c>
    </row>
    <row r="77" spans="1:18" ht="13.5" customHeight="1">
      <c r="A77" s="11" t="s">
        <v>21</v>
      </c>
      <c r="B77" s="11">
        <v>196</v>
      </c>
      <c r="C77" s="14" t="s">
        <v>75</v>
      </c>
      <c r="D77" s="15">
        <v>25</v>
      </c>
      <c r="E77" s="16" t="s">
        <v>23</v>
      </c>
      <c r="F77" s="15"/>
      <c r="G77" s="6">
        <v>208.48799999999997</v>
      </c>
      <c r="H77" s="1">
        <f>+G77*D77</f>
        <v>5212.1999999999989</v>
      </c>
      <c r="I77" s="5"/>
      <c r="J77" s="1">
        <v>0</v>
      </c>
      <c r="K77" s="1">
        <v>0</v>
      </c>
      <c r="L77" s="5"/>
      <c r="M77" s="1">
        <f t="shared" si="17"/>
        <v>0</v>
      </c>
      <c r="N77" s="1">
        <f t="shared" si="20"/>
        <v>5212.1999999999989</v>
      </c>
      <c r="O77" s="5"/>
      <c r="P77" s="1">
        <f t="shared" si="18"/>
        <v>260.60999999999996</v>
      </c>
      <c r="Q77" s="1">
        <f t="shared" si="19"/>
        <v>5472.8099999999986</v>
      </c>
    </row>
    <row r="78" spans="1:18" ht="13.5" customHeight="1">
      <c r="C78" s="14" t="s">
        <v>76</v>
      </c>
      <c r="D78" s="19"/>
      <c r="E78" s="16"/>
      <c r="F78" s="15"/>
      <c r="G78" s="46">
        <f t="shared" ref="G78" si="21">SUM(G74:G77)</f>
        <v>574.14510985180789</v>
      </c>
      <c r="H78" s="7">
        <f>SUM(H74:H77)</f>
        <v>15534.983947646708</v>
      </c>
      <c r="I78" s="5"/>
      <c r="J78" s="7">
        <f t="shared" ref="J78:M78" si="22">SUM(J74:J77)</f>
        <v>0</v>
      </c>
      <c r="K78" s="7">
        <f t="shared" si="22"/>
        <v>0</v>
      </c>
      <c r="L78" s="5"/>
      <c r="M78" s="7">
        <f t="shared" si="22"/>
        <v>0</v>
      </c>
      <c r="N78" s="7">
        <f>SUM(N74:N77)</f>
        <v>15534.983947646708</v>
      </c>
      <c r="O78" s="5"/>
      <c r="P78" s="47">
        <f>SUM(P74:P77)</f>
        <v>776.74919738233552</v>
      </c>
      <c r="Q78" s="47">
        <f>SUM(Q74:Q77)</f>
        <v>16311.733145029044</v>
      </c>
    </row>
    <row r="79" spans="1:18" ht="13.5" customHeight="1">
      <c r="A79" s="10"/>
      <c r="B79" s="10"/>
      <c r="C79" s="10"/>
      <c r="D79" s="10"/>
      <c r="F79" s="10"/>
      <c r="G79" s="10"/>
      <c r="H79" s="10"/>
      <c r="I79" s="5"/>
      <c r="J79" s="10"/>
      <c r="K79" s="10"/>
      <c r="L79" s="5"/>
      <c r="M79" s="10"/>
      <c r="N79" s="10"/>
      <c r="O79" s="5"/>
      <c r="P79" s="10"/>
      <c r="Q79" s="10"/>
    </row>
    <row r="80" spans="1:18" ht="13.5" customHeight="1">
      <c r="A80" s="10"/>
      <c r="B80" s="10"/>
      <c r="C80" s="10"/>
      <c r="D80" s="10"/>
      <c r="F80" s="10"/>
      <c r="G80" s="10"/>
      <c r="H80" s="10"/>
      <c r="I80" s="5"/>
      <c r="J80" s="10"/>
      <c r="K80" s="10"/>
      <c r="L80" s="5"/>
      <c r="M80" s="10"/>
      <c r="N80" s="10"/>
      <c r="O80" s="5"/>
      <c r="P80" s="10"/>
      <c r="Q80" s="10"/>
    </row>
    <row r="81" spans="1:18" ht="13.5" customHeight="1">
      <c r="A81" s="45" t="s">
        <v>77</v>
      </c>
      <c r="B81" s="40"/>
      <c r="C81" s="45"/>
      <c r="I81" s="5"/>
      <c r="L81" s="5"/>
      <c r="O81" s="5"/>
      <c r="P81" s="10"/>
      <c r="Q81" s="10"/>
    </row>
    <row r="82" spans="1:18" ht="13.5" customHeight="1">
      <c r="A82" s="11" t="s">
        <v>27</v>
      </c>
      <c r="B82" s="11">
        <v>197</v>
      </c>
      <c r="C82" s="14" t="s">
        <v>78</v>
      </c>
      <c r="D82" s="15">
        <v>20.059999999999999</v>
      </c>
      <c r="E82" s="16" t="s">
        <v>23</v>
      </c>
      <c r="F82" s="3"/>
      <c r="G82" s="15">
        <v>518.85500000000002</v>
      </c>
      <c r="H82" s="3">
        <f>+G82*D82</f>
        <v>10408.231299999999</v>
      </c>
      <c r="I82" s="5"/>
      <c r="J82" s="15">
        <v>0.41</v>
      </c>
      <c r="K82" s="3">
        <f>+J82*1.5*D82</f>
        <v>12.336899999999998</v>
      </c>
      <c r="L82" s="5"/>
      <c r="M82" s="15">
        <f>+G82+J82</f>
        <v>519.26499999999999</v>
      </c>
      <c r="N82" s="3">
        <f>+H82+K82</f>
        <v>10420.5682</v>
      </c>
      <c r="O82" s="5"/>
      <c r="P82" s="3">
        <f>+N82*0.05</f>
        <v>521.02841000000001</v>
      </c>
      <c r="Q82" s="3">
        <f>+N82+P82</f>
        <v>10941.596610000001</v>
      </c>
    </row>
    <row r="83" spans="1:18" ht="13.5" customHeight="1">
      <c r="A83" s="11" t="s">
        <v>27</v>
      </c>
      <c r="B83" s="11">
        <v>163</v>
      </c>
      <c r="C83" s="14" t="s">
        <v>52</v>
      </c>
      <c r="D83" s="15">
        <v>22.48</v>
      </c>
      <c r="E83" s="16" t="s">
        <v>23</v>
      </c>
      <c r="F83" s="3"/>
      <c r="G83" s="15">
        <v>340.505</v>
      </c>
      <c r="H83" s="3">
        <f>+G83*D83</f>
        <v>7654.5524000000005</v>
      </c>
      <c r="I83" s="5"/>
      <c r="J83" s="15">
        <v>0.41</v>
      </c>
      <c r="K83" s="3">
        <f>+J83*1.5*D83</f>
        <v>13.825200000000001</v>
      </c>
      <c r="L83" s="5"/>
      <c r="M83" s="15">
        <f t="shared" ref="M83:N84" si="23">+G83+J83</f>
        <v>340.91500000000002</v>
      </c>
      <c r="N83" s="3">
        <f t="shared" si="23"/>
        <v>7668.3776000000007</v>
      </c>
      <c r="O83" s="5"/>
      <c r="P83" s="3">
        <f t="shared" ref="P83:P84" si="24">+N83*0.05</f>
        <v>383.41888000000006</v>
      </c>
      <c r="Q83" s="3">
        <f t="shared" ref="Q83:Q84" si="25">+N83+P83</f>
        <v>8051.7964800000009</v>
      </c>
    </row>
    <row r="84" spans="1:18" ht="13.5" customHeight="1">
      <c r="A84" s="11" t="s">
        <v>27</v>
      </c>
      <c r="B84" s="11">
        <v>41</v>
      </c>
      <c r="C84" s="14" t="s">
        <v>28</v>
      </c>
      <c r="D84" s="15">
        <v>29.57</v>
      </c>
      <c r="E84" s="16" t="s">
        <v>23</v>
      </c>
      <c r="F84" s="3"/>
      <c r="G84" s="6">
        <v>351.84231999999997</v>
      </c>
      <c r="H84" s="1">
        <f>+G84*D84</f>
        <v>10403.9774024</v>
      </c>
      <c r="I84" s="5"/>
      <c r="J84" s="6">
        <v>0.41</v>
      </c>
      <c r="K84" s="1">
        <f>+J84*1.5*D84</f>
        <v>18.185549999999999</v>
      </c>
      <c r="L84" s="5"/>
      <c r="M84" s="6">
        <f t="shared" si="23"/>
        <v>352.25232</v>
      </c>
      <c r="N84" s="1">
        <f t="shared" si="23"/>
        <v>10422.1629524</v>
      </c>
      <c r="O84" s="5"/>
      <c r="P84" s="1">
        <f t="shared" si="24"/>
        <v>521.10814762000007</v>
      </c>
      <c r="Q84" s="1">
        <f t="shared" si="25"/>
        <v>10943.27110002</v>
      </c>
    </row>
    <row r="85" spans="1:18" ht="13.5" customHeight="1">
      <c r="C85" s="14" t="s">
        <v>79</v>
      </c>
      <c r="D85" s="3"/>
      <c r="E85" s="16"/>
      <c r="F85" s="3"/>
      <c r="G85" s="46">
        <f>SUM(G82:G84)</f>
        <v>1211.2023199999999</v>
      </c>
      <c r="H85" s="7">
        <f>SUM(H82:H84)</f>
        <v>28466.7611024</v>
      </c>
      <c r="I85" s="5"/>
      <c r="J85" s="46">
        <f>SUM(J82:J84)</f>
        <v>1.23</v>
      </c>
      <c r="K85" s="7">
        <f>SUM(K82:K84)</f>
        <v>44.347650000000002</v>
      </c>
      <c r="L85" s="5"/>
      <c r="M85" s="46">
        <f>SUM(M82:M84)</f>
        <v>1212.4323200000001</v>
      </c>
      <c r="N85" s="7">
        <f>SUM(N82:N84)</f>
        <v>28511.108752400003</v>
      </c>
      <c r="O85" s="5"/>
      <c r="P85" s="8">
        <f t="shared" ref="P85:Q85" si="26">SUM(P82:P84)</f>
        <v>1425.5554376200002</v>
      </c>
      <c r="Q85" s="7">
        <f t="shared" si="26"/>
        <v>29936.664190020001</v>
      </c>
    </row>
    <row r="86" spans="1:18" ht="13.5" customHeight="1">
      <c r="A86" s="10"/>
      <c r="B86" s="10"/>
      <c r="C86" s="10"/>
      <c r="D86" s="10"/>
      <c r="F86" s="10"/>
      <c r="G86" s="10"/>
      <c r="H86" s="10"/>
      <c r="I86" s="5"/>
      <c r="J86" s="10"/>
      <c r="K86" s="10"/>
      <c r="L86" s="5"/>
      <c r="M86" s="10"/>
      <c r="N86" s="10"/>
      <c r="O86" s="5"/>
      <c r="P86" s="10"/>
      <c r="Q86" s="10"/>
    </row>
    <row r="87" spans="1:18" ht="13.5" customHeight="1">
      <c r="A87" s="45" t="s">
        <v>80</v>
      </c>
      <c r="B87" s="45"/>
      <c r="C87" s="45"/>
      <c r="D87" s="10"/>
      <c r="F87" s="10"/>
      <c r="G87" s="10"/>
      <c r="H87" s="10"/>
      <c r="I87" s="5"/>
      <c r="J87" s="10"/>
      <c r="K87" s="10"/>
      <c r="L87" s="5"/>
      <c r="M87" s="10"/>
      <c r="N87" s="10"/>
      <c r="O87" s="5"/>
      <c r="P87" s="10"/>
      <c r="Q87" s="10"/>
    </row>
    <row r="88" spans="1:18" ht="13.5" customHeight="1">
      <c r="A88" s="11" t="s">
        <v>17</v>
      </c>
      <c r="B88" s="11">
        <v>28</v>
      </c>
      <c r="C88" s="14" t="s">
        <v>20</v>
      </c>
      <c r="D88" s="15">
        <v>88.211001628664576</v>
      </c>
      <c r="E88" s="16" t="s">
        <v>19</v>
      </c>
      <c r="F88" s="15"/>
      <c r="G88" s="3">
        <v>-37.576799999999999</v>
      </c>
      <c r="H88" s="2">
        <v>-3314.6871660000029</v>
      </c>
      <c r="I88" s="5"/>
      <c r="J88" s="3">
        <v>0</v>
      </c>
      <c r="K88" s="2">
        <f t="shared" ref="K88:K93" si="27">J88*$D88*1.5</f>
        <v>0</v>
      </c>
      <c r="L88" s="5"/>
      <c r="M88" s="3">
        <f>+G88+J88</f>
        <v>-37.576799999999999</v>
      </c>
      <c r="N88" s="3">
        <f>+H88+K88</f>
        <v>-3314.6871660000029</v>
      </c>
      <c r="O88" s="5"/>
      <c r="P88" s="3">
        <f>+N88*0.05</f>
        <v>-165.73435830000017</v>
      </c>
      <c r="Q88" s="3">
        <f>+N88+P88</f>
        <v>-3480.4215243000031</v>
      </c>
    </row>
    <row r="89" spans="1:18" ht="13.5" customHeight="1">
      <c r="A89" s="11" t="s">
        <v>17</v>
      </c>
      <c r="B89" s="11">
        <v>26</v>
      </c>
      <c r="C89" s="14" t="s">
        <v>18</v>
      </c>
      <c r="D89" s="15">
        <v>38.477318794098863</v>
      </c>
      <c r="E89" s="16" t="s">
        <v>19</v>
      </c>
      <c r="F89" s="15"/>
      <c r="G89" s="3">
        <v>-46.910310000000003</v>
      </c>
      <c r="H89" s="2">
        <v>-1804.982952600004</v>
      </c>
      <c r="I89" s="5"/>
      <c r="J89" s="3">
        <v>-4.9046700000000003</v>
      </c>
      <c r="K89" s="2">
        <f t="shared" si="27"/>
        <v>-283.07782675477932</v>
      </c>
      <c r="L89" s="5"/>
      <c r="M89" s="3">
        <f>(+G89+J89)</f>
        <v>-51.814980000000006</v>
      </c>
      <c r="N89" s="3">
        <f>(+H89+K89)</f>
        <v>-2088.0607793547833</v>
      </c>
      <c r="O89" s="5"/>
      <c r="P89" s="3">
        <f>(+N89*0.05)</f>
        <v>-104.40303896773918</v>
      </c>
      <c r="Q89" s="3">
        <f t="shared" ref="Q89:Q94" si="28">SUM(N89:P89)</f>
        <v>-2192.4638183225225</v>
      </c>
      <c r="R89" s="28"/>
    </row>
    <row r="90" spans="1:18" ht="13.5" customHeight="1">
      <c r="A90" s="11" t="s">
        <v>24</v>
      </c>
      <c r="B90" s="11">
        <v>85</v>
      </c>
      <c r="C90" s="14" t="s">
        <v>39</v>
      </c>
      <c r="D90" s="15">
        <v>25.227802874743329</v>
      </c>
      <c r="E90" s="16" t="s">
        <v>19</v>
      </c>
      <c r="F90" s="15"/>
      <c r="G90" s="3">
        <v>-14.653829999999999</v>
      </c>
      <c r="H90" s="2">
        <v>-369.68393460000004</v>
      </c>
      <c r="I90" s="5"/>
      <c r="J90" s="3">
        <v>-6.0179999999999997E-2</v>
      </c>
      <c r="K90" s="2">
        <f t="shared" si="27"/>
        <v>-2.27731376550308</v>
      </c>
      <c r="L90" s="5"/>
      <c r="M90" s="3">
        <f t="shared" ref="M90:N94" si="29">+G90+J90</f>
        <v>-14.71401</v>
      </c>
      <c r="N90" s="3">
        <f t="shared" si="29"/>
        <v>-371.96124836550314</v>
      </c>
      <c r="O90" s="5"/>
      <c r="P90" s="3">
        <f t="shared" ref="P90:P94" si="30">+N90*0.05</f>
        <v>-18.598062418275159</v>
      </c>
      <c r="Q90" s="3">
        <f t="shared" si="28"/>
        <v>-390.5593107837783</v>
      </c>
      <c r="R90" s="28"/>
    </row>
    <row r="91" spans="1:18" ht="13.5" customHeight="1">
      <c r="A91" s="11" t="s">
        <v>17</v>
      </c>
      <c r="B91" s="11">
        <v>140</v>
      </c>
      <c r="C91" s="14" t="s">
        <v>48</v>
      </c>
      <c r="D91" s="15">
        <v>22.174105263157895</v>
      </c>
      <c r="E91" s="16" t="s">
        <v>19</v>
      </c>
      <c r="F91" s="15"/>
      <c r="G91" s="3">
        <v>-102.90779999999999</v>
      </c>
      <c r="H91" s="2">
        <v>-2281.8883895999998</v>
      </c>
      <c r="I91" s="5"/>
      <c r="J91" s="3">
        <v>-0.24071999999999999</v>
      </c>
      <c r="K91" s="2">
        <f t="shared" si="27"/>
        <v>-8.0066259284210517</v>
      </c>
      <c r="L91" s="5"/>
      <c r="M91" s="3">
        <f t="shared" si="29"/>
        <v>-103.14851999999999</v>
      </c>
      <c r="N91" s="3">
        <f t="shared" si="29"/>
        <v>-2289.895015528421</v>
      </c>
      <c r="O91" s="5"/>
      <c r="P91" s="3">
        <f t="shared" si="30"/>
        <v>-114.49475077642106</v>
      </c>
      <c r="Q91" s="3">
        <f t="shared" si="28"/>
        <v>-2404.3897663048419</v>
      </c>
    </row>
    <row r="92" spans="1:18" ht="13.5" customHeight="1">
      <c r="A92" s="11" t="s">
        <v>21</v>
      </c>
      <c r="B92" s="11">
        <v>167</v>
      </c>
      <c r="C92" s="14" t="s">
        <v>55</v>
      </c>
      <c r="D92" s="15">
        <v>22.040459770114939</v>
      </c>
      <c r="E92" s="16" t="s">
        <v>19</v>
      </c>
      <c r="F92" s="15"/>
      <c r="G92" s="3">
        <v>-69</v>
      </c>
      <c r="H92" s="2">
        <v>-1520.7917241379307</v>
      </c>
      <c r="I92" s="5"/>
      <c r="J92" s="3">
        <v>-5.5</v>
      </c>
      <c r="K92" s="2">
        <f t="shared" si="27"/>
        <v>-181.83379310344824</v>
      </c>
      <c r="L92" s="5"/>
      <c r="M92" s="3">
        <f t="shared" si="29"/>
        <v>-74.5</v>
      </c>
      <c r="N92" s="3">
        <f t="shared" si="29"/>
        <v>-1702.6255172413789</v>
      </c>
      <c r="O92" s="5"/>
      <c r="P92" s="3">
        <f t="shared" si="30"/>
        <v>-85.131275862068946</v>
      </c>
      <c r="Q92" s="3">
        <f t="shared" si="28"/>
        <v>-1787.7567931034478</v>
      </c>
      <c r="R92" s="28"/>
    </row>
    <row r="93" spans="1:18" ht="13.5" customHeight="1">
      <c r="A93" s="11" t="s">
        <v>45</v>
      </c>
      <c r="B93" s="11">
        <v>175</v>
      </c>
      <c r="C93" s="14" t="s">
        <v>53</v>
      </c>
      <c r="D93" s="15">
        <v>21.243894230769229</v>
      </c>
      <c r="E93" s="16" t="s">
        <v>19</v>
      </c>
      <c r="F93" s="15"/>
      <c r="G93" s="3">
        <v>-208</v>
      </c>
      <c r="H93" s="2">
        <v>-4418.7299999999996</v>
      </c>
      <c r="I93" s="5"/>
      <c r="J93" s="3">
        <v>-8</v>
      </c>
      <c r="K93" s="2">
        <f t="shared" si="27"/>
        <v>-254.92673076923074</v>
      </c>
      <c r="L93" s="5"/>
      <c r="M93" s="3">
        <f t="shared" si="29"/>
        <v>-216</v>
      </c>
      <c r="N93" s="3">
        <f t="shared" si="29"/>
        <v>-4673.6567307692303</v>
      </c>
      <c r="O93" s="5"/>
      <c r="P93" s="3">
        <f t="shared" si="30"/>
        <v>-233.68283653846152</v>
      </c>
      <c r="Q93" s="3">
        <f t="shared" si="28"/>
        <v>-4907.3395673076921</v>
      </c>
      <c r="R93" s="28"/>
    </row>
    <row r="94" spans="1:18" ht="13.5" customHeight="1">
      <c r="A94" s="11" t="s">
        <v>21</v>
      </c>
      <c r="B94" s="11">
        <v>202</v>
      </c>
      <c r="C94" s="14" t="s">
        <v>61</v>
      </c>
      <c r="D94" s="15">
        <v>17.333333333333332</v>
      </c>
      <c r="E94" s="16" t="s">
        <v>19</v>
      </c>
      <c r="F94" s="15"/>
      <c r="G94" s="1">
        <v>-6</v>
      </c>
      <c r="H94" s="4">
        <v>-104</v>
      </c>
      <c r="I94" s="5"/>
      <c r="J94" s="1">
        <v>-16.5</v>
      </c>
      <c r="K94" s="4">
        <v>-424.96</v>
      </c>
      <c r="L94" s="5"/>
      <c r="M94" s="1">
        <f t="shared" si="29"/>
        <v>-22.5</v>
      </c>
      <c r="N94" s="1">
        <f t="shared" si="29"/>
        <v>-528.96</v>
      </c>
      <c r="O94" s="5"/>
      <c r="P94" s="1">
        <f t="shared" si="30"/>
        <v>-26.448000000000004</v>
      </c>
      <c r="Q94" s="1">
        <f t="shared" si="28"/>
        <v>-555.40800000000002</v>
      </c>
      <c r="R94" s="28"/>
    </row>
    <row r="95" spans="1:18" ht="13.5" customHeight="1">
      <c r="C95" s="14" t="s">
        <v>81</v>
      </c>
      <c r="D95" s="19"/>
      <c r="E95" s="16"/>
      <c r="F95" s="15"/>
      <c r="G95" s="7">
        <f>SUM(G88:G94)</f>
        <v>-485.04874000000001</v>
      </c>
      <c r="H95" s="7">
        <f>SUM(H88:H94)</f>
        <v>-13814.764166937935</v>
      </c>
      <c r="I95" s="5"/>
      <c r="J95" s="7">
        <f>SUM(J88:J94)</f>
        <v>-35.205570000000002</v>
      </c>
      <c r="K95" s="7">
        <f>SUM(K88:K94)</f>
        <v>-1155.0822903213825</v>
      </c>
      <c r="L95" s="5"/>
      <c r="M95" s="7">
        <f>SUM(M88:M94)</f>
        <v>-520.25431000000003</v>
      </c>
      <c r="N95" s="7">
        <f>SUM(N88:N94)</f>
        <v>-14969.846457259318</v>
      </c>
      <c r="O95" s="5"/>
      <c r="P95" s="47">
        <f>SUM(P88:P94)</f>
        <v>-748.49232286296603</v>
      </c>
      <c r="Q95" s="7">
        <f>SUM(Q88:Q94)</f>
        <v>-15718.338780122285</v>
      </c>
    </row>
    <row r="96" spans="1:18" ht="13.5" customHeight="1">
      <c r="C96" s="26"/>
      <c r="D96" s="19"/>
      <c r="E96" s="16"/>
      <c r="F96" s="15"/>
      <c r="G96" s="3"/>
      <c r="H96" s="5"/>
      <c r="I96" s="5"/>
      <c r="J96" s="3"/>
      <c r="K96" s="5"/>
      <c r="L96" s="5"/>
      <c r="M96" s="3"/>
      <c r="N96" s="5"/>
      <c r="O96" s="5"/>
      <c r="P96" s="27"/>
      <c r="Q96" s="5"/>
    </row>
    <row r="97" spans="1:26" ht="13.5" customHeight="1" thickBot="1">
      <c r="A97" s="10"/>
      <c r="B97" s="10"/>
      <c r="C97" s="10" t="s">
        <v>82</v>
      </c>
      <c r="D97" s="10"/>
      <c r="E97" s="22"/>
      <c r="F97" s="10"/>
      <c r="G97" s="52">
        <f>+G69+G78+G85+G95</f>
        <v>15698.980029851806</v>
      </c>
      <c r="H97" s="53">
        <f>+H69+H78+H85+H95</f>
        <v>449825.80921435496</v>
      </c>
      <c r="I97" s="5"/>
      <c r="J97" s="52">
        <f>+J69+J78+J85+J95</f>
        <v>1183.4712799999998</v>
      </c>
      <c r="K97" s="53">
        <f>+K69+K78+K85+K95</f>
        <v>52259.095644660956</v>
      </c>
      <c r="L97" s="5"/>
      <c r="M97" s="52">
        <f>+M69+M78+M85+M95</f>
        <v>16308.306199999999</v>
      </c>
      <c r="N97" s="53">
        <f>+N69+N78+N85+N95</f>
        <v>502084.90485901566</v>
      </c>
      <c r="O97" s="5"/>
      <c r="P97" s="53">
        <f>+P69+P78+P85+P95</f>
        <v>25104.245242950801</v>
      </c>
      <c r="Q97" s="54">
        <f>+Q71+Q78+Q85+Q95</f>
        <v>527285.00010196678</v>
      </c>
      <c r="Z97" s="10"/>
    </row>
    <row r="98" spans="1:26" ht="13.5" customHeight="1" thickTop="1">
      <c r="G98" s="3"/>
      <c r="H98" s="3"/>
      <c r="I98" s="5"/>
      <c r="J98" s="3"/>
      <c r="K98" s="3"/>
      <c r="L98" s="5"/>
      <c r="M98" s="3"/>
      <c r="N98" s="10"/>
      <c r="O98" s="5"/>
      <c r="P98" s="10"/>
      <c r="Q98" s="10"/>
      <c r="Z98" s="10"/>
    </row>
    <row r="99" spans="1:26" ht="13.5" customHeight="1">
      <c r="C99" s="21"/>
      <c r="D99" s="10"/>
      <c r="I99" s="5"/>
      <c r="L99" s="5"/>
      <c r="M99" s="3"/>
      <c r="O99" s="5"/>
      <c r="Z99" s="10"/>
    </row>
    <row r="100" spans="1:26" ht="13.5" customHeight="1">
      <c r="I100" s="5"/>
      <c r="L100" s="5"/>
      <c r="M100" s="3"/>
      <c r="N100" s="50" t="s">
        <v>83</v>
      </c>
      <c r="O100" s="5"/>
      <c r="Q100" s="5">
        <f>+Q71+Q78+Q85+Q95</f>
        <v>527285.00010196678</v>
      </c>
      <c r="Z100" s="10"/>
    </row>
    <row r="101" spans="1:26" ht="13.5" customHeight="1">
      <c r="F101" s="21"/>
      <c r="G101" s="31"/>
      <c r="I101" s="5"/>
      <c r="L101" s="5"/>
      <c r="M101" s="3"/>
      <c r="N101" s="50" t="s">
        <v>84</v>
      </c>
      <c r="O101" s="5"/>
      <c r="Q101" s="3">
        <v>430015</v>
      </c>
      <c r="Z101" s="10"/>
    </row>
    <row r="102" spans="1:26" ht="13.5" customHeight="1" thickBot="1">
      <c r="G102" s="32"/>
      <c r="I102" s="5"/>
      <c r="L102" s="5"/>
      <c r="N102" s="51" t="s">
        <v>85</v>
      </c>
      <c r="O102" s="30"/>
      <c r="P102" s="9"/>
      <c r="Q102" s="48">
        <f>+Q100-Q101</f>
        <v>97270.000101966783</v>
      </c>
      <c r="Z102" s="10"/>
    </row>
    <row r="103" spans="1:26" ht="13.5" customHeight="1" thickTop="1">
      <c r="G103" s="32"/>
      <c r="I103" s="5"/>
      <c r="L103" s="5"/>
      <c r="N103" s="56"/>
      <c r="O103" s="5"/>
      <c r="P103" s="3"/>
      <c r="Z103" s="10"/>
    </row>
    <row r="104" spans="1:26" ht="13.5" customHeight="1">
      <c r="F104" s="10"/>
      <c r="G104" s="10"/>
      <c r="I104" s="5"/>
      <c r="L104" s="5"/>
      <c r="O104" s="5"/>
      <c r="P104" s="10"/>
      <c r="Q104" s="5"/>
      <c r="Z104" s="10"/>
    </row>
    <row r="105" spans="1:26" ht="13.5" customHeight="1">
      <c r="F105" s="10"/>
      <c r="G105" s="21"/>
      <c r="I105" s="5"/>
      <c r="L105" s="5"/>
      <c r="N105" s="1" t="s">
        <v>86</v>
      </c>
      <c r="O105" s="49"/>
      <c r="P105" s="4"/>
      <c r="R105" s="11"/>
      <c r="Z105" s="10"/>
    </row>
    <row r="106" spans="1:26" ht="13.5" customHeight="1">
      <c r="A106" s="21"/>
      <c r="F106" s="10"/>
      <c r="G106" s="10"/>
      <c r="I106" s="5"/>
      <c r="L106" s="5"/>
      <c r="N106" s="50" t="s">
        <v>84</v>
      </c>
      <c r="O106" s="10"/>
      <c r="P106" s="22"/>
      <c r="Q106" s="5">
        <v>430015</v>
      </c>
    </row>
    <row r="107" spans="1:26" ht="13.5" customHeight="1">
      <c r="A107" s="10"/>
      <c r="F107" s="33"/>
      <c r="G107" s="34"/>
      <c r="H107" s="10"/>
      <c r="I107" s="5"/>
      <c r="L107" s="5"/>
      <c r="N107" s="50" t="s">
        <v>87</v>
      </c>
      <c r="O107" s="10"/>
      <c r="P107" s="22"/>
      <c r="Q107" s="4">
        <f>+Q95</f>
        <v>-15718.338780122285</v>
      </c>
      <c r="R107" s="35"/>
    </row>
    <row r="108" spans="1:26" ht="13.5" customHeight="1">
      <c r="F108" s="10"/>
      <c r="G108" s="36"/>
      <c r="H108" s="10"/>
      <c r="I108" s="5"/>
      <c r="L108" s="5"/>
      <c r="N108" s="50" t="s">
        <v>88</v>
      </c>
      <c r="O108" s="10"/>
      <c r="P108" s="22"/>
      <c r="Q108" s="55">
        <f>SUM(Q106:Q107)</f>
        <v>414296.66121987771</v>
      </c>
      <c r="R108" s="35"/>
    </row>
    <row r="109" spans="1:26" ht="13.5" customHeight="1">
      <c r="F109" s="10"/>
      <c r="G109" s="34"/>
      <c r="I109" s="5"/>
      <c r="L109" s="5"/>
      <c r="N109" s="50"/>
      <c r="O109" s="10"/>
      <c r="P109" s="10"/>
      <c r="Q109" s="2"/>
      <c r="R109" s="35"/>
    </row>
    <row r="110" spans="1:26" ht="13.5" customHeight="1">
      <c r="F110" s="21"/>
      <c r="G110" s="31"/>
      <c r="I110" s="5"/>
      <c r="L110" s="5"/>
      <c r="N110" s="50" t="s">
        <v>89</v>
      </c>
      <c r="O110" s="10"/>
      <c r="P110" s="22"/>
      <c r="Q110" s="2">
        <f>+Q108*7.745%</f>
        <v>32087.276411479532</v>
      </c>
      <c r="R110" s="35"/>
    </row>
    <row r="111" spans="1:26" ht="13.5" customHeight="1">
      <c r="A111" s="21"/>
      <c r="F111" s="10"/>
      <c r="G111" s="31"/>
      <c r="I111" s="5"/>
      <c r="L111" s="5"/>
      <c r="N111" s="50" t="s">
        <v>90</v>
      </c>
      <c r="O111" s="10"/>
      <c r="P111" s="22"/>
      <c r="Q111" s="4">
        <f>+Q108*3.241%</f>
        <v>13427.354790136238</v>
      </c>
      <c r="R111" s="35"/>
    </row>
    <row r="112" spans="1:26" ht="13.5" customHeight="1">
      <c r="A112" s="21"/>
      <c r="G112" s="37"/>
      <c r="N112" s="50" t="s">
        <v>91</v>
      </c>
      <c r="O112" s="10"/>
      <c r="P112" s="22"/>
      <c r="Q112" s="55">
        <f>SUM(Q110:Q111)</f>
        <v>45514.631201615768</v>
      </c>
      <c r="R112" s="38"/>
    </row>
    <row r="113" spans="1:18" ht="13.5" customHeight="1">
      <c r="C113" s="10"/>
      <c r="D113" s="10"/>
      <c r="E113" s="2"/>
      <c r="G113" s="37"/>
      <c r="N113" s="50"/>
      <c r="O113" s="10"/>
      <c r="P113" s="10"/>
      <c r="Q113" s="2"/>
      <c r="R113" s="38"/>
    </row>
    <row r="114" spans="1:18" ht="13.5" customHeight="1">
      <c r="A114" s="21"/>
      <c r="C114" s="10"/>
      <c r="D114" s="10"/>
      <c r="E114" s="23"/>
      <c r="M114" s="10"/>
      <c r="N114" s="50" t="s">
        <v>92</v>
      </c>
      <c r="O114" s="10"/>
      <c r="P114" s="22"/>
      <c r="Q114" s="2">
        <v>21225.31</v>
      </c>
    </row>
    <row r="115" spans="1:18" ht="13.5" customHeight="1">
      <c r="C115" s="10"/>
      <c r="D115" s="10"/>
      <c r="F115" s="10"/>
      <c r="G115" s="10"/>
      <c r="N115" s="50" t="s">
        <v>93</v>
      </c>
      <c r="O115" s="21"/>
      <c r="P115" s="22"/>
      <c r="Q115" s="2">
        <f>+Q78</f>
        <v>16311.733145029044</v>
      </c>
    </row>
    <row r="116" spans="1:18" ht="13.5" customHeight="1">
      <c r="D116" s="10"/>
      <c r="F116" s="10"/>
      <c r="G116" s="10"/>
      <c r="N116" s="50" t="s">
        <v>94</v>
      </c>
      <c r="O116" s="10"/>
      <c r="P116" s="22"/>
      <c r="Q116" s="2">
        <f>+Q85</f>
        <v>29936.664190020001</v>
      </c>
    </row>
    <row r="117" spans="1:18" ht="13.5" customHeight="1" thickBot="1">
      <c r="D117" s="10"/>
      <c r="E117" s="39"/>
      <c r="N117" s="56" t="s">
        <v>83</v>
      </c>
      <c r="O117" s="21"/>
      <c r="P117" s="22"/>
      <c r="Q117" s="57">
        <f>+Q108+Q112+Q114+Q115+Q116</f>
        <v>527284.9997565425</v>
      </c>
    </row>
    <row r="118" spans="1:18" ht="13.5" customHeight="1" thickTop="1"/>
    <row r="120" spans="1:18" ht="13.5" customHeight="1">
      <c r="N120" s="1" t="s">
        <v>95</v>
      </c>
      <c r="O120" s="4"/>
      <c r="P120" s="4"/>
      <c r="Q120" s="1"/>
    </row>
    <row r="121" spans="1:18" ht="13.5" customHeight="1">
      <c r="N121" s="50" t="s">
        <v>84</v>
      </c>
      <c r="O121" s="5"/>
      <c r="P121" s="10"/>
      <c r="Q121" s="29">
        <v>430015</v>
      </c>
    </row>
    <row r="122" spans="1:18" ht="13.5" customHeight="1">
      <c r="N122" s="50" t="s">
        <v>91</v>
      </c>
      <c r="O122" s="5"/>
      <c r="P122" s="10"/>
      <c r="Q122" s="2">
        <f>+Q112</f>
        <v>45514.631201615768</v>
      </c>
    </row>
    <row r="123" spans="1:18" ht="13.5" customHeight="1">
      <c r="N123" s="50" t="s">
        <v>92</v>
      </c>
      <c r="O123" s="5"/>
      <c r="P123" s="10"/>
      <c r="Q123" s="2">
        <f>+Q114</f>
        <v>21225.31</v>
      </c>
      <c r="R123" s="38"/>
    </row>
    <row r="124" spans="1:18" ht="13.5" customHeight="1">
      <c r="N124" s="50" t="s">
        <v>96</v>
      </c>
      <c r="O124" s="5"/>
      <c r="P124" s="10"/>
      <c r="Q124" s="2">
        <f>+Q78</f>
        <v>16311.733145029044</v>
      </c>
    </row>
    <row r="125" spans="1:18" ht="13.5" customHeight="1">
      <c r="N125" s="50" t="s">
        <v>97</v>
      </c>
      <c r="O125" s="5"/>
      <c r="P125" s="10"/>
      <c r="Q125" s="2">
        <f>+Q95</f>
        <v>-15718.338780122285</v>
      </c>
    </row>
    <row r="126" spans="1:18" ht="13.5" customHeight="1">
      <c r="N126" s="50" t="s">
        <v>94</v>
      </c>
      <c r="O126" s="5"/>
      <c r="P126" s="10"/>
      <c r="Q126" s="2">
        <v>29936.664190020001</v>
      </c>
    </row>
    <row r="127" spans="1:18" ht="13.5" customHeight="1" thickBot="1">
      <c r="N127" s="56" t="s">
        <v>83</v>
      </c>
      <c r="O127" s="3"/>
      <c r="P127" s="10"/>
      <c r="Q127" s="43">
        <f>SUM(Q121:Q126)</f>
        <v>527284.9997565425</v>
      </c>
    </row>
    <row r="128" spans="1:18" ht="13.5" customHeight="1" thickTop="1"/>
  </sheetData>
  <mergeCells count="5">
    <mergeCell ref="G4:Q4"/>
    <mergeCell ref="G5:H5"/>
    <mergeCell ref="J5:K5"/>
    <mergeCell ref="M5:N5"/>
    <mergeCell ref="P5:Q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859F58A294E74EBF5998F88DF9FFB0" ma:contentTypeVersion="12" ma:contentTypeDescription="Create a new document." ma:contentTypeScope="" ma:versionID="15f6ca045c636a919e858ea3c1d2f983">
  <xsd:schema xmlns:xsd="http://www.w3.org/2001/XMLSchema" xmlns:xs="http://www.w3.org/2001/XMLSchema" xmlns:p="http://schemas.microsoft.com/office/2006/metadata/properties" xmlns:ns2="887b3745-c80b-4d8d-8f4d-91599da31528" xmlns:ns3="91fd4a67-a72e-4b63-af64-fdd815d90962" targetNamespace="http://schemas.microsoft.com/office/2006/metadata/properties" ma:root="true" ma:fieldsID="4c0d733c856d03d2aae461e83eb51d9a" ns2:_="" ns3:_="">
    <xsd:import namespace="887b3745-c80b-4d8d-8f4d-91599da31528"/>
    <xsd:import namespace="91fd4a67-a72e-4b63-af64-fdd815d909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7b3745-c80b-4d8d-8f4d-91599da315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d1464f-bf2d-4764-91b1-641742962a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fd4a67-a72e-4b63-af64-fdd815d9096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f55f097-6fc8-47a7-8c05-e1f8b345d137}" ma:internalName="TaxCatchAll" ma:showField="CatchAllData" ma:web="91fd4a67-a72e-4b63-af64-fdd815d909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1fd4a67-a72e-4b63-af64-fdd815d90962" xsi:nil="true"/>
    <lcf76f155ced4ddcb4097134ff3c332f xmlns="887b3745-c80b-4d8d-8f4d-91599da3152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41A9E6-80D1-4002-AF42-C814FF5A18DB}"/>
</file>

<file path=customXml/itemProps2.xml><?xml version="1.0" encoding="utf-8"?>
<ds:datastoreItem xmlns:ds="http://schemas.openxmlformats.org/officeDocument/2006/customXml" ds:itemID="{99BE8F69-0B57-4A35-A143-0EADCD47CB75}"/>
</file>

<file path=customXml/itemProps3.xml><?xml version="1.0" encoding="utf-8"?>
<ds:datastoreItem xmlns:ds="http://schemas.openxmlformats.org/officeDocument/2006/customXml" ds:itemID="{E47BCC8F-908D-4CD0-B140-0CF800A796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Rhonda Lawrence</dc:creator>
  <cp:keywords/>
  <dc:description/>
  <cp:lastModifiedBy>Rhonda Lawrence</cp:lastModifiedBy>
  <cp:revision/>
  <dcterms:created xsi:type="dcterms:W3CDTF">2023-09-13T15:14:41Z</dcterms:created>
  <dcterms:modified xsi:type="dcterms:W3CDTF">2024-05-03T12:46:29Z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0x01010001859F58A294E74EBF5998F88DF9FFB0</vt:lpwstr>
  </property>
  <property fmtid="{D5CDD505-2E9C-101B-9397-08002B2CF9AE}" pid="3" name="MediaServiceImageTags">
    <vt:lpwstr/>
  </property>
</Properties>
</file>