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I:\Chris Warren\H2 Low NOx burner\"/>
    </mc:Choice>
  </mc:AlternateContent>
  <xr:revisionPtr revIDLastSave="0" documentId="8_{81A490B6-59E1-496A-9B47-CECFC07AA2B7}" xr6:coauthVersionLast="47" xr6:coauthVersionMax="47" xr10:uidLastSave="{00000000-0000-0000-0000-000000000000}"/>
  <bookViews>
    <workbookView xWindow="22932" yWindow="-120" windowWidth="23256" windowHeight="12576" tabRatio="783" xr2:uid="{00000000-000D-0000-FFFF-FFFF00000000}"/>
  </bookViews>
  <sheets>
    <sheet name="Exhibit" sheetId="5" r:id="rId1"/>
  </sheets>
  <definedNames>
    <definedName name="_xlnm.Print_Area" localSheetId="0">Exhibit!$A$4:$F$26</definedName>
    <definedName name="_xlnm.Print_Titles" localSheetId="0">Exhibit!$5:$5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" i="5" l="1"/>
  <c r="D16" i="5" l="1"/>
  <c r="E22" i="5"/>
  <c r="F17" i="5"/>
  <c r="E17" i="5"/>
  <c r="D15" i="5"/>
  <c r="D23" i="5" l="1"/>
  <c r="D7" i="5"/>
  <c r="D17" i="5"/>
  <c r="F18" i="5" s="1"/>
  <c r="E18" i="5" l="1"/>
  <c r="D18" i="5" s="1"/>
  <c r="D21" i="5" l="1"/>
  <c r="E21" i="5" s="1"/>
  <c r="E23" i="5" s="1"/>
  <c r="E25" i="5" l="1"/>
  <c r="F21" i="5"/>
  <c r="F23" i="5" s="1"/>
  <c r="F25" i="5" l="1"/>
  <c r="D25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Speed, DeAnna</author>
  </authors>
  <commentList>
    <comment ref="F15" authorId="0" shapeId="0" xr:uid="{00000000-0006-0000-0000-000001000000}">
      <text>
        <r>
          <rPr>
            <sz val="9"/>
            <color indexed="81"/>
            <rFont val="Tahoma"/>
            <family val="2"/>
          </rPr>
          <t xml:space="preserve">
excludes Domtar Cogen Revenue
excludes EDR </t>
        </r>
        <r>
          <rPr>
            <b/>
            <sz val="9"/>
            <color indexed="81"/>
            <rFont val="Tahoma"/>
            <family val="2"/>
          </rPr>
          <t>revenue</t>
        </r>
        <r>
          <rPr>
            <sz val="9"/>
            <color indexed="81"/>
            <rFont val="Tahoma"/>
            <family val="2"/>
          </rPr>
          <t xml:space="preserve"> (not EDR credit amount, but EDR revenue amount)
</t>
        </r>
      </text>
    </comment>
    <comment ref="F16" authorId="0" shapeId="0" xr:uid="{00000000-0006-0000-0000-000002000000}">
      <text>
        <r>
          <rPr>
            <sz val="9"/>
            <color indexed="81"/>
            <rFont val="Tahoma"/>
            <family val="2"/>
          </rPr>
          <t xml:space="preserve">
Market Revenue for Blockware &amp; KC --and-- Nucor Revenue</t>
        </r>
      </text>
    </comment>
  </commentList>
</comments>
</file>

<file path=xl/sharedStrings.xml><?xml version="1.0" encoding="utf-8"?>
<sst xmlns="http://schemas.openxmlformats.org/spreadsheetml/2006/main" count="17" uniqueCount="17">
  <si>
    <t>Total</t>
  </si>
  <si>
    <t>Rural</t>
  </si>
  <si>
    <t>Large Industrial</t>
  </si>
  <si>
    <t>Rural Initial Credit</t>
  </si>
  <si>
    <t>Less: Sales not FAC applicable</t>
  </si>
  <si>
    <t>Allocation of Monthly Bill Credit to Customer Classes:</t>
  </si>
  <si>
    <t xml:space="preserve">         Allocation of Monthly Bill Credit</t>
  </si>
  <si>
    <t>Rural &amp; LIC Percentage Allocation:</t>
  </si>
  <si>
    <t>Rural &amp; LIC Dollar Allocation:</t>
  </si>
  <si>
    <t>Rural and LIC Bill Credit Allocation</t>
  </si>
  <si>
    <t>2023 New TIER Credit (Total)</t>
  </si>
  <si>
    <t>Annual Amount to Refund as Monthly Bill Credit starting with January 2024 service month</t>
  </si>
  <si>
    <t>Monthly Amount to Refund as Monthly Bill Credit starting with January 2024 service month</t>
  </si>
  <si>
    <t>2023 Adjusted Revenue for MRSM Purposes</t>
  </si>
  <si>
    <t>2023 Member Revenue (Excluding EDR Sales)</t>
  </si>
  <si>
    <t>Total Billed in 2024 MRSM</t>
  </si>
  <si>
    <t>2024 Monthly Bill Credit
(12 equal monthly installments)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</si>
</sst>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u/>
      <sz val="12"/>
      <color theme="1"/>
      <name val="Times New Roman"/>
      <family val="1"/>
    </font>
    <font>
      <b/>
      <sz val="12"/>
      <color rgb="FFFF0000"/>
      <name val="Times New Roman"/>
      <family val="1"/>
    </font>
    <font>
      <sz val="12"/>
      <color rgb="FF00206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5">
    <xf numFmtId="0" fontId="0" fillId="0" borderId="0" xfId="0"/>
    <xf numFmtId="0" fontId="4" fillId="2" borderId="0" xfId="0" applyFont="1" applyFill="1" applyProtection="1">
      <protection locked="0"/>
    </xf>
    <xf numFmtId="43" fontId="4" fillId="2" borderId="0" xfId="1" applyFont="1" applyFill="1" applyProtection="1">
      <protection locked="0"/>
    </xf>
    <xf numFmtId="43" fontId="5" fillId="2" borderId="0" xfId="1" applyFont="1" applyFill="1" applyAlignment="1" applyProtection="1">
      <alignment horizontal="right"/>
      <protection locked="0"/>
    </xf>
    <xf numFmtId="0" fontId="5" fillId="2" borderId="0" xfId="0" applyFont="1" applyFill="1" applyProtection="1">
      <protection locked="0"/>
    </xf>
    <xf numFmtId="49" fontId="4" fillId="2" borderId="0" xfId="0" applyNumberFormat="1" applyFont="1" applyFill="1" applyAlignment="1" applyProtection="1">
      <alignment horizontal="left"/>
      <protection locked="0"/>
    </xf>
    <xf numFmtId="7" fontId="4" fillId="2" borderId="0" xfId="0" applyNumberFormat="1" applyFont="1" applyFill="1" applyProtection="1">
      <protection locked="0"/>
    </xf>
    <xf numFmtId="49" fontId="4" fillId="2" borderId="0" xfId="0" applyNumberFormat="1" applyFont="1" applyFill="1" applyAlignment="1" applyProtection="1">
      <alignment horizontal="center"/>
      <protection locked="0"/>
    </xf>
    <xf numFmtId="0" fontId="4" fillId="2" borderId="0" xfId="0" applyFont="1" applyFill="1" applyAlignment="1" applyProtection="1">
      <alignment horizontal="left" wrapText="1"/>
      <protection locked="0"/>
    </xf>
    <xf numFmtId="44" fontId="4" fillId="2" borderId="0" xfId="0" applyNumberFormat="1" applyFont="1" applyFill="1" applyProtection="1">
      <protection locked="0"/>
    </xf>
    <xf numFmtId="0" fontId="6" fillId="2" borderId="0" xfId="0" applyFont="1" applyFill="1" applyProtection="1">
      <protection locked="0"/>
    </xf>
    <xf numFmtId="49" fontId="6" fillId="2" borderId="0" xfId="0" applyNumberFormat="1" applyFont="1" applyFill="1" applyAlignment="1" applyProtection="1">
      <alignment horizontal="center"/>
      <protection locked="0"/>
    </xf>
    <xf numFmtId="0" fontId="6" fillId="2" borderId="0" xfId="0" applyFont="1" applyFill="1" applyAlignment="1" applyProtection="1">
      <alignment horizontal="center"/>
      <protection locked="0"/>
    </xf>
    <xf numFmtId="0" fontId="6" fillId="2" borderId="1" xfId="0" applyFont="1" applyFill="1" applyBorder="1" applyAlignment="1" applyProtection="1">
      <alignment horizontal="center"/>
      <protection locked="0"/>
    </xf>
    <xf numFmtId="0" fontId="4" fillId="2" borderId="2" xfId="0" applyFont="1" applyFill="1" applyBorder="1" applyProtection="1">
      <protection locked="0"/>
    </xf>
    <xf numFmtId="0" fontId="7" fillId="2" borderId="0" xfId="0" applyFont="1" applyFill="1" applyProtection="1">
      <protection locked="0"/>
    </xf>
    <xf numFmtId="7" fontId="4" fillId="2" borderId="2" xfId="2" applyNumberFormat="1" applyFont="1" applyFill="1" applyBorder="1" applyProtection="1">
      <protection locked="0"/>
    </xf>
    <xf numFmtId="39" fontId="4" fillId="2" borderId="3" xfId="0" applyNumberFormat="1" applyFont="1" applyFill="1" applyBorder="1" applyProtection="1">
      <protection locked="0"/>
    </xf>
    <xf numFmtId="7" fontId="4" fillId="2" borderId="2" xfId="0" applyNumberFormat="1" applyFont="1" applyFill="1" applyBorder="1" applyProtection="1">
      <protection locked="0"/>
    </xf>
    <xf numFmtId="164" fontId="4" fillId="2" borderId="2" xfId="0" applyNumberFormat="1" applyFont="1" applyFill="1" applyBorder="1" applyProtection="1">
      <protection locked="0"/>
    </xf>
    <xf numFmtId="164" fontId="4" fillId="2" borderId="2" xfId="3" applyNumberFormat="1" applyFont="1" applyFill="1" applyBorder="1" applyProtection="1">
      <protection locked="0"/>
    </xf>
    <xf numFmtId="43" fontId="4" fillId="2" borderId="2" xfId="0" applyNumberFormat="1" applyFont="1" applyFill="1" applyBorder="1" applyProtection="1">
      <protection locked="0"/>
    </xf>
    <xf numFmtId="0" fontId="5" fillId="2" borderId="0" xfId="0" applyFont="1" applyFill="1" applyAlignment="1" applyProtection="1">
      <alignment wrapText="1"/>
      <protection locked="0"/>
    </xf>
    <xf numFmtId="7" fontId="5" fillId="2" borderId="3" xfId="0" applyNumberFormat="1" applyFont="1" applyFill="1" applyBorder="1" applyProtection="1">
      <protection locked="0"/>
    </xf>
    <xf numFmtId="0" fontId="4" fillId="2" borderId="0" xfId="0" applyFont="1" applyFill="1" applyBorder="1" applyProtection="1">
      <protection locked="0"/>
    </xf>
    <xf numFmtId="49" fontId="4" fillId="2" borderId="0" xfId="0" applyNumberFormat="1" applyFont="1" applyFill="1" applyBorder="1" applyAlignment="1" applyProtection="1">
      <alignment horizontal="left"/>
      <protection locked="0"/>
    </xf>
    <xf numFmtId="7" fontId="4" fillId="2" borderId="0" xfId="2" applyNumberFormat="1" applyFont="1" applyFill="1" applyBorder="1" applyProtection="1">
      <protection locked="0"/>
    </xf>
    <xf numFmtId="7" fontId="4" fillId="2" borderId="0" xfId="0" applyNumberFormat="1" applyFont="1" applyFill="1" applyBorder="1" applyProtection="1">
      <protection locked="0"/>
    </xf>
    <xf numFmtId="0" fontId="4" fillId="2" borderId="0" xfId="0" applyFont="1" applyFill="1" applyBorder="1" applyAlignment="1" applyProtection="1">
      <alignment horizontal="left"/>
      <protection locked="0"/>
    </xf>
    <xf numFmtId="43" fontId="8" fillId="2" borderId="0" xfId="0" applyNumberFormat="1" applyFont="1" applyFill="1" applyAlignment="1" applyProtection="1">
      <alignment horizontal="center" vertical="center"/>
      <protection locked="0"/>
    </xf>
    <xf numFmtId="43" fontId="9" fillId="2" borderId="0" xfId="2" applyNumberFormat="1" applyFont="1" applyFill="1" applyProtection="1">
      <protection locked="0"/>
    </xf>
    <xf numFmtId="43" fontId="9" fillId="2" borderId="2" xfId="2" applyNumberFormat="1" applyFont="1" applyFill="1" applyBorder="1" applyProtection="1">
      <protection locked="0"/>
    </xf>
    <xf numFmtId="7" fontId="9" fillId="2" borderId="2" xfId="2" applyNumberFormat="1" applyFont="1" applyFill="1" applyBorder="1" applyProtection="1">
      <protection locked="0"/>
    </xf>
    <xf numFmtId="39" fontId="9" fillId="2" borderId="3" xfId="0" applyNumberFormat="1" applyFont="1" applyFill="1" applyBorder="1" applyProtection="1">
      <protection locked="0"/>
    </xf>
    <xf numFmtId="39" fontId="9" fillId="2" borderId="3" xfId="2" applyNumberFormat="1" applyFont="1" applyFill="1" applyBorder="1" applyProtection="1">
      <protection locked="0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colors>
    <mruColors>
      <color rgb="FF003192"/>
      <color rgb="FF0000CC"/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00B050"/>
  </sheetPr>
  <dimension ref="A1:G36"/>
  <sheetViews>
    <sheetView tabSelected="1" zoomScale="110" zoomScaleNormal="110" workbookViewId="0">
      <selection activeCell="D5" sqref="D5"/>
    </sheetView>
  </sheetViews>
  <sheetFormatPr defaultColWidth="9.140625" defaultRowHeight="15.75" x14ac:dyDescent="0.25"/>
  <cols>
    <col min="1" max="1" width="2" style="1" customWidth="1"/>
    <col min="2" max="2" width="5.85546875" style="1" customWidth="1"/>
    <col min="3" max="3" width="51" style="1" bestFit="1" customWidth="1"/>
    <col min="4" max="6" width="20.140625" style="1" customWidth="1"/>
    <col min="7" max="7" width="16.140625" style="1" bestFit="1" customWidth="1"/>
    <col min="8" max="8" width="10.42578125" style="1" bestFit="1" customWidth="1"/>
    <col min="9" max="16384" width="9.140625" style="1"/>
  </cols>
  <sheetData>
    <row r="1" spans="1:7" x14ac:dyDescent="0.25">
      <c r="F1" s="2"/>
    </row>
    <row r="2" spans="1:7" x14ac:dyDescent="0.25">
      <c r="F2" s="3"/>
    </row>
    <row r="3" spans="1:7" ht="34.5" customHeight="1" x14ac:dyDescent="0.25">
      <c r="D3" s="29"/>
    </row>
    <row r="4" spans="1:7" ht="14.25" customHeight="1" x14ac:dyDescent="0.25"/>
    <row r="5" spans="1:7" ht="16.5" customHeight="1" x14ac:dyDescent="0.25">
      <c r="A5" s="4"/>
      <c r="C5" s="5" t="s">
        <v>10</v>
      </c>
      <c r="D5" s="30">
        <v>25851722.579799995</v>
      </c>
    </row>
    <row r="6" spans="1:7" ht="31.5" x14ac:dyDescent="0.25">
      <c r="B6" s="7"/>
      <c r="C6" s="8" t="s">
        <v>11</v>
      </c>
      <c r="D6" s="6">
        <f>+D5*0.4</f>
        <v>10340689.031919999</v>
      </c>
    </row>
    <row r="7" spans="1:7" ht="31.5" x14ac:dyDescent="0.25">
      <c r="B7" s="7"/>
      <c r="C7" s="8" t="s">
        <v>12</v>
      </c>
      <c r="D7" s="6">
        <f>+D6/12</f>
        <v>861724.08599333325</v>
      </c>
    </row>
    <row r="8" spans="1:7" x14ac:dyDescent="0.25">
      <c r="B8" s="7"/>
      <c r="F8" s="9"/>
    </row>
    <row r="9" spans="1:7" x14ac:dyDescent="0.25">
      <c r="B9" s="7"/>
    </row>
    <row r="10" spans="1:7" x14ac:dyDescent="0.25">
      <c r="B10" s="7"/>
      <c r="C10" s="10" t="s">
        <v>5</v>
      </c>
      <c r="D10" s="11"/>
      <c r="E10" s="11"/>
      <c r="F10" s="11"/>
    </row>
    <row r="11" spans="1:7" ht="6" customHeight="1" x14ac:dyDescent="0.25">
      <c r="B11" s="7"/>
    </row>
    <row r="12" spans="1:7" x14ac:dyDescent="0.25">
      <c r="C12" s="12"/>
      <c r="D12" s="13" t="s">
        <v>0</v>
      </c>
      <c r="E12" s="13" t="s">
        <v>1</v>
      </c>
      <c r="F12" s="13" t="s">
        <v>2</v>
      </c>
    </row>
    <row r="13" spans="1:7" x14ac:dyDescent="0.25">
      <c r="D13" s="14"/>
      <c r="E13" s="14"/>
      <c r="F13" s="14"/>
    </row>
    <row r="14" spans="1:7" x14ac:dyDescent="0.25">
      <c r="C14" s="15" t="s">
        <v>7</v>
      </c>
      <c r="D14" s="14"/>
      <c r="E14" s="14"/>
      <c r="F14" s="14"/>
    </row>
    <row r="15" spans="1:7" ht="15.75" customHeight="1" x14ac:dyDescent="0.25">
      <c r="C15" s="1" t="s">
        <v>14</v>
      </c>
      <c r="D15" s="16">
        <f>E15+F15</f>
        <v>279621628.62</v>
      </c>
      <c r="E15" s="31">
        <v>193483877.65000001</v>
      </c>
      <c r="F15" s="32">
        <v>86137750.969999999</v>
      </c>
      <c r="G15" s="6"/>
    </row>
    <row r="16" spans="1:7" x14ac:dyDescent="0.25">
      <c r="C16" s="1" t="s">
        <v>4</v>
      </c>
      <c r="D16" s="17">
        <f>+E16+F16</f>
        <v>-20292047.100000001</v>
      </c>
      <c r="E16" s="33">
        <v>0</v>
      </c>
      <c r="F16" s="34">
        <v>-20292047.100000001</v>
      </c>
    </row>
    <row r="17" spans="3:6" x14ac:dyDescent="0.25">
      <c r="C17" s="1" t="s">
        <v>13</v>
      </c>
      <c r="D17" s="18">
        <f>SUM(D15:D16)</f>
        <v>259329581.52000001</v>
      </c>
      <c r="E17" s="18">
        <f>SUM(E15:E16)</f>
        <v>193483877.65000001</v>
      </c>
      <c r="F17" s="16">
        <f>SUM(F15:F16)</f>
        <v>65845703.869999997</v>
      </c>
    </row>
    <row r="18" spans="3:6" x14ac:dyDescent="0.25">
      <c r="C18" s="1" t="s">
        <v>6</v>
      </c>
      <c r="D18" s="19">
        <f>+E18+F18</f>
        <v>1</v>
      </c>
      <c r="E18" s="20">
        <f>ROUND(E17/D17,6)</f>
        <v>0.74609300000000001</v>
      </c>
      <c r="F18" s="20">
        <f>ROUND(F17/D17,6)</f>
        <v>0.25390699999999999</v>
      </c>
    </row>
    <row r="19" spans="3:6" x14ac:dyDescent="0.25">
      <c r="D19" s="18"/>
      <c r="E19" s="18"/>
      <c r="F19" s="18"/>
    </row>
    <row r="20" spans="3:6" x14ac:dyDescent="0.25">
      <c r="C20" s="15" t="s">
        <v>8</v>
      </c>
      <c r="D20" s="18"/>
      <c r="E20" s="18"/>
      <c r="F20" s="18"/>
    </row>
    <row r="21" spans="3:6" x14ac:dyDescent="0.25">
      <c r="C21" s="1" t="s">
        <v>9</v>
      </c>
      <c r="D21" s="18">
        <f>+D23-D22</f>
        <v>9640689.031919999</v>
      </c>
      <c r="E21" s="16">
        <f>+D21*E18</f>
        <v>7192850.6018922878</v>
      </c>
      <c r="F21" s="18">
        <f>+D21*F18</f>
        <v>2447838.4300277112</v>
      </c>
    </row>
    <row r="22" spans="3:6" x14ac:dyDescent="0.25">
      <c r="C22" s="1" t="s">
        <v>3</v>
      </c>
      <c r="D22" s="33">
        <v>700000</v>
      </c>
      <c r="E22" s="17">
        <f>+D22</f>
        <v>700000</v>
      </c>
      <c r="F22" s="17">
        <v>0</v>
      </c>
    </row>
    <row r="23" spans="3:6" x14ac:dyDescent="0.25">
      <c r="C23" s="1" t="s">
        <v>15</v>
      </c>
      <c r="D23" s="21">
        <f>+D6</f>
        <v>10340689.031919999</v>
      </c>
      <c r="E23" s="18">
        <f>SUM(E21:E22)</f>
        <v>7892850.6018922878</v>
      </c>
      <c r="F23" s="18">
        <f>SUM(F21:F22)</f>
        <v>2447838.4300277112</v>
      </c>
    </row>
    <row r="24" spans="3:6" x14ac:dyDescent="0.25">
      <c r="D24" s="18"/>
      <c r="E24" s="18"/>
      <c r="F24" s="18"/>
    </row>
    <row r="25" spans="3:6" ht="31.5" x14ac:dyDescent="0.25">
      <c r="C25" s="22" t="s">
        <v>16</v>
      </c>
      <c r="D25" s="23">
        <f>+E25+F25</f>
        <v>861724.08599333325</v>
      </c>
      <c r="E25" s="23">
        <f>E23/12</f>
        <v>657737.55015769065</v>
      </c>
      <c r="F25" s="23">
        <f>F23/12</f>
        <v>203986.5358356426</v>
      </c>
    </row>
    <row r="33" spans="3:4" x14ac:dyDescent="0.25">
      <c r="C33" s="25"/>
      <c r="D33" s="26"/>
    </row>
    <row r="34" spans="3:4" x14ac:dyDescent="0.25">
      <c r="C34" s="25"/>
      <c r="D34" s="27"/>
    </row>
    <row r="35" spans="3:4" x14ac:dyDescent="0.25">
      <c r="C35" s="28"/>
      <c r="D35" s="27"/>
    </row>
    <row r="36" spans="3:4" x14ac:dyDescent="0.25">
      <c r="C36" s="24"/>
      <c r="D36" s="24"/>
    </row>
  </sheetData>
  <printOptions horizontalCentered="1" verticalCentered="1"/>
  <pageMargins left="0.7" right="0.45" top="1.25" bottom="0.5" header="0.55000000000000004" footer="0.3"/>
  <pageSetup fitToHeight="2" orientation="landscape" r:id="rId1"/>
  <headerFooter>
    <oddHeader>&amp;C&amp;"Century Schoolbook,Bold"&amp;14Big Rivers Electric Corporation
Case No. 2024-00031
Allocation of Monthly Bill Credit to Customer Classes</oddHeader>
    <oddFooter>&amp;L&amp;"Century Schoolbook,Bold"Case No. 2024-00031
Exhibit Mathews-3
Page &amp;P of &amp;N</oddFooter>
  </headerFooter>
  <ignoredErrors>
    <ignoredError sqref="G21:G22 G17 D28:G29 G23 G19:G20 G18 D7 D6:E6 D8:E10 E7 G24:G27 D26:F27 D16 D18:D20 D21:D22 D15 D23 D24:D25 E18:F18 E21:F22 E17:F17 E24:F25 E23:F23 E19:F20" unlockedFormula="1"/>
    <ignoredError sqref="D17" formula="1" unlockedFormula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Exhibit</vt:lpstr>
      <vt:lpstr>Exhibit!Print_Area</vt:lpstr>
      <vt:lpstr>Exhibit!Print_Titles</vt:lpstr>
    </vt:vector>
  </TitlesOfParts>
  <Company>Big Rivers Electric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 Scott</dc:creator>
  <cp:lastModifiedBy>Warren, Chris</cp:lastModifiedBy>
  <cp:lastPrinted>2024-02-28T17:45:52Z</cp:lastPrinted>
  <dcterms:created xsi:type="dcterms:W3CDTF">2013-01-23T01:17:31Z</dcterms:created>
  <dcterms:modified xsi:type="dcterms:W3CDTF">2024-04-18T15:53:25Z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