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Hyden-Leslie County WD/"/>
    </mc:Choice>
  </mc:AlternateContent>
  <xr:revisionPtr revIDLastSave="0" documentId="8_{3F0EED86-A3BE-45CE-A7D8-0BC8EE48C0C7}" xr6:coauthVersionLast="47" xr6:coauthVersionMax="47" xr10:uidLastSave="{00000000-0000-0000-0000-000000000000}"/>
  <bookViews>
    <workbookView xWindow="-98" yWindow="-98" windowWidth="20715" windowHeight="13155" tabRatio="641" xr2:uid="{00000000-000D-0000-FFFF-FFFF00000000}"/>
  </bookViews>
  <sheets>
    <sheet name="ATB to AR" sheetId="62" r:id="rId1"/>
  </sheets>
  <definedNames>
    <definedName name="AHV">#REF!</definedName>
    <definedName name="_xlnm.Print_Are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0" i="62" l="1"/>
  <c r="J7" i="62"/>
  <c r="J6" i="62"/>
  <c r="J135" i="62"/>
  <c r="J15" i="62"/>
  <c r="J14" i="62"/>
  <c r="J132" i="62"/>
  <c r="I131" i="62"/>
  <c r="I23" i="62"/>
  <c r="I22" i="62"/>
  <c r="I70" i="62"/>
  <c r="I127" i="62"/>
  <c r="I126" i="62"/>
  <c r="I125" i="62"/>
  <c r="I124" i="62"/>
  <c r="I123" i="62"/>
  <c r="I122" i="62"/>
  <c r="I121" i="62"/>
  <c r="I65" i="62"/>
  <c r="I64" i="62"/>
  <c r="I63" i="62"/>
  <c r="I62" i="62"/>
  <c r="I25" i="62"/>
  <c r="I52" i="62"/>
  <c r="I50" i="62"/>
  <c r="I55" i="62"/>
  <c r="I61" i="62"/>
  <c r="I60" i="62"/>
  <c r="I59" i="62"/>
  <c r="I58" i="62"/>
  <c r="I56" i="62"/>
  <c r="I44" i="62"/>
  <c r="I37" i="62"/>
  <c r="I42" i="62"/>
  <c r="I39" i="62"/>
  <c r="I48" i="62"/>
  <c r="K48" i="62" s="1"/>
  <c r="I36" i="62"/>
  <c r="I35" i="62"/>
  <c r="I67" i="62"/>
  <c r="I34" i="62"/>
  <c r="I30" i="62"/>
  <c r="I27" i="62"/>
  <c r="K28" i="62" s="1"/>
  <c r="I21" i="62"/>
  <c r="I20" i="62"/>
  <c r="I19" i="62"/>
  <c r="J11" i="62"/>
  <c r="I9" i="62"/>
  <c r="I8" i="62"/>
  <c r="D68" i="62"/>
  <c r="D73" i="62" s="1"/>
  <c r="D15" i="62"/>
  <c r="K40" i="62" l="1"/>
  <c r="L40" i="62" s="1"/>
  <c r="K44" i="62"/>
  <c r="K68" i="62"/>
  <c r="L68" i="62" s="1"/>
  <c r="K23" i="62"/>
  <c r="K15" i="62"/>
  <c r="K9" i="62"/>
  <c r="D75" i="62"/>
  <c r="L73" i="62" l="1"/>
</calcChain>
</file>

<file path=xl/sharedStrings.xml><?xml version="1.0" encoding="utf-8"?>
<sst xmlns="http://schemas.openxmlformats.org/spreadsheetml/2006/main" count="91" uniqueCount="91">
  <si>
    <t>Operating Revenues</t>
  </si>
  <si>
    <t>Total Metered Retail Sales</t>
  </si>
  <si>
    <t>Surcharge Revenue</t>
  </si>
  <si>
    <t>Other Water Revenues:</t>
  </si>
  <si>
    <t>Forfeited Discounts</t>
  </si>
  <si>
    <t>Other Water Revenues</t>
  </si>
  <si>
    <t>Total Operating Revenues</t>
  </si>
  <si>
    <t>Operating Expenses</t>
  </si>
  <si>
    <t>Operation and Maintenance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</si>
  <si>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</si>
  <si>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</si>
  <si>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</si>
  <si>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</si>
  <si>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</si>
  <si>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Chemicals</t>
  </si>
  <si>
    <t>Materials and Supplies</t>
  </si>
  <si>
    <t>Contractual Services</t>
  </si>
  <si>
    <t>Transportation Expenses</t>
  </si>
  <si>
    <t>Insurance - Other</t>
  </si>
  <si>
    <t>Bad Debt</t>
  </si>
  <si>
    <t>Miscellaneous Expenses</t>
  </si>
  <si>
    <t>Total Operation and Mnt. Expenses</t>
  </si>
  <si>
    <t>Depreciation Expense</t>
  </si>
  <si>
    <t>Taxes Other Than Income</t>
  </si>
  <si>
    <t>Total Operating Expenses</t>
  </si>
  <si>
    <t>Total Utility Operating Income</t>
  </si>
  <si>
    <t>Difference</t>
  </si>
  <si>
    <t>Annual Report</t>
  </si>
  <si>
    <t>GL Account Title</t>
  </si>
  <si>
    <t>4010 Water Operating Revenues:Metered Sales Residential</t>
  </si>
  <si>
    <t>4020 Water Operating Revenues:Metered Sales Commercial</t>
  </si>
  <si>
    <t>4021 Water Operating Revenues:Less Adjustment Residential</t>
  </si>
  <si>
    <t>4022 Water Operating Revenues:Less Adjustments Commercial</t>
  </si>
  <si>
    <t>4050 Water Operating Revenues:PSC Surcharge</t>
  </si>
  <si>
    <t>5010 Personel:Salaries and Wages</t>
  </si>
  <si>
    <t>5011 Personel:Over Time Wages</t>
  </si>
  <si>
    <t>5013 Personel:401-K Retirement Wages</t>
  </si>
  <si>
    <t>5015 Personel:Capitalized Labor</t>
  </si>
  <si>
    <t>5020 Personel:Payroll Taxes</t>
  </si>
  <si>
    <t>5060 Personel:Employee Health Ins.</t>
  </si>
  <si>
    <t>5070 Personel:Uniform Expense</t>
  </si>
  <si>
    <t>5110 Plant:Utilities</t>
  </si>
  <si>
    <t>5120 Plant:Chemicals</t>
  </si>
  <si>
    <t>5130 Plant:Repair and Maintenance / Plant</t>
  </si>
  <si>
    <t>5140 Plant:Operating Supplies</t>
  </si>
  <si>
    <t>5150 Plant:Tools</t>
  </si>
  <si>
    <t>5160 Plant:Water Withdrawal Fee</t>
  </si>
  <si>
    <t>5165 Plant:Back-up Generator Maint.</t>
  </si>
  <si>
    <t>5180 Plant:Sludge Disposal</t>
  </si>
  <si>
    <t>5220 Field Operations:Repair and Maintenance / Field</t>
  </si>
  <si>
    <t>5230 Field Operations:Vehicle / Repair and Maint.</t>
  </si>
  <si>
    <t>5235 Field Operations:Equipment  Repair and Maint.</t>
  </si>
  <si>
    <t>5240 Field Operations:Gas and Diesel</t>
  </si>
  <si>
    <t>5245 Field Operations:Communications</t>
  </si>
  <si>
    <t>5250 Field Operations:Tools</t>
  </si>
  <si>
    <t>5310 Contractual Services:Legal and Accounting</t>
  </si>
  <si>
    <t>5320 Contractual Services:Meter Testing</t>
  </si>
  <si>
    <t>5340 Contractual Services:Water Analysis</t>
  </si>
  <si>
    <t>5360 Contractual Services:Electrical Maintenance</t>
  </si>
  <si>
    <t>5410 Office Expenses:Postage</t>
  </si>
  <si>
    <t>5420 Office Expenses:Office Supplies</t>
  </si>
  <si>
    <t>5430 Office Expenses:Telephone Expense</t>
  </si>
  <si>
    <t>5440 Office Expenses:Sanitation Pick-up Services</t>
  </si>
  <si>
    <t>5450 Office Expenses:Computer Repair and Maintenance</t>
  </si>
  <si>
    <t>5490 Office Expenses:Other Office Expenses</t>
  </si>
  <si>
    <t>5510 Administrative:PSC Assessment</t>
  </si>
  <si>
    <t>5520 Administrative:Insurance-General</t>
  </si>
  <si>
    <t>5530 Administrative:Bad Debts</t>
  </si>
  <si>
    <t>5540 Administrative:Board Fees</t>
  </si>
  <si>
    <t>5550 Administrative:Fees and Dues</t>
  </si>
  <si>
    <t>5560 Administrative:Publication Expense</t>
  </si>
  <si>
    <t>5570 Administrative:Certification Training Expenses</t>
  </si>
  <si>
    <t>5590 Administrative:Other Administrative Exp.</t>
  </si>
  <si>
    <t>5620 Interest and Depreciation Exp.:Interest Expense KRWFC (1989)</t>
  </si>
  <si>
    <t>5625 Interest and Depreciation Exp.:Interest Exp. KIA (2012)</t>
  </si>
  <si>
    <t>5626 Interest and Depreciation Exp.:Interest Expense RD (2000)</t>
  </si>
  <si>
    <t>5627 Interest and Depreciation Exp.:Service Fee KIA (2012)</t>
  </si>
  <si>
    <t>5628 Interest and Depreciation Exp.:Interest Exp. RD Series A 2012</t>
  </si>
  <si>
    <t>5629 Interest and Depreciation Exp.:Interest Exp. RD Series B 2012</t>
  </si>
  <si>
    <t>5630 Interest and Depreciation Exp.:Interest Exp. Customer Dep.</t>
  </si>
  <si>
    <t>5640 Interest and Depreciation Exp.:Depreciation Expense</t>
  </si>
  <si>
    <t>Payroll Expenses:Wages:Comp Pay</t>
  </si>
  <si>
    <t>Payroll Expenses:Wages:Holiday Worked</t>
  </si>
  <si>
    <t>Unapplied Cash Bill Payment Expenditure</t>
  </si>
  <si>
    <t>4199 Other Income</t>
  </si>
  <si>
    <t>4030 Other Income:Service Charges</t>
  </si>
  <si>
    <t>4090 Other Income:Miscellaneous Revenues</t>
  </si>
  <si>
    <t>4110 Other Income:Interest Income</t>
  </si>
  <si>
    <t>Debit</t>
  </si>
  <si>
    <t>Credit</t>
  </si>
  <si>
    <t>Item 1e - Reconciliation of Annual Report to Adjusted Trial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</si>
</sst>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72" formatCode="#,##0.00\ _€"/>
  </numFmts>
  <fonts count="14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3">
    <xf numFmtId="0" fontId="0" fillId="0" borderId="0" xfId="0"/>
    <xf numFmtId="165" fontId="3" fillId="0" borderId="0" xfId="1" applyNumberFormat="1" applyFont="1"/>
    <xf numFmtId="165" fontId="10" fillId="0" borderId="0" xfId="1" applyNumberFormat="1" applyFont="1"/>
    <xf numFmtId="165" fontId="3" fillId="0" borderId="0" xfId="1" applyNumberFormat="1" applyFont="1" applyAlignment="1">
      <alignment horizontal="centerContinuous" vertical="center"/>
    </xf>
    <xf numFmtId="165" fontId="3" fillId="0" borderId="0" xfId="1" applyNumberFormat="1" applyFont="1" applyAlignment="1">
      <alignment vertical="center"/>
    </xf>
    <xf numFmtId="165" fontId="7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vertical="center"/>
    </xf>
    <xf numFmtId="165" fontId="3" fillId="0" borderId="0" xfId="1" applyNumberFormat="1" applyFont="1" applyAlignment="1">
      <alignment horizontal="center" vertical="center"/>
    </xf>
    <xf numFmtId="165" fontId="6" fillId="0" borderId="0" xfId="1" applyNumberFormat="1" applyFont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165" fontId="3" fillId="0" borderId="0" xfId="1" applyNumberFormat="1" applyFont="1" applyAlignment="1"/>
    <xf numFmtId="165" fontId="9" fillId="0" borderId="0" xfId="1" applyNumberFormat="1" applyFont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8" fillId="0" borderId="0" xfId="1" applyNumberFormat="1" applyFont="1" applyAlignment="1">
      <alignment vertical="center"/>
    </xf>
    <xf numFmtId="165" fontId="6" fillId="0" borderId="0" xfId="1" applyNumberFormat="1" applyFont="1"/>
    <xf numFmtId="165" fontId="3" fillId="0" borderId="1" xfId="1" applyNumberFormat="1" applyFont="1" applyBorder="1" applyAlignment="1">
      <alignment vertical="center"/>
    </xf>
    <xf numFmtId="164" fontId="3" fillId="0" borderId="0" xfId="2" applyNumberFormat="1" applyFont="1" applyAlignment="1">
      <alignment vertical="center"/>
    </xf>
    <xf numFmtId="165" fontId="4" fillId="0" borderId="0" xfId="1" applyNumberFormat="1" applyFont="1" applyAlignment="1">
      <alignment vertical="center"/>
    </xf>
    <xf numFmtId="165" fontId="9" fillId="0" borderId="0" xfId="1" applyNumberFormat="1" applyFont="1"/>
    <xf numFmtId="0" fontId="12" fillId="0" borderId="0" xfId="0" applyFont="1" applyAlignment="1">
      <alignment horizontal="left" wrapText="1"/>
    </xf>
    <xf numFmtId="172" fontId="13" fillId="0" borderId="0" xfId="0" applyNumberFormat="1" applyFont="1" applyAlignment="1">
      <alignment wrapText="1"/>
    </xf>
    <xf numFmtId="172" fontId="13" fillId="0" borderId="0" xfId="0" applyNumberFormat="1" applyFont="1" applyAlignment="1">
      <alignment horizontal="right" wrapText="1"/>
    </xf>
    <xf numFmtId="165" fontId="3" fillId="0" borderId="0" xfId="1" applyNumberFormat="1" applyFont="1" applyBorder="1" applyAlignment="1">
      <alignment vertical="center"/>
    </xf>
  </cellXfs>
  <cellStyles count="10">
    <cellStyle name="Comma" xfId="1" builtinId="3"/>
    <cellStyle name="Comma 2" xfId="4" xr:uid="{00000000-0005-0000-0000-000001000000}"/>
    <cellStyle name="Comma 3" xfId="8" xr:uid="{00000000-0005-0000-0000-000002000000}"/>
    <cellStyle name="Currency" xfId="2" builtinId="4"/>
    <cellStyle name="Currency 2" xfId="5" xr:uid="{00000000-0005-0000-0000-000004000000}"/>
    <cellStyle name="Currency 3" xfId="9" xr:uid="{00000000-0005-0000-0000-000005000000}"/>
    <cellStyle name="Normal" xfId="0" builtinId="0"/>
    <cellStyle name="Normal 2" xfId="3" xr:uid="{00000000-0005-0000-0000-000007000000}"/>
    <cellStyle name="Normal 3" xfId="7" xr:uid="{00000000-0005-0000-0000-000008000000}"/>
    <cellStyle name="Percent 2" xfId="6" xr:uid="{00000000-0005-0000-0000-00000A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B7FD9-280D-466D-AD0B-795B8770217B}">
  <dimension ref="A1:L135"/>
  <sheetViews>
    <sheetView tabSelected="1" workbookViewId="0">
      <selection activeCell="C2" sqref="C2"/>
    </sheetView>
  </sheetViews>
  <sheetFormatPr defaultColWidth="8.88671875" defaultRowHeight="14.25" x14ac:dyDescent="0.45"/>
  <cols>
    <col min="1" max="1" width="3.6640625" style="1" customWidth="1"/>
    <col min="2" max="2" width="2.6640625" style="1" customWidth="1"/>
    <col min="3" max="3" width="29.44140625" style="1" customWidth="1"/>
    <col min="4" max="4" width="11.33203125" style="1" customWidth="1"/>
    <col min="5" max="5" width="1.77734375" style="1" customWidth="1"/>
    <col min="6" max="6" width="11.33203125" style="1" customWidth="1"/>
    <col min="7" max="7" width="37.6640625" style="1" customWidth="1"/>
    <col min="8" max="8" width="1.77734375" style="1" customWidth="1"/>
    <col min="9" max="9" width="9" style="1" customWidth="1"/>
    <col min="10" max="16384" width="8.88671875" style="1"/>
  </cols>
  <sheetData>
    <row r="1" spans="1:12" x14ac:dyDescent="0.45">
      <c r="A1" s="14" t="s">
        <v>90</v>
      </c>
    </row>
    <row r="3" spans="1:12" ht="18" x14ac:dyDescent="0.45">
      <c r="A3" s="2"/>
      <c r="B3" s="3"/>
      <c r="C3" s="3"/>
      <c r="D3" s="3"/>
      <c r="E3" s="17"/>
      <c r="F3" s="4"/>
    </row>
    <row r="4" spans="1:12" ht="16.5" x14ac:dyDescent="0.75">
      <c r="A4" s="4"/>
      <c r="B4" s="4"/>
      <c r="C4" s="4"/>
      <c r="D4" s="5" t="s">
        <v>27</v>
      </c>
      <c r="E4" s="7"/>
      <c r="F4" s="4"/>
      <c r="G4" s="11" t="s">
        <v>28</v>
      </c>
      <c r="H4" s="11"/>
      <c r="I4" s="18" t="s">
        <v>88</v>
      </c>
      <c r="J4" s="18" t="s">
        <v>89</v>
      </c>
      <c r="L4" s="18" t="s">
        <v>26</v>
      </c>
    </row>
    <row r="5" spans="1:12" x14ac:dyDescent="0.45">
      <c r="A5" s="6" t="s">
        <v>0</v>
      </c>
      <c r="B5" s="4"/>
      <c r="C5" s="4"/>
      <c r="D5" s="4"/>
      <c r="E5" s="3"/>
      <c r="F5" s="4"/>
    </row>
    <row r="6" spans="1:12" x14ac:dyDescent="0.45">
      <c r="A6" s="4"/>
      <c r="B6" s="4" t="s">
        <v>1</v>
      </c>
      <c r="C6" s="4"/>
      <c r="D6" s="16">
        <v>2346067</v>
      </c>
      <c r="E6" s="5"/>
      <c r="F6" s="4"/>
      <c r="G6" s="19" t="s">
        <v>29</v>
      </c>
      <c r="H6" s="19"/>
      <c r="I6" s="20"/>
      <c r="J6" s="21">
        <f>-2068542.92</f>
        <v>-2068542.92</v>
      </c>
    </row>
    <row r="7" spans="1:12" x14ac:dyDescent="0.45">
      <c r="A7" s="4"/>
      <c r="B7" s="4"/>
      <c r="C7" s="4"/>
      <c r="D7" s="16"/>
      <c r="E7" s="5"/>
      <c r="F7" s="4"/>
      <c r="G7" s="19" t="s">
        <v>30</v>
      </c>
      <c r="H7" s="19"/>
      <c r="I7" s="20"/>
      <c r="J7" s="21">
        <f>-299966.91</f>
        <v>-299966.90999999997</v>
      </c>
    </row>
    <row r="8" spans="1:12" x14ac:dyDescent="0.45">
      <c r="A8" s="4"/>
      <c r="B8" s="4"/>
      <c r="C8" s="4"/>
      <c r="D8" s="16"/>
      <c r="E8" s="5"/>
      <c r="F8" s="4"/>
      <c r="G8" s="19" t="s">
        <v>31</v>
      </c>
      <c r="H8" s="19"/>
      <c r="I8" s="21">
        <f>22061.28</f>
        <v>22061.279999999999</v>
      </c>
      <c r="J8" s="20"/>
    </row>
    <row r="9" spans="1:12" x14ac:dyDescent="0.45">
      <c r="A9" s="4"/>
      <c r="B9" s="4"/>
      <c r="C9" s="4"/>
      <c r="D9" s="16"/>
      <c r="E9" s="5"/>
      <c r="F9" s="4"/>
      <c r="G9" s="19" t="s">
        <v>32</v>
      </c>
      <c r="H9" s="19"/>
      <c r="I9" s="21">
        <f>381.77</f>
        <v>381.77</v>
      </c>
      <c r="J9" s="20"/>
      <c r="K9" s="1">
        <f>SUM(I6:J9)</f>
        <v>-2346066.7800000003</v>
      </c>
    </row>
    <row r="10" spans="1:12" x14ac:dyDescent="0.45">
      <c r="A10" s="4"/>
      <c r="B10" s="4"/>
      <c r="C10" s="4"/>
      <c r="D10" s="16"/>
      <c r="E10" s="5"/>
      <c r="F10" s="4"/>
    </row>
    <row r="11" spans="1:12" x14ac:dyDescent="0.45">
      <c r="A11" s="4"/>
      <c r="B11" s="4" t="s">
        <v>2</v>
      </c>
      <c r="C11" s="4"/>
      <c r="D11" s="4">
        <v>67449</v>
      </c>
      <c r="E11" s="4"/>
      <c r="F11" s="4"/>
      <c r="G11" s="19" t="s">
        <v>33</v>
      </c>
      <c r="H11" s="19"/>
      <c r="I11" s="20"/>
      <c r="J11" s="21">
        <f>67448.52</f>
        <v>67448.52</v>
      </c>
    </row>
    <row r="12" spans="1:12" x14ac:dyDescent="0.45">
      <c r="A12" s="4"/>
      <c r="B12" s="4" t="s">
        <v>3</v>
      </c>
      <c r="C12" s="4"/>
      <c r="D12" s="4"/>
      <c r="E12" s="4"/>
      <c r="F12" s="4"/>
    </row>
    <row r="13" spans="1:12" x14ac:dyDescent="0.45">
      <c r="A13" s="4"/>
      <c r="B13" s="4"/>
      <c r="C13" s="4" t="s">
        <v>4</v>
      </c>
      <c r="D13" s="4"/>
      <c r="E13" s="4"/>
      <c r="F13" s="4"/>
    </row>
    <row r="14" spans="1:12" x14ac:dyDescent="0.45">
      <c r="A14" s="4"/>
      <c r="C14" s="4" t="s">
        <v>5</v>
      </c>
      <c r="D14" s="15">
        <v>9629</v>
      </c>
      <c r="E14" s="4"/>
      <c r="F14" s="4"/>
      <c r="G14" s="19" t="s">
        <v>85</v>
      </c>
      <c r="H14" s="19"/>
      <c r="I14" s="20"/>
      <c r="J14" s="21">
        <f>2265.48</f>
        <v>2265.48</v>
      </c>
    </row>
    <row r="15" spans="1:12" x14ac:dyDescent="0.45">
      <c r="A15" s="8" t="s">
        <v>6</v>
      </c>
      <c r="B15" s="4"/>
      <c r="C15" s="4"/>
      <c r="D15" s="4">
        <f>SUM(D6:D14)</f>
        <v>2423145</v>
      </c>
      <c r="E15" s="4"/>
      <c r="F15" s="4"/>
      <c r="G15" s="19" t="s">
        <v>86</v>
      </c>
      <c r="H15" s="19"/>
      <c r="I15" s="20"/>
      <c r="J15" s="21">
        <f>7364.58</f>
        <v>7364.58</v>
      </c>
      <c r="K15" s="1">
        <f>SUM(J14:J15)</f>
        <v>9630.06</v>
      </c>
    </row>
    <row r="16" spans="1:12" ht="16.5" x14ac:dyDescent="0.45">
      <c r="A16" s="4"/>
      <c r="B16" s="4"/>
      <c r="C16" s="4"/>
      <c r="D16" s="4"/>
      <c r="E16" s="12"/>
      <c r="F16" s="4"/>
    </row>
    <row r="17" spans="1:11" x14ac:dyDescent="0.45">
      <c r="A17" s="6" t="s">
        <v>7</v>
      </c>
      <c r="B17" s="4"/>
      <c r="C17" s="4"/>
      <c r="D17" s="4"/>
      <c r="E17" s="4"/>
      <c r="F17" s="4"/>
    </row>
    <row r="18" spans="1:11" x14ac:dyDescent="0.45">
      <c r="A18" s="4"/>
      <c r="B18" s="4" t="s">
        <v>8</v>
      </c>
      <c r="C18" s="4"/>
      <c r="D18" s="4"/>
      <c r="E18" s="4"/>
      <c r="F18" s="4"/>
    </row>
    <row r="19" spans="1:11" x14ac:dyDescent="0.45">
      <c r="A19" s="4"/>
      <c r="B19" s="4"/>
      <c r="C19" s="4" t="s">
        <v>9</v>
      </c>
      <c r="D19" s="4">
        <v>562663</v>
      </c>
      <c r="E19" s="4"/>
      <c r="F19" s="4"/>
      <c r="G19" s="19" t="s">
        <v>34</v>
      </c>
      <c r="H19" s="19"/>
      <c r="I19" s="21">
        <f>458477.37</f>
        <v>458477.37</v>
      </c>
    </row>
    <row r="20" spans="1:11" x14ac:dyDescent="0.45">
      <c r="A20" s="4"/>
      <c r="B20" s="4"/>
      <c r="C20" s="4"/>
      <c r="D20" s="4"/>
      <c r="E20" s="4"/>
      <c r="F20" s="4"/>
      <c r="G20" s="19" t="s">
        <v>35</v>
      </c>
      <c r="H20" s="19"/>
      <c r="I20" s="21">
        <f>67739.45</f>
        <v>67739.45</v>
      </c>
    </row>
    <row r="21" spans="1:11" x14ac:dyDescent="0.45">
      <c r="A21" s="4"/>
      <c r="B21" s="4"/>
      <c r="C21" s="4"/>
      <c r="D21" s="4"/>
      <c r="E21" s="4"/>
      <c r="F21" s="4"/>
      <c r="G21" s="19" t="s">
        <v>36</v>
      </c>
      <c r="H21" s="19"/>
      <c r="I21" s="21">
        <f>25126.76</f>
        <v>25126.76</v>
      </c>
    </row>
    <row r="22" spans="1:11" x14ac:dyDescent="0.45">
      <c r="A22" s="4"/>
      <c r="B22" s="4"/>
      <c r="C22" s="4"/>
      <c r="D22" s="4"/>
      <c r="E22" s="4"/>
      <c r="F22" s="4"/>
      <c r="G22" s="19" t="s">
        <v>81</v>
      </c>
      <c r="H22" s="19"/>
      <c r="I22" s="21">
        <f>6680</f>
        <v>6680</v>
      </c>
    </row>
    <row r="23" spans="1:11" x14ac:dyDescent="0.45">
      <c r="A23" s="4"/>
      <c r="B23" s="4"/>
      <c r="C23" s="4"/>
      <c r="D23" s="4"/>
      <c r="E23" s="4"/>
      <c r="F23" s="4"/>
      <c r="G23" s="19" t="s">
        <v>82</v>
      </c>
      <c r="H23" s="19"/>
      <c r="I23" s="21">
        <f>4639.87</f>
        <v>4639.87</v>
      </c>
      <c r="K23" s="1">
        <f>SUM(I19:I23)</f>
        <v>562663.44999999995</v>
      </c>
    </row>
    <row r="24" spans="1:11" x14ac:dyDescent="0.45">
      <c r="A24" s="4"/>
      <c r="B24" s="4"/>
      <c r="C24" s="4"/>
      <c r="D24" s="4"/>
      <c r="E24" s="4"/>
      <c r="F24" s="4"/>
      <c r="G24" s="19"/>
      <c r="H24" s="19"/>
      <c r="I24" s="21"/>
    </row>
    <row r="25" spans="1:11" x14ac:dyDescent="0.45">
      <c r="A25" s="4"/>
      <c r="B25" s="4"/>
      <c r="C25" s="4" t="s">
        <v>10</v>
      </c>
      <c r="D25" s="4">
        <v>30000</v>
      </c>
      <c r="E25" s="4"/>
      <c r="F25" s="4"/>
      <c r="G25" s="19" t="s">
        <v>68</v>
      </c>
      <c r="H25" s="19"/>
      <c r="I25" s="21">
        <f>30000</f>
        <v>30000</v>
      </c>
    </row>
    <row r="26" spans="1:11" x14ac:dyDescent="0.45">
      <c r="A26" s="4"/>
      <c r="B26" s="4"/>
      <c r="C26" s="4"/>
      <c r="D26" s="4"/>
      <c r="E26" s="4"/>
      <c r="F26" s="4"/>
      <c r="G26" s="19"/>
      <c r="H26" s="19"/>
      <c r="I26" s="21"/>
    </row>
    <row r="27" spans="1:11" x14ac:dyDescent="0.45">
      <c r="A27" s="4"/>
      <c r="B27" s="4"/>
      <c r="C27" s="4" t="s">
        <v>11</v>
      </c>
      <c r="D27" s="4">
        <v>245611</v>
      </c>
      <c r="E27" s="4"/>
      <c r="F27" s="4"/>
      <c r="G27" s="19" t="s">
        <v>39</v>
      </c>
      <c r="H27" s="19"/>
      <c r="I27" s="21">
        <f>240773.03</f>
        <v>240773.03</v>
      </c>
    </row>
    <row r="28" spans="1:11" x14ac:dyDescent="0.45">
      <c r="A28" s="4"/>
      <c r="B28" s="4"/>
      <c r="C28" s="4"/>
      <c r="D28" s="4"/>
      <c r="E28" s="4"/>
      <c r="G28" s="19" t="s">
        <v>40</v>
      </c>
      <c r="H28" s="19"/>
      <c r="I28" s="21">
        <v>4838</v>
      </c>
      <c r="K28" s="1">
        <f>SUM(I27:I28)</f>
        <v>245611.03</v>
      </c>
    </row>
    <row r="29" spans="1:11" x14ac:dyDescent="0.45">
      <c r="A29" s="4"/>
      <c r="B29" s="4"/>
      <c r="C29" s="4" t="s">
        <v>12</v>
      </c>
      <c r="D29" s="4"/>
      <c r="E29" s="4"/>
      <c r="F29" s="4"/>
    </row>
    <row r="30" spans="1:11" x14ac:dyDescent="0.45">
      <c r="A30" s="4"/>
      <c r="B30" s="4"/>
      <c r="C30" s="4" t="s">
        <v>13</v>
      </c>
      <c r="D30" s="4">
        <v>324191</v>
      </c>
      <c r="E30" s="4"/>
      <c r="F30" s="4"/>
      <c r="G30" s="19" t="s">
        <v>41</v>
      </c>
      <c r="H30" s="19"/>
      <c r="I30" s="21">
        <f>324191.42</f>
        <v>324191.42</v>
      </c>
    </row>
    <row r="31" spans="1:11" x14ac:dyDescent="0.45">
      <c r="A31" s="4"/>
      <c r="B31" s="4"/>
      <c r="C31" s="4"/>
      <c r="D31" s="4"/>
      <c r="E31" s="4"/>
      <c r="F31" s="4"/>
      <c r="G31" s="19"/>
      <c r="H31" s="19"/>
      <c r="I31" s="21"/>
    </row>
    <row r="32" spans="1:11" x14ac:dyDescent="0.45">
      <c r="A32" s="4"/>
      <c r="B32" s="4"/>
      <c r="C32" s="4" t="s">
        <v>14</v>
      </c>
      <c r="D32" s="4">
        <v>115423</v>
      </c>
      <c r="E32" s="4"/>
      <c r="G32" s="19" t="s">
        <v>42</v>
      </c>
      <c r="H32" s="19"/>
      <c r="I32" s="21">
        <v>115423</v>
      </c>
    </row>
    <row r="33" spans="1:12" x14ac:dyDescent="0.45">
      <c r="A33" s="4"/>
      <c r="B33" s="4"/>
      <c r="C33" s="4"/>
      <c r="D33" s="4"/>
      <c r="E33" s="4"/>
      <c r="G33" s="19"/>
      <c r="H33" s="19"/>
      <c r="I33" s="21"/>
    </row>
    <row r="34" spans="1:12" x14ac:dyDescent="0.45">
      <c r="A34" s="4"/>
      <c r="B34" s="4"/>
      <c r="C34" s="4" t="s">
        <v>15</v>
      </c>
      <c r="D34" s="4">
        <v>177942</v>
      </c>
      <c r="E34" s="4"/>
      <c r="F34" s="4"/>
      <c r="G34" s="19" t="s">
        <v>45</v>
      </c>
      <c r="H34" s="19"/>
      <c r="I34" s="21">
        <f>215.15</f>
        <v>215.15</v>
      </c>
    </row>
    <row r="35" spans="1:12" x14ac:dyDescent="0.45">
      <c r="A35" s="4"/>
      <c r="B35" s="4"/>
      <c r="C35" s="4"/>
      <c r="D35" s="4"/>
      <c r="E35" s="4"/>
      <c r="F35" s="4"/>
      <c r="G35" s="19" t="s">
        <v>47</v>
      </c>
      <c r="H35" s="19"/>
      <c r="I35" s="21">
        <f>500</f>
        <v>500</v>
      </c>
    </row>
    <row r="36" spans="1:12" x14ac:dyDescent="0.45">
      <c r="A36" s="4"/>
      <c r="B36" s="4"/>
      <c r="C36" s="4"/>
      <c r="D36" s="4"/>
      <c r="E36" s="4"/>
      <c r="F36" s="4"/>
      <c r="G36" s="19" t="s">
        <v>48</v>
      </c>
      <c r="H36" s="19"/>
      <c r="I36" s="21">
        <f>5059.28</f>
        <v>5059.28</v>
      </c>
    </row>
    <row r="37" spans="1:12" x14ac:dyDescent="0.45">
      <c r="A37" s="4"/>
      <c r="B37" s="4"/>
      <c r="C37" s="4"/>
      <c r="D37" s="4"/>
      <c r="E37" s="4"/>
      <c r="F37" s="4"/>
      <c r="G37" s="19" t="s">
        <v>56</v>
      </c>
      <c r="H37" s="19"/>
      <c r="I37" s="21">
        <f>1800</f>
        <v>1800</v>
      </c>
    </row>
    <row r="38" spans="1:12" x14ac:dyDescent="0.45">
      <c r="A38" s="4"/>
      <c r="B38" s="4"/>
      <c r="C38" s="4"/>
      <c r="D38" s="4"/>
      <c r="E38" s="4"/>
      <c r="F38" s="4"/>
      <c r="G38" s="19" t="s">
        <v>49</v>
      </c>
      <c r="H38" s="19"/>
      <c r="I38" s="21">
        <v>150869</v>
      </c>
    </row>
    <row r="39" spans="1:12" x14ac:dyDescent="0.45">
      <c r="A39" s="4"/>
      <c r="B39" s="4"/>
      <c r="C39" s="4"/>
      <c r="D39" s="4"/>
      <c r="E39" s="4"/>
      <c r="F39" s="4"/>
      <c r="G39" s="19" t="s">
        <v>53</v>
      </c>
      <c r="H39" s="19"/>
      <c r="I39" s="21">
        <f>8228.71</f>
        <v>8228.7099999999991</v>
      </c>
    </row>
    <row r="40" spans="1:12" x14ac:dyDescent="0.45">
      <c r="A40" s="4"/>
      <c r="B40" s="4"/>
      <c r="C40" s="4"/>
      <c r="D40" s="4"/>
      <c r="E40" s="4"/>
      <c r="F40" s="4"/>
      <c r="G40" s="19" t="s">
        <v>54</v>
      </c>
      <c r="H40" s="19"/>
      <c r="I40" s="21">
        <v>10088</v>
      </c>
      <c r="K40" s="1">
        <f>SUM(I34:I40)</f>
        <v>176760.13999999998</v>
      </c>
      <c r="L40" s="1">
        <f>D34-K40</f>
        <v>1181.8600000000151</v>
      </c>
    </row>
    <row r="41" spans="1:12" x14ac:dyDescent="0.45">
      <c r="A41" s="4"/>
      <c r="B41" s="4"/>
      <c r="C41" s="4"/>
      <c r="D41" s="4"/>
      <c r="E41" s="4"/>
      <c r="F41" s="4"/>
    </row>
    <row r="42" spans="1:12" x14ac:dyDescent="0.45">
      <c r="A42" s="4"/>
      <c r="B42" s="4"/>
      <c r="C42" s="4" t="s">
        <v>16</v>
      </c>
      <c r="D42" s="4">
        <v>30674</v>
      </c>
      <c r="E42" s="4"/>
      <c r="F42" s="4"/>
      <c r="G42" s="19" t="s">
        <v>55</v>
      </c>
      <c r="H42" s="19"/>
      <c r="I42" s="21">
        <f>17405.49</f>
        <v>17405.490000000002</v>
      </c>
    </row>
    <row r="43" spans="1:12" x14ac:dyDescent="0.45">
      <c r="A43" s="4"/>
      <c r="B43" s="4"/>
      <c r="C43" s="4"/>
      <c r="D43" s="4"/>
      <c r="E43" s="4"/>
      <c r="F43" s="4"/>
      <c r="G43" s="19" t="s">
        <v>57</v>
      </c>
      <c r="H43" s="19"/>
      <c r="I43" s="21">
        <v>9194</v>
      </c>
    </row>
    <row r="44" spans="1:12" x14ac:dyDescent="0.45">
      <c r="A44" s="4"/>
      <c r="B44" s="4"/>
      <c r="C44" s="4"/>
      <c r="D44" s="4"/>
      <c r="E44" s="4"/>
      <c r="F44" s="4"/>
      <c r="G44" s="19" t="s">
        <v>58</v>
      </c>
      <c r="H44" s="19"/>
      <c r="I44" s="21">
        <f>4074.72</f>
        <v>4074.72</v>
      </c>
      <c r="K44" s="1">
        <f>SUM(I42:I44)</f>
        <v>30674.210000000003</v>
      </c>
    </row>
    <row r="45" spans="1:12" x14ac:dyDescent="0.45">
      <c r="A45" s="4"/>
      <c r="B45" s="4"/>
      <c r="C45" s="4"/>
      <c r="D45" s="4"/>
      <c r="E45" s="4"/>
      <c r="F45" s="4"/>
    </row>
    <row r="46" spans="1:12" x14ac:dyDescent="0.45">
      <c r="A46" s="4"/>
      <c r="B46" s="4"/>
      <c r="C46" s="4" t="s">
        <v>17</v>
      </c>
      <c r="D46" s="4">
        <v>54167</v>
      </c>
      <c r="E46" s="4"/>
      <c r="F46" s="4"/>
      <c r="G46" s="19" t="s">
        <v>50</v>
      </c>
      <c r="H46" s="19"/>
      <c r="I46" s="21">
        <v>8785</v>
      </c>
    </row>
    <row r="47" spans="1:12" x14ac:dyDescent="0.45">
      <c r="A47" s="4"/>
      <c r="B47" s="4"/>
      <c r="C47" s="4"/>
      <c r="D47" s="4"/>
      <c r="E47" s="4"/>
      <c r="F47" s="4"/>
      <c r="G47" s="19" t="s">
        <v>51</v>
      </c>
      <c r="H47" s="19"/>
      <c r="I47" s="21">
        <v>10966</v>
      </c>
    </row>
    <row r="48" spans="1:12" x14ac:dyDescent="0.45">
      <c r="A48" s="4"/>
      <c r="B48" s="4"/>
      <c r="C48" s="4"/>
      <c r="D48" s="4"/>
      <c r="E48" s="4"/>
      <c r="F48" s="4"/>
      <c r="G48" s="19" t="s">
        <v>52</v>
      </c>
      <c r="H48" s="19"/>
      <c r="I48" s="21">
        <f>34415.78</f>
        <v>34415.78</v>
      </c>
      <c r="K48" s="1">
        <f>SUM(I46:I48)</f>
        <v>54166.78</v>
      </c>
    </row>
    <row r="49" spans="1:9" x14ac:dyDescent="0.45">
      <c r="A49" s="4"/>
      <c r="B49" s="4"/>
      <c r="C49" s="4"/>
      <c r="D49" s="4"/>
      <c r="E49" s="4"/>
      <c r="F49" s="4"/>
    </row>
    <row r="50" spans="1:9" x14ac:dyDescent="0.45">
      <c r="A50" s="4"/>
      <c r="B50" s="4"/>
      <c r="C50" s="4" t="s">
        <v>18</v>
      </c>
      <c r="D50" s="4">
        <v>62653</v>
      </c>
      <c r="E50" s="4"/>
      <c r="F50" s="4"/>
      <c r="G50" s="19" t="s">
        <v>66</v>
      </c>
      <c r="H50" s="19"/>
      <c r="I50" s="21">
        <f>62672.65</f>
        <v>62672.65</v>
      </c>
    </row>
    <row r="51" spans="1:9" x14ac:dyDescent="0.45">
      <c r="A51" s="4"/>
      <c r="B51" s="4"/>
      <c r="C51" s="4"/>
      <c r="D51" s="4"/>
      <c r="E51" s="4"/>
      <c r="F51" s="4"/>
    </row>
    <row r="52" spans="1:9" x14ac:dyDescent="0.45">
      <c r="A52" s="4"/>
      <c r="B52" s="4"/>
      <c r="C52" s="4" t="s">
        <v>19</v>
      </c>
      <c r="D52" s="4">
        <v>21667</v>
      </c>
      <c r="E52" s="4"/>
      <c r="F52" s="4"/>
      <c r="G52" s="19" t="s">
        <v>67</v>
      </c>
      <c r="H52" s="19"/>
      <c r="I52" s="21">
        <f>21667.47</f>
        <v>21667.47</v>
      </c>
    </row>
    <row r="53" spans="1:9" x14ac:dyDescent="0.45">
      <c r="A53" s="4"/>
      <c r="B53" s="4"/>
      <c r="C53" s="4"/>
      <c r="D53" s="4"/>
      <c r="E53" s="4"/>
      <c r="F53" s="4"/>
      <c r="G53" s="19"/>
      <c r="H53" s="19"/>
      <c r="I53" s="21"/>
    </row>
    <row r="54" spans="1:9" x14ac:dyDescent="0.45">
      <c r="A54" s="4"/>
      <c r="B54" s="4"/>
      <c r="C54" s="4"/>
      <c r="D54" s="4"/>
      <c r="E54" s="4"/>
      <c r="F54" s="4"/>
      <c r="G54" s="19"/>
      <c r="H54" s="19"/>
      <c r="I54" s="21"/>
    </row>
    <row r="55" spans="1:9" x14ac:dyDescent="0.45">
      <c r="A55" s="4"/>
      <c r="B55" s="4"/>
      <c r="C55" s="4" t="s">
        <v>20</v>
      </c>
      <c r="D55" s="15">
        <v>111640</v>
      </c>
      <c r="E55" s="4"/>
      <c r="F55" s="4"/>
      <c r="G55" s="19" t="s">
        <v>65</v>
      </c>
      <c r="H55" s="19"/>
      <c r="I55" s="21">
        <f>2985.29</f>
        <v>2985.29</v>
      </c>
    </row>
    <row r="56" spans="1:9" x14ac:dyDescent="0.45">
      <c r="A56" s="4"/>
      <c r="B56" s="4"/>
      <c r="C56" s="4"/>
      <c r="D56" s="22"/>
      <c r="E56" s="4"/>
      <c r="F56" s="4"/>
      <c r="G56" s="19" t="s">
        <v>59</v>
      </c>
      <c r="H56" s="19"/>
      <c r="I56" s="21">
        <f>16263.18</f>
        <v>16263.18</v>
      </c>
    </row>
    <row r="57" spans="1:9" x14ac:dyDescent="0.45">
      <c r="A57" s="4"/>
      <c r="B57" s="4"/>
      <c r="C57" s="4"/>
      <c r="D57" s="22"/>
      <c r="E57" s="4"/>
      <c r="F57" s="4"/>
      <c r="G57" s="19" t="s">
        <v>60</v>
      </c>
      <c r="H57" s="19"/>
      <c r="I57" s="21">
        <v>32144</v>
      </c>
    </row>
    <row r="58" spans="1:9" x14ac:dyDescent="0.45">
      <c r="A58" s="4"/>
      <c r="B58" s="4"/>
      <c r="C58" s="4"/>
      <c r="D58" s="22"/>
      <c r="E58" s="4"/>
      <c r="F58" s="4"/>
      <c r="G58" s="19" t="s">
        <v>61</v>
      </c>
      <c r="H58" s="19"/>
      <c r="I58" s="21">
        <f>5965.77</f>
        <v>5965.77</v>
      </c>
    </row>
    <row r="59" spans="1:9" x14ac:dyDescent="0.45">
      <c r="A59" s="4"/>
      <c r="B59" s="4"/>
      <c r="C59" s="4"/>
      <c r="D59" s="22"/>
      <c r="E59" s="4"/>
      <c r="F59" s="4"/>
      <c r="G59" s="19" t="s">
        <v>62</v>
      </c>
      <c r="H59" s="19"/>
      <c r="I59" s="21">
        <f>1730.87</f>
        <v>1730.87</v>
      </c>
    </row>
    <row r="60" spans="1:9" x14ac:dyDescent="0.45">
      <c r="A60" s="4"/>
      <c r="B60" s="4"/>
      <c r="C60" s="4"/>
      <c r="D60" s="22"/>
      <c r="E60" s="4"/>
      <c r="F60" s="4"/>
      <c r="G60" s="19" t="s">
        <v>63</v>
      </c>
      <c r="H60" s="19"/>
      <c r="I60" s="21">
        <f>2567.2</f>
        <v>2567.1999999999998</v>
      </c>
    </row>
    <row r="61" spans="1:9" x14ac:dyDescent="0.45">
      <c r="A61" s="4"/>
      <c r="B61" s="4"/>
      <c r="C61" s="4"/>
      <c r="D61" s="22"/>
      <c r="E61" s="4"/>
      <c r="F61" s="4"/>
      <c r="G61" s="19" t="s">
        <v>64</v>
      </c>
      <c r="H61" s="19"/>
      <c r="I61" s="21">
        <f>59.6</f>
        <v>59.6</v>
      </c>
    </row>
    <row r="62" spans="1:9" x14ac:dyDescent="0.45">
      <c r="A62" s="4"/>
      <c r="B62" s="4"/>
      <c r="C62" s="4"/>
      <c r="D62" s="22"/>
      <c r="E62" s="4"/>
      <c r="F62" s="4"/>
      <c r="G62" s="19" t="s">
        <v>69</v>
      </c>
      <c r="H62" s="19"/>
      <c r="I62" s="21">
        <f>5867.05</f>
        <v>5867.05</v>
      </c>
    </row>
    <row r="63" spans="1:9" x14ac:dyDescent="0.45">
      <c r="A63" s="4"/>
      <c r="B63" s="4"/>
      <c r="C63" s="4"/>
      <c r="D63" s="22"/>
      <c r="E63" s="4"/>
      <c r="F63" s="4"/>
      <c r="G63" s="19" t="s">
        <v>70</v>
      </c>
      <c r="H63" s="19"/>
      <c r="I63" s="21">
        <f>1560.6</f>
        <v>1560.6</v>
      </c>
    </row>
    <row r="64" spans="1:9" x14ac:dyDescent="0.45">
      <c r="A64" s="4"/>
      <c r="B64" s="4"/>
      <c r="C64" s="4"/>
      <c r="D64" s="22"/>
      <c r="E64" s="4"/>
      <c r="F64" s="4"/>
      <c r="G64" s="19" t="s">
        <v>71</v>
      </c>
      <c r="H64" s="19"/>
      <c r="I64" s="21">
        <f>6480.52</f>
        <v>6480.52</v>
      </c>
    </row>
    <row r="65" spans="1:12" x14ac:dyDescent="0.45">
      <c r="A65" s="4"/>
      <c r="B65" s="4"/>
      <c r="C65" s="4"/>
      <c r="D65" s="22"/>
      <c r="E65" s="4"/>
      <c r="F65" s="4"/>
      <c r="G65" s="19" t="s">
        <v>72</v>
      </c>
      <c r="H65" s="19"/>
      <c r="I65" s="21">
        <f>1720.93</f>
        <v>1720.93</v>
      </c>
    </row>
    <row r="66" spans="1:12" x14ac:dyDescent="0.45">
      <c r="A66" s="4"/>
      <c r="B66" s="4"/>
      <c r="C66" s="4"/>
      <c r="D66" s="22"/>
      <c r="E66" s="4"/>
      <c r="F66" s="4"/>
      <c r="G66" s="19" t="s">
        <v>44</v>
      </c>
      <c r="H66" s="19"/>
      <c r="I66" s="21">
        <v>8933</v>
      </c>
    </row>
    <row r="67" spans="1:12" x14ac:dyDescent="0.45">
      <c r="A67" s="4"/>
      <c r="B67" s="4"/>
      <c r="C67" s="4"/>
      <c r="D67" s="22"/>
      <c r="E67" s="4"/>
      <c r="F67" s="4"/>
      <c r="G67" s="19" t="s">
        <v>46</v>
      </c>
      <c r="H67" s="19"/>
      <c r="I67" s="21">
        <f>8904.3</f>
        <v>8904.2999999999993</v>
      </c>
    </row>
    <row r="68" spans="1:12" x14ac:dyDescent="0.45">
      <c r="A68" s="4"/>
      <c r="B68" s="4" t="s">
        <v>21</v>
      </c>
      <c r="C68" s="4"/>
      <c r="D68" s="4">
        <f>SUM(D19:D55)</f>
        <v>1736631</v>
      </c>
      <c r="E68" s="4"/>
      <c r="F68" s="4"/>
      <c r="G68" s="19" t="s">
        <v>43</v>
      </c>
      <c r="H68" s="19"/>
      <c r="I68" s="21">
        <v>17640</v>
      </c>
      <c r="K68" s="1">
        <f>SUM(I55:I68)</f>
        <v>112822.31000000001</v>
      </c>
      <c r="L68" s="1">
        <f>D55-K68</f>
        <v>-1182.3100000000122</v>
      </c>
    </row>
    <row r="69" spans="1:12" ht="16.5" x14ac:dyDescent="0.45">
      <c r="A69" s="4"/>
      <c r="B69" s="4"/>
      <c r="C69" s="4"/>
      <c r="D69" s="4"/>
      <c r="E69" s="12"/>
      <c r="F69" s="4"/>
    </row>
    <row r="70" spans="1:12" x14ac:dyDescent="0.45">
      <c r="A70" s="4"/>
      <c r="B70" s="4" t="s">
        <v>22</v>
      </c>
      <c r="C70" s="4"/>
      <c r="D70" s="4">
        <v>798357</v>
      </c>
      <c r="E70" s="4"/>
      <c r="F70" s="4"/>
      <c r="G70" s="19" t="s">
        <v>80</v>
      </c>
      <c r="H70" s="19"/>
      <c r="I70" s="21">
        <f>798356.13</f>
        <v>798356.13</v>
      </c>
    </row>
    <row r="71" spans="1:12" x14ac:dyDescent="0.45">
      <c r="A71" s="4"/>
      <c r="B71" s="4"/>
      <c r="C71" s="4"/>
      <c r="D71" s="4"/>
      <c r="E71" s="4"/>
      <c r="F71" s="4"/>
      <c r="G71" s="19"/>
      <c r="H71" s="19"/>
      <c r="I71" s="21"/>
    </row>
    <row r="72" spans="1:12" ht="19.5" customHeight="1" x14ac:dyDescent="0.45">
      <c r="A72" s="4"/>
      <c r="B72" s="4" t="s">
        <v>23</v>
      </c>
      <c r="C72" s="4"/>
      <c r="D72" s="15">
        <v>39778</v>
      </c>
      <c r="E72" s="4"/>
      <c r="F72" s="4"/>
      <c r="G72" s="19" t="s">
        <v>38</v>
      </c>
      <c r="H72" s="19"/>
      <c r="I72" s="21">
        <v>39778</v>
      </c>
    </row>
    <row r="73" spans="1:12" x14ac:dyDescent="0.45">
      <c r="A73" s="8" t="s">
        <v>24</v>
      </c>
      <c r="B73" s="4"/>
      <c r="C73" s="4"/>
      <c r="D73" s="15">
        <f>SUM(D68:D72)</f>
        <v>2574766</v>
      </c>
      <c r="E73" s="4"/>
      <c r="F73" s="4"/>
      <c r="L73" s="1">
        <f>SUM(K19:K68)</f>
        <v>1182697.92</v>
      </c>
    </row>
    <row r="74" spans="1:12" ht="16.5" x14ac:dyDescent="0.45">
      <c r="A74" s="8"/>
      <c r="B74" s="4"/>
      <c r="C74" s="4"/>
      <c r="D74" s="13"/>
      <c r="E74" s="12"/>
      <c r="F74" s="4"/>
    </row>
    <row r="75" spans="1:12" ht="16.5" x14ac:dyDescent="0.45">
      <c r="A75" s="8" t="s">
        <v>25</v>
      </c>
      <c r="B75" s="4"/>
      <c r="C75" s="4"/>
      <c r="D75" s="16">
        <f>D15-D73</f>
        <v>-151621</v>
      </c>
      <c r="E75" s="12"/>
      <c r="F75" s="4"/>
    </row>
    <row r="76" spans="1:12" ht="4.3499999999999996" customHeight="1" x14ac:dyDescent="0.45">
      <c r="A76" s="4"/>
      <c r="B76" s="4"/>
      <c r="C76" s="4"/>
      <c r="D76" s="4"/>
      <c r="E76" s="13"/>
      <c r="F76" s="4"/>
    </row>
    <row r="77" spans="1:12" ht="18" x14ac:dyDescent="0.45">
      <c r="A77" s="17"/>
      <c r="B77" s="9"/>
      <c r="C77" s="4"/>
      <c r="E77" s="4"/>
    </row>
    <row r="78" spans="1:12" x14ac:dyDescent="0.45">
      <c r="A78" s="10"/>
      <c r="B78" s="4"/>
      <c r="C78" s="4"/>
      <c r="E78" s="4"/>
      <c r="F78" s="4"/>
    </row>
    <row r="79" spans="1:12" x14ac:dyDescent="0.45">
      <c r="A79" s="10"/>
      <c r="B79" s="4"/>
      <c r="C79" s="4"/>
    </row>
    <row r="80" spans="1:12" x14ac:dyDescent="0.45">
      <c r="A80" s="10"/>
      <c r="B80" s="4"/>
      <c r="C80" s="4"/>
    </row>
    <row r="81" spans="1:10" x14ac:dyDescent="0.45">
      <c r="A81" s="10"/>
      <c r="B81" s="4"/>
      <c r="C81" s="4"/>
    </row>
    <row r="82" spans="1:10" x14ac:dyDescent="0.45">
      <c r="A82" s="10"/>
      <c r="B82" s="4"/>
      <c r="C82" s="4"/>
      <c r="J82" s="20"/>
    </row>
    <row r="83" spans="1:10" x14ac:dyDescent="0.45">
      <c r="A83" s="10"/>
      <c r="B83" s="4"/>
      <c r="C83" s="4"/>
      <c r="J83" s="20"/>
    </row>
    <row r="84" spans="1:10" x14ac:dyDescent="0.45">
      <c r="A84" s="10"/>
      <c r="B84" s="4"/>
      <c r="C84" s="4"/>
      <c r="J84" s="20"/>
    </row>
    <row r="85" spans="1:10" x14ac:dyDescent="0.45">
      <c r="A85" s="10"/>
      <c r="B85" s="4"/>
      <c r="C85" s="4"/>
      <c r="J85" s="20"/>
    </row>
    <row r="86" spans="1:10" x14ac:dyDescent="0.45">
      <c r="A86" s="10"/>
      <c r="B86" s="4"/>
      <c r="C86" s="4"/>
      <c r="J86" s="20"/>
    </row>
    <row r="87" spans="1:10" x14ac:dyDescent="0.45">
      <c r="A87" s="10"/>
      <c r="B87" s="4"/>
      <c r="C87" s="4"/>
      <c r="J87" s="20"/>
    </row>
    <row r="88" spans="1:10" x14ac:dyDescent="0.45">
      <c r="A88" s="10"/>
      <c r="B88" s="4"/>
      <c r="C88" s="4"/>
      <c r="J88" s="20"/>
    </row>
    <row r="89" spans="1:10" x14ac:dyDescent="0.45">
      <c r="A89" s="10"/>
      <c r="B89" s="4"/>
      <c r="C89" s="4"/>
      <c r="J89" s="20"/>
    </row>
    <row r="90" spans="1:10" ht="22.5" customHeight="1" x14ac:dyDescent="0.45">
      <c r="J90" s="20"/>
    </row>
    <row r="91" spans="1:10" x14ac:dyDescent="0.45">
      <c r="J91" s="20"/>
    </row>
    <row r="92" spans="1:10" x14ac:dyDescent="0.45">
      <c r="A92" s="8"/>
      <c r="B92" s="4"/>
      <c r="C92" s="4"/>
      <c r="D92" s="10"/>
      <c r="J92" s="20"/>
    </row>
    <row r="93" spans="1:10" x14ac:dyDescent="0.45">
      <c r="A93" s="4"/>
      <c r="B93" s="4"/>
      <c r="C93" s="4"/>
      <c r="D93" s="10"/>
      <c r="J93" s="20"/>
    </row>
    <row r="94" spans="1:10" x14ac:dyDescent="0.45">
      <c r="A94" s="8"/>
      <c r="B94" s="4"/>
      <c r="C94" s="4"/>
      <c r="D94" s="10"/>
      <c r="E94" s="10"/>
      <c r="J94" s="20"/>
    </row>
    <row r="95" spans="1:10" x14ac:dyDescent="0.45">
      <c r="E95" s="10"/>
      <c r="J95" s="20"/>
    </row>
    <row r="96" spans="1:10" x14ac:dyDescent="0.45">
      <c r="E96" s="10"/>
      <c r="J96" s="20"/>
    </row>
    <row r="97" spans="10:10" x14ac:dyDescent="0.45">
      <c r="J97" s="20"/>
    </row>
    <row r="98" spans="10:10" x14ac:dyDescent="0.45">
      <c r="J98" s="20"/>
    </row>
    <row r="99" spans="10:10" x14ac:dyDescent="0.45">
      <c r="J99" s="20"/>
    </row>
    <row r="100" spans="10:10" x14ac:dyDescent="0.45">
      <c r="J100" s="20"/>
    </row>
    <row r="101" spans="10:10" x14ac:dyDescent="0.45">
      <c r="J101" s="20"/>
    </row>
    <row r="102" spans="10:10" x14ac:dyDescent="0.45">
      <c r="J102" s="20"/>
    </row>
    <row r="103" spans="10:10" x14ac:dyDescent="0.45">
      <c r="J103" s="20"/>
    </row>
    <row r="104" spans="10:10" x14ac:dyDescent="0.45">
      <c r="J104" s="20"/>
    </row>
    <row r="105" spans="10:10" x14ac:dyDescent="0.45">
      <c r="J105" s="20"/>
    </row>
    <row r="106" spans="10:10" x14ac:dyDescent="0.45">
      <c r="J106" s="20"/>
    </row>
    <row r="107" spans="10:10" x14ac:dyDescent="0.45">
      <c r="J107" s="20"/>
    </row>
    <row r="108" spans="10:10" x14ac:dyDescent="0.45">
      <c r="J108" s="20"/>
    </row>
    <row r="109" spans="10:10" x14ac:dyDescent="0.45">
      <c r="J109" s="20"/>
    </row>
    <row r="110" spans="10:10" x14ac:dyDescent="0.45">
      <c r="J110" s="20"/>
    </row>
    <row r="111" spans="10:10" x14ac:dyDescent="0.45">
      <c r="J111" s="20"/>
    </row>
    <row r="112" spans="10:10" x14ac:dyDescent="0.45">
      <c r="J112" s="20"/>
    </row>
    <row r="113" spans="7:10" x14ac:dyDescent="0.45">
      <c r="J113" s="20"/>
    </row>
    <row r="114" spans="7:10" x14ac:dyDescent="0.45">
      <c r="J114" s="20"/>
    </row>
    <row r="115" spans="7:10" x14ac:dyDescent="0.45">
      <c r="J115" s="20"/>
    </row>
    <row r="116" spans="7:10" x14ac:dyDescent="0.45">
      <c r="J116" s="20"/>
    </row>
    <row r="117" spans="7:10" x14ac:dyDescent="0.45">
      <c r="J117" s="20"/>
    </row>
    <row r="118" spans="7:10" x14ac:dyDescent="0.45">
      <c r="J118" s="20"/>
    </row>
    <row r="119" spans="7:10" x14ac:dyDescent="0.45">
      <c r="J119" s="20"/>
    </row>
    <row r="120" spans="7:10" x14ac:dyDescent="0.45">
      <c r="G120" s="19" t="s">
        <v>37</v>
      </c>
      <c r="H120" s="19"/>
      <c r="I120" s="21">
        <f>458477.37</f>
        <v>458477.37</v>
      </c>
      <c r="J120" s="20"/>
    </row>
    <row r="121" spans="7:10" ht="21.4" x14ac:dyDescent="0.45">
      <c r="G121" s="19" t="s">
        <v>73</v>
      </c>
      <c r="H121" s="19"/>
      <c r="I121" s="21">
        <f>8365.69</f>
        <v>8365.69</v>
      </c>
      <c r="J121" s="20"/>
    </row>
    <row r="122" spans="7:10" x14ac:dyDescent="0.45">
      <c r="G122" s="19" t="s">
        <v>74</v>
      </c>
      <c r="H122" s="19"/>
      <c r="I122" s="21">
        <f>14635.87</f>
        <v>14635.87</v>
      </c>
      <c r="J122" s="20"/>
    </row>
    <row r="123" spans="7:10" x14ac:dyDescent="0.45">
      <c r="G123" s="19" t="s">
        <v>75</v>
      </c>
      <c r="H123" s="19"/>
      <c r="I123" s="21">
        <f>9224.54</f>
        <v>9224.5400000000009</v>
      </c>
      <c r="J123" s="20"/>
    </row>
    <row r="124" spans="7:10" x14ac:dyDescent="0.45">
      <c r="G124" s="19" t="s">
        <v>76</v>
      </c>
      <c r="H124" s="19"/>
      <c r="I124" s="21">
        <f>5413.55</f>
        <v>5413.55</v>
      </c>
      <c r="J124" s="20"/>
    </row>
    <row r="125" spans="7:10" ht="21.4" x14ac:dyDescent="0.45">
      <c r="G125" s="19" t="s">
        <v>77</v>
      </c>
      <c r="H125" s="19"/>
      <c r="I125" s="21">
        <f>36577.31</f>
        <v>36577.31</v>
      </c>
      <c r="J125" s="20"/>
    </row>
    <row r="126" spans="7:10" ht="21.4" x14ac:dyDescent="0.45">
      <c r="G126" s="19" t="s">
        <v>78</v>
      </c>
      <c r="H126" s="19"/>
      <c r="I126" s="21">
        <f>37174.84</f>
        <v>37174.839999999997</v>
      </c>
      <c r="J126" s="20"/>
    </row>
    <row r="127" spans="7:10" x14ac:dyDescent="0.45">
      <c r="G127" s="19" t="s">
        <v>79</v>
      </c>
      <c r="H127" s="19"/>
      <c r="I127" s="21">
        <f>28.1</f>
        <v>28.1</v>
      </c>
      <c r="J127" s="20"/>
    </row>
    <row r="128" spans="7:10" x14ac:dyDescent="0.45">
      <c r="J128" s="20"/>
    </row>
    <row r="129" spans="7:10" x14ac:dyDescent="0.45">
      <c r="J129" s="20"/>
    </row>
    <row r="130" spans="7:10" x14ac:dyDescent="0.45">
      <c r="J130" s="20"/>
    </row>
    <row r="131" spans="7:10" x14ac:dyDescent="0.45">
      <c r="G131" s="19" t="s">
        <v>83</v>
      </c>
      <c r="H131" s="19"/>
      <c r="I131" s="21">
        <f>0</f>
        <v>0</v>
      </c>
      <c r="J131" s="20"/>
    </row>
    <row r="132" spans="7:10" x14ac:dyDescent="0.45">
      <c r="G132" s="19" t="s">
        <v>84</v>
      </c>
      <c r="H132" s="19"/>
      <c r="I132" s="20"/>
      <c r="J132" s="21">
        <f>4049</f>
        <v>4049</v>
      </c>
    </row>
    <row r="135" spans="7:10" x14ac:dyDescent="0.45">
      <c r="G135" s="19" t="s">
        <v>87</v>
      </c>
      <c r="H135" s="19"/>
      <c r="I135" s="20"/>
      <c r="J135" s="21">
        <f>1118.8</f>
        <v>1118.8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ATB to 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</dc:creator>
  <cp:keywords/>
  <dc:description/>
  <cp:lastModifiedBy>Robert Miller</cp:lastModifiedBy>
  <cp:revision/>
  <dcterms:created xsi:type="dcterms:W3CDTF">2016-05-18T14:12:06Z</dcterms:created>
  <dcterms:modified xsi:type="dcterms:W3CDTF">2024-03-26T21:10:34Z</dcterms:modified>
  <cp:category/>
  <cp:contentStatus/>
</cp:coreProperties>
</file>