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Regulatory Accounting Services\Kentucky - Rockport Deferral Recovery\Discovery - True-Up\"/>
    </mc:Choice>
  </mc:AlternateContent>
  <xr:revisionPtr revIDLastSave="0" documentId="13_ncr:1_{4D1448D2-88EF-484F-B096-5BCD83DF9662}" xr6:coauthVersionLast="47" xr6:coauthVersionMax="47" xr10:uidLastSave="{00000000-0000-0000-0000-000000000000}"/>
  <bookViews>
    <workbookView xWindow="-28920" yWindow="-1785" windowWidth="29040" windowHeight="17520" xr2:uid="{00000000-000D-0000-FFFF-FFFF00000000}"/>
  </bookViews>
  <sheets>
    <sheet name="Summary" sheetId="1" r:id="rId1"/>
    <sheet name="Tab 1" sheetId="2" r:id="rId2"/>
    <sheet name="Tab 2" sheetId="3" r:id="rId3"/>
    <sheet name="Tab 3" sheetId="5" r:id="rId4"/>
    <sheet name="Tab 4" sheetId="6" r:id="rId5"/>
    <sheet name="Tab 5" sheetId="7" r:id="rId6"/>
    <sheet name="Tab 6" sheetId="8" r:id="rId7"/>
    <sheet name="Tab 7" sheetId="9" r:id="rId8"/>
    <sheet name="Tab 8" sheetId="10" r:id="rId9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7" i="7"/>
  <c r="C17" i="1" l="1"/>
  <c r="F13" i="3"/>
  <c r="E13" i="3" s="1"/>
  <c r="F15" i="3"/>
  <c r="E15" i="3" s="1"/>
  <c r="H5" i="3"/>
  <c r="F19" i="3"/>
  <c r="E19" i="3" s="1"/>
  <c r="D22" i="3"/>
  <c r="E39" i="3"/>
  <c r="E40" i="3"/>
  <c r="E41" i="3"/>
  <c r="F41" i="3" s="1"/>
  <c r="J41" i="3" s="1"/>
  <c r="L41" i="3" s="1"/>
  <c r="H17" i="3" s="1"/>
  <c r="F17" i="3" s="1"/>
  <c r="E17" i="3" s="1"/>
  <c r="E42" i="3"/>
  <c r="F42" i="3" s="1"/>
  <c r="J42" i="3" s="1"/>
  <c r="L42" i="3" s="1"/>
  <c r="H18" i="3" s="1"/>
  <c r="F18" i="3" s="1"/>
  <c r="E18" i="3" s="1"/>
  <c r="E43" i="3"/>
  <c r="F43" i="3" s="1"/>
  <c r="J43" i="3" s="1"/>
  <c r="E44" i="3"/>
  <c r="F44" i="3" s="1"/>
  <c r="J44" i="3" s="1"/>
  <c r="L44" i="3" s="1"/>
  <c r="H20" i="3" s="1"/>
  <c r="F20" i="3" s="1"/>
  <c r="E20" i="3" s="1"/>
  <c r="E45" i="3"/>
  <c r="F45" i="3" s="1"/>
  <c r="J45" i="3" s="1"/>
  <c r="L45" i="3" s="1"/>
  <c r="H21" i="3" s="1"/>
  <c r="F21" i="3" s="1"/>
  <c r="E21" i="3" s="1"/>
  <c r="E38" i="3"/>
  <c r="D46" i="3"/>
  <c r="C11" i="1" l="1"/>
  <c r="I43" i="3"/>
  <c r="I41" i="3"/>
  <c r="I45" i="3"/>
  <c r="I44" i="3"/>
  <c r="I42" i="3"/>
  <c r="E46" i="3"/>
  <c r="I31" i="3" l="1"/>
  <c r="I32" i="3"/>
  <c r="I33" i="3"/>
  <c r="I38" i="3"/>
  <c r="I40" i="3"/>
  <c r="I30" i="3"/>
  <c r="F30" i="3"/>
  <c r="F31" i="3"/>
  <c r="J31" i="3" s="1"/>
  <c r="F32" i="3"/>
  <c r="J32" i="3" s="1"/>
  <c r="F34" i="3"/>
  <c r="F35" i="3"/>
  <c r="F36" i="3"/>
  <c r="F37" i="3"/>
  <c r="F38" i="3"/>
  <c r="J38" i="3" s="1"/>
  <c r="F39" i="3"/>
  <c r="F40" i="3"/>
  <c r="J40" i="3" s="1"/>
  <c r="F33" i="3"/>
  <c r="J33" i="3" s="1"/>
  <c r="J30" i="3" l="1"/>
  <c r="F46" i="3"/>
  <c r="L38" i="3"/>
  <c r="H14" i="3" s="1"/>
  <c r="F14" i="3" s="1"/>
  <c r="E14" i="3" s="1"/>
  <c r="L30" i="3" l="1"/>
  <c r="A17" i="1" l="1"/>
  <c r="B7" i="5" l="1"/>
  <c r="C12" i="1" s="1"/>
  <c r="C45" i="2"/>
  <c r="C44" i="2"/>
  <c r="C35" i="2"/>
  <c r="C7" i="1"/>
  <c r="A1" i="10" l="1"/>
  <c r="A1" i="9"/>
  <c r="A1" i="8"/>
  <c r="A1" i="7"/>
  <c r="A1" i="6"/>
  <c r="A1" i="5"/>
  <c r="A1" i="3"/>
  <c r="A1" i="2"/>
  <c r="B21" i="8" l="1"/>
  <c r="B17" i="8"/>
  <c r="B13" i="8"/>
  <c r="B9" i="8"/>
  <c r="B23" i="8" l="1"/>
  <c r="C15" i="1" l="1"/>
  <c r="C14" i="1" l="1"/>
  <c r="C8" i="9"/>
  <c r="C12" i="9" s="1"/>
  <c r="C16" i="1" s="1"/>
  <c r="H4" i="3" l="1"/>
  <c r="H34" i="3"/>
  <c r="J34" i="3" s="1"/>
  <c r="H35" i="3"/>
  <c r="J35" i="3" s="1"/>
  <c r="H36" i="3"/>
  <c r="J36" i="3" s="1"/>
  <c r="H37" i="3"/>
  <c r="J37" i="3" s="1"/>
  <c r="H39" i="3"/>
  <c r="J39" i="3" s="1"/>
  <c r="L40" i="3"/>
  <c r="H46" i="3" l="1"/>
  <c r="I37" i="3"/>
  <c r="I35" i="3"/>
  <c r="I34" i="3"/>
  <c r="L36" i="3"/>
  <c r="I36" i="3"/>
  <c r="I39" i="3"/>
  <c r="L33" i="3"/>
  <c r="I46" i="3" l="1"/>
  <c r="L34" i="3"/>
  <c r="J46" i="3"/>
  <c r="H6" i="3" l="1"/>
  <c r="F6" i="3" s="1"/>
  <c r="E6" i="3" l="1"/>
  <c r="H7" i="3" l="1"/>
  <c r="H8" i="3"/>
  <c r="H9" i="3"/>
  <c r="F9" i="3" s="1"/>
  <c r="H10" i="3"/>
  <c r="H11" i="3"/>
  <c r="H12" i="3"/>
  <c r="H16" i="3"/>
  <c r="C42" i="2"/>
  <c r="B45" i="2"/>
  <c r="A45" i="2"/>
  <c r="B44" i="2"/>
  <c r="A44" i="2"/>
  <c r="E11" i="3" l="1"/>
  <c r="E9" i="3"/>
  <c r="F10" i="3"/>
  <c r="E10" i="3" s="1"/>
  <c r="E8" i="3"/>
  <c r="F16" i="3"/>
  <c r="E16" i="3" s="1"/>
  <c r="E7" i="3"/>
  <c r="F12" i="3"/>
  <c r="E12" i="3" s="1"/>
  <c r="C10" i="1" l="1"/>
  <c r="E22" i="3"/>
  <c r="F22" i="3"/>
  <c r="A47" i="2"/>
  <c r="B47" i="2"/>
  <c r="A46" i="2"/>
  <c r="B46" i="2"/>
  <c r="C47" i="2"/>
  <c r="C46" i="2"/>
  <c r="C48" i="2" l="1"/>
  <c r="C49" i="2" s="1"/>
  <c r="C51" i="2" l="1"/>
  <c r="C9" i="1" s="1"/>
  <c r="C18" i="1" s="1"/>
  <c r="C20" i="1" s="1"/>
</calcChain>
</file>

<file path=xl/sharedStrings.xml><?xml version="1.0" encoding="utf-8"?>
<sst xmlns="http://schemas.openxmlformats.org/spreadsheetml/2006/main" count="213" uniqueCount="152">
  <si>
    <t>Kentucky Power Company</t>
  </si>
  <si>
    <t>(in thousands)</t>
  </si>
  <si>
    <t>Rate Case Expense</t>
  </si>
  <si>
    <t>Advertising Expense</t>
  </si>
  <si>
    <t>SERP Expense</t>
  </si>
  <si>
    <t>12 Month GAAP Net Income</t>
  </si>
  <si>
    <t>Reference</t>
  </si>
  <si>
    <t>Tab 1</t>
  </si>
  <si>
    <t>Tab 2</t>
  </si>
  <si>
    <t>Tab 3</t>
  </si>
  <si>
    <t>Tab 4</t>
  </si>
  <si>
    <t>Tab 5</t>
  </si>
  <si>
    <t>Tab 6</t>
  </si>
  <si>
    <t>Tab 7</t>
  </si>
  <si>
    <t>Rev from Non-Util Oper NonAfil</t>
  </si>
  <si>
    <t>Office Supplies &amp; Expense</t>
  </si>
  <si>
    <t>Non-Operatng Rental Income</t>
  </si>
  <si>
    <t>Non-Opratng Rntal Inc-Depr</t>
  </si>
  <si>
    <t>Int &amp; Dividend Inc - Nonassoc</t>
  </si>
  <si>
    <t>Misc Non-Op Inc-NonAsc-Rents</t>
  </si>
  <si>
    <t>Misc Non-Op Inc - NonAsc - Oth</t>
  </si>
  <si>
    <t>Misc Non-Op Exp - NonAssoc</t>
  </si>
  <si>
    <t>Pwr Sales Outside Svc Territry</t>
  </si>
  <si>
    <t>Gain on Dspsition of Property</t>
  </si>
  <si>
    <t>Loss on Dspsition of Property</t>
  </si>
  <si>
    <t>Donations</t>
  </si>
  <si>
    <t>Penalties</t>
  </si>
  <si>
    <t>Civic and Political Activity</t>
  </si>
  <si>
    <t>Non-deduct Lobbying per IRS</t>
  </si>
  <si>
    <t>Other Deductions - Associated</t>
  </si>
  <si>
    <t>Other Deductions - Nonassoc</t>
  </si>
  <si>
    <t>Social &amp; Service Club Dues</t>
  </si>
  <si>
    <t>Regulatory Expenses</t>
  </si>
  <si>
    <t>Transition Costs</t>
  </si>
  <si>
    <t>Real Personal Property Taxes</t>
  </si>
  <si>
    <t>Inc Tax, Oth Inc&amp;Ded-Federal</t>
  </si>
  <si>
    <t>Inc Tax Oth Inc  Ded - State</t>
  </si>
  <si>
    <t>Prov Def I/T Oth I&amp;D - Federal</t>
  </si>
  <si>
    <t>Prv Def I/T-Cr Oth I&amp;D-Fed</t>
  </si>
  <si>
    <t>Factored Cust A/R Exp - Affil</t>
  </si>
  <si>
    <t>Fact Cust A/R-Bad Debts-Affil</t>
  </si>
  <si>
    <t>Penalties - Quality of Service</t>
  </si>
  <si>
    <t>Allw Oth Fnds Usd Drng Cnstr</t>
  </si>
  <si>
    <t>Total (Other Income) and Deductions</t>
  </si>
  <si>
    <t>Account</t>
  </si>
  <si>
    <t>Description</t>
  </si>
  <si>
    <t>Interest Income - Assoc CBP</t>
  </si>
  <si>
    <t>Tax Effect on Amounts Considered in Cost of Service (21%)</t>
  </si>
  <si>
    <t>Amounts Routinely Removed for Ratemaking Purposes</t>
  </si>
  <si>
    <t>Acct No.</t>
  </si>
  <si>
    <t>Acct Description</t>
  </si>
  <si>
    <t>Information &amp; Instruct Advrtis</t>
  </si>
  <si>
    <t>Advertising Expenses</t>
  </si>
  <si>
    <t>Advertising Exp - Residential</t>
  </si>
  <si>
    <t>General Advertising Expenses</t>
  </si>
  <si>
    <t>Newspaper Advertising Space</t>
  </si>
  <si>
    <t>Radio Station Advertising Time</t>
  </si>
  <si>
    <t>TV Station Advertising Time</t>
  </si>
  <si>
    <t>Publicity</t>
  </si>
  <si>
    <t>Video Communications</t>
  </si>
  <si>
    <t>Other Corporate Comm Exp</t>
  </si>
  <si>
    <t>Total</t>
  </si>
  <si>
    <t>Per Books</t>
  </si>
  <si>
    <t>Estimated
Recoverable</t>
  </si>
  <si>
    <t>Estimated Non-Recoverable</t>
  </si>
  <si>
    <t>Amounts Routinely Removed from Cost of Service for Ratemaking Purposes</t>
  </si>
  <si>
    <t>Tab 1 - Amounts Routinely Removed for Ratemaking Purposes</t>
  </si>
  <si>
    <t>A</t>
  </si>
  <si>
    <t>B</t>
  </si>
  <si>
    <t>C = A - B</t>
  </si>
  <si>
    <t>D</t>
  </si>
  <si>
    <t>H</t>
  </si>
  <si>
    <t>J = H - I</t>
  </si>
  <si>
    <t>Not Requested by KPCo</t>
  </si>
  <si>
    <t>Requested by KPCo</t>
  </si>
  <si>
    <t>Allowed for Recovery</t>
  </si>
  <si>
    <t>Not Recovered</t>
  </si>
  <si>
    <t>E = B - D</t>
  </si>
  <si>
    <t>F = C + D</t>
  </si>
  <si>
    <t>G = F/A</t>
  </si>
  <si>
    <t>I = H * G</t>
  </si>
  <si>
    <t>Per Books Expense for Test Year</t>
  </si>
  <si>
    <t>9301012</t>
  </si>
  <si>
    <t>Public Opinion Surveys</t>
  </si>
  <si>
    <t>9302000</t>
  </si>
  <si>
    <t>Misc General Expenses</t>
  </si>
  <si>
    <t>9302003</t>
  </si>
  <si>
    <t>Corporate &amp; Fiscal Expenses</t>
  </si>
  <si>
    <t>9302004</t>
  </si>
  <si>
    <t>Research, Develop&amp;Demonstr Exp</t>
  </si>
  <si>
    <t>9302006</t>
  </si>
  <si>
    <t>Assoc Bus Dev - Materials Sold</t>
  </si>
  <si>
    <t>9302007</t>
  </si>
  <si>
    <t>Assoc Business Development Exp</t>
  </si>
  <si>
    <t>Tab 4 - Rate Case Expense</t>
  </si>
  <si>
    <t>Savings Plan Expense</t>
  </si>
  <si>
    <t>Tab 8</t>
  </si>
  <si>
    <t>Tab 6 - Savings Plan Expense</t>
  </si>
  <si>
    <t>9260027</t>
  </si>
  <si>
    <t>Savings Plan Contributions</t>
  </si>
  <si>
    <t>Tab 5 - Pension and OPEB</t>
  </si>
  <si>
    <t>Tab 8 - SERP</t>
  </si>
  <si>
    <t>9260037</t>
  </si>
  <si>
    <t>Supplemental Pension</t>
  </si>
  <si>
    <t>9260042</t>
  </si>
  <si>
    <t>SERP Pension  - Non-Service</t>
  </si>
  <si>
    <t>(Other Income) and Deduction Amounts Considered in Cost of Service</t>
  </si>
  <si>
    <t>12 Month GAAP Net Income, After Requested Ratemaking Adjustments</t>
  </si>
  <si>
    <t>Total Adjustment</t>
  </si>
  <si>
    <t>STI Expense Based on Non-Financial Funding and Performance Metrics at 1.0 Target Amount</t>
  </si>
  <si>
    <t>Per Books STI Expense - Kentucky Power</t>
  </si>
  <si>
    <t>Adjustment - Kentucky Power STI</t>
  </si>
  <si>
    <t>Per Books STI Expense - AEPSC Bill to Kentucky Power</t>
  </si>
  <si>
    <t>Adjustment - AEPSC STI Billed to Kentucky Power</t>
  </si>
  <si>
    <t>Kentucky Power Direct</t>
  </si>
  <si>
    <t>AEPSC Bill to Kentucky Power</t>
  </si>
  <si>
    <t>Total Kentucky Power</t>
  </si>
  <si>
    <t>Summary - Ratemaking Adjustments Requested in KPSC_PHDR_1</t>
  </si>
  <si>
    <t>Tab 7 - Incentive Compensation Expense (STI and LTI)</t>
  </si>
  <si>
    <t>Incentive Compensation Expense (STI and LTI)</t>
  </si>
  <si>
    <t>Per Books LTI Expense - Kentucky Power</t>
  </si>
  <si>
    <t>LTI Expense Based on Non-Financial Funding and Performance Metrics at 1.0 Target Amount</t>
  </si>
  <si>
    <t>Adjustment - Kentucky Power LTI</t>
  </si>
  <si>
    <t>Per Books LTI Expense - AEPSC Bill to Kentucky Power</t>
  </si>
  <si>
    <t>Adjustment - AEPSC LTI Billed to Kentucky Power</t>
  </si>
  <si>
    <t>12 Months Ended December 31, 2023</t>
  </si>
  <si>
    <t>Supplemental Exhibit HMW-1</t>
  </si>
  <si>
    <t xml:space="preserve">KPCO_R_KPSC_1_5_Attachment1 </t>
  </si>
  <si>
    <t>4210001</t>
  </si>
  <si>
    <t>408200523</t>
  </si>
  <si>
    <t>409200223</t>
  </si>
  <si>
    <t>4102002</t>
  </si>
  <si>
    <t>Misc Non-Operating Inc-Assoc</t>
  </si>
  <si>
    <t>Prov Def I/T Oth I&amp;D - State</t>
  </si>
  <si>
    <t>Additional Invoices Related to 2023-00159 Not Permitted for Recovery</t>
  </si>
  <si>
    <t xml:space="preserve">Total </t>
  </si>
  <si>
    <t>Note 1</t>
  </si>
  <si>
    <r>
      <rPr>
        <i/>
        <sz val="11"/>
        <color theme="1"/>
        <rFont val="Calibri"/>
        <family val="2"/>
        <scheme val="minor"/>
      </rPr>
      <t>Note 1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 xml:space="preserve"> A reasonable estimation methodology that conforms to the Commission's final order in Case No. 2023-00159 was used to calculate the Kentucky Power and AEPSC Billed amounts of Short-Term Incentive (STI) and Long-Term Incentive (LTI) expense allowed in rates at a 1.0 target amount.  In Case No. 2023-00159, the KPSC disallowed (1) 60% of STI expense at a target of 1.0 and (2) all of LTI expense at a target of 1.0 except for the "AEP Strategic Goal" portion of LTI (Performance Shares, or PSI) expense.</t>
    </r>
  </si>
  <si>
    <t>Not Applicable</t>
  </si>
  <si>
    <t>Tab 6 - Major Storm Restoration Expense Deferred to a Regulatory Asset in a Subsequent Period</t>
  </si>
  <si>
    <t>Major Storm Restoration Expense 
Deferred to a Regulatory Asset in a Subsequent Period</t>
  </si>
  <si>
    <t>Pension and OPEB Expense/(Credit)</t>
  </si>
  <si>
    <t>N/A</t>
  </si>
  <si>
    <t>Case No 2023-00159</t>
  </si>
  <si>
    <t>Section V, Exhibit 2 - W19</t>
  </si>
  <si>
    <t>Removed by KPSC in Final Order</t>
  </si>
  <si>
    <t>% Non-Recoverable
2023-00159</t>
  </si>
  <si>
    <t>Tab 2 - Miscellaneous Business Expense &amp; Advertising Expense</t>
  </si>
  <si>
    <t>Total Ratemaking Adjustments Requested in KPCO_R_KPSC_1_5</t>
  </si>
  <si>
    <t>Remove Pension &amp; OPEB Credit to Expense from Rates 
(Amount per Appendix B to 2023-00159 Final Order &amp; Uncontested Settlement is Based on Actuary Reports for 2023)</t>
  </si>
  <si>
    <t xml:space="preserve">Miscellaneous Business Expense </t>
  </si>
  <si>
    <t>Link to KPCo Settlement Summary Workpaper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</si>
</sst>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MS Sans Serif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 applyNumberFormat="0" applyFont="0" applyFill="0" applyBorder="0" applyAlignment="0" applyProtection="0">
      <alignment horizontal="left"/>
    </xf>
    <xf numFmtId="4" fontId="1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3" xfId="1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/>
    <xf numFmtId="43" fontId="0" fillId="0" borderId="0" xfId="0" applyNumberFormat="1"/>
    <xf numFmtId="43" fontId="0" fillId="0" borderId="0" xfId="1" applyFont="1"/>
    <xf numFmtId="43" fontId="0" fillId="0" borderId="0" xfId="0" applyNumberFormat="1" applyAlignment="1">
      <alignment horizontal="left"/>
    </xf>
    <xf numFmtId="43" fontId="0" fillId="0" borderId="0" xfId="1" applyNumberFormat="1" applyFont="1" applyAlignment="1">
      <alignment horizontal="center"/>
    </xf>
    <xf numFmtId="0" fontId="0" fillId="0" borderId="0" xfId="0"/>
    <xf numFmtId="43" fontId="0" fillId="0" borderId="0" xfId="1" applyFont="1"/>
    <xf numFmtId="0" fontId="0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43" fontId="2" fillId="0" borderId="1" xfId="0" applyNumberFormat="1" applyFont="1" applyBorder="1"/>
    <xf numFmtId="0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0" fontId="7" fillId="0" borderId="5" xfId="0" applyFont="1" applyBorder="1" applyAlignment="1">
      <alignment horizontal="center" wrapText="1"/>
    </xf>
    <xf numFmtId="49" fontId="3" fillId="0" borderId="6" xfId="10" applyNumberFormat="1" applyFont="1" applyFill="1" applyBorder="1" applyAlignment="1"/>
    <xf numFmtId="38" fontId="8" fillId="0" borderId="6" xfId="1" applyNumberFormat="1" applyFont="1" applyFill="1" applyBorder="1"/>
    <xf numFmtId="166" fontId="0" fillId="0" borderId="0" xfId="3" applyNumberFormat="1" applyFont="1"/>
    <xf numFmtId="0" fontId="7" fillId="0" borderId="0" xfId="0" applyFont="1" applyFill="1" applyBorder="1" applyAlignment="1">
      <alignment horizontal="center" wrapText="1"/>
    </xf>
    <xf numFmtId="9" fontId="0" fillId="0" borderId="0" xfId="3" applyFont="1" applyAlignment="1">
      <alignment horizontal="center"/>
    </xf>
    <xf numFmtId="165" fontId="9" fillId="0" borderId="7" xfId="2" applyNumberFormat="1" applyFont="1" applyFill="1" applyBorder="1"/>
    <xf numFmtId="49" fontId="9" fillId="0" borderId="4" xfId="0" applyNumberFormat="1" applyFont="1" applyBorder="1"/>
    <xf numFmtId="0" fontId="7" fillId="0" borderId="7" xfId="0" applyFont="1" applyFill="1" applyBorder="1" applyAlignment="1">
      <alignment horizontal="center" wrapText="1"/>
    </xf>
    <xf numFmtId="43" fontId="2" fillId="3" borderId="1" xfId="0" applyNumberFormat="1" applyFont="1" applyFill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2" fillId="0" borderId="7" xfId="0" applyFont="1" applyBorder="1" applyAlignment="1">
      <alignment horizontal="center" wrapText="1"/>
    </xf>
    <xf numFmtId="164" fontId="0" fillId="0" borderId="6" xfId="1" applyNumberFormat="1" applyFont="1" applyBorder="1"/>
    <xf numFmtId="0" fontId="7" fillId="0" borderId="11" xfId="0" applyFont="1" applyBorder="1" applyAlignment="1">
      <alignment horizontal="center" wrapText="1"/>
    </xf>
    <xf numFmtId="49" fontId="3" fillId="0" borderId="4" xfId="10" applyNumberFormat="1" applyFont="1" applyFill="1" applyBorder="1" applyAlignment="1"/>
    <xf numFmtId="49" fontId="3" fillId="0" borderId="0" xfId="10" applyNumberFormat="1" applyFont="1" applyFill="1" applyBorder="1" applyAlignment="1"/>
    <xf numFmtId="164" fontId="3" fillId="0" borderId="6" xfId="1" applyNumberFormat="1" applyFont="1" applyFill="1" applyBorder="1"/>
    <xf numFmtId="164" fontId="8" fillId="0" borderId="6" xfId="1" applyNumberFormat="1" applyFont="1" applyFill="1" applyBorder="1"/>
    <xf numFmtId="164" fontId="3" fillId="0" borderId="4" xfId="1" applyNumberFormat="1" applyFont="1" applyFill="1" applyBorder="1"/>
    <xf numFmtId="164" fontId="8" fillId="0" borderId="4" xfId="1" applyNumberFormat="1" applyFont="1" applyFill="1" applyBorder="1"/>
    <xf numFmtId="164" fontId="3" fillId="0" borderId="11" xfId="1" applyNumberFormat="1" applyFont="1" applyFill="1" applyBorder="1"/>
    <xf numFmtId="164" fontId="8" fillId="0" borderId="11" xfId="1" applyNumberFormat="1" applyFont="1" applyFill="1" applyBorder="1"/>
    <xf numFmtId="164" fontId="0" fillId="0" borderId="0" xfId="1" applyNumberFormat="1" applyFont="1" applyFill="1"/>
    <xf numFmtId="0" fontId="0" fillId="0" borderId="0" xfId="0" applyFont="1" applyAlignment="1">
      <alignment wrapText="1"/>
    </xf>
    <xf numFmtId="164" fontId="0" fillId="0" borderId="0" xfId="1" applyNumberFormat="1" applyFont="1" applyFill="1" applyAlignment="1">
      <alignment vertical="top"/>
    </xf>
    <xf numFmtId="164" fontId="0" fillId="0" borderId="0" xfId="0" applyNumberFormat="1"/>
    <xf numFmtId="0" fontId="0" fillId="0" borderId="0" xfId="0" applyAlignment="1">
      <alignment wrapText="1"/>
    </xf>
    <xf numFmtId="164" fontId="2" fillId="0" borderId="1" xfId="1" applyNumberFormat="1" applyFont="1" applyFill="1" applyBorder="1" applyAlignment="1">
      <alignment vertical="top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3" borderId="12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3" fillId="0" borderId="0" xfId="0" applyFont="1" applyBorder="1" applyAlignment="1">
      <alignment horizontal="center"/>
    </xf>
    <xf numFmtId="9" fontId="0" fillId="0" borderId="0" xfId="3" applyFont="1"/>
    <xf numFmtId="164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Border="1"/>
    <xf numFmtId="0" fontId="3" fillId="0" borderId="6" xfId="0" applyFont="1" applyBorder="1"/>
    <xf numFmtId="0" fontId="7" fillId="0" borderId="1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38" fontId="8" fillId="0" borderId="13" xfId="1" applyNumberFormat="1" applyFont="1" applyFill="1" applyBorder="1"/>
    <xf numFmtId="0" fontId="7" fillId="0" borderId="17" xfId="0" applyFont="1" applyBorder="1" applyAlignment="1">
      <alignment horizontal="center" wrapText="1"/>
    </xf>
    <xf numFmtId="38" fontId="3" fillId="0" borderId="16" xfId="1" applyNumberFormat="1" applyFont="1" applyFill="1" applyBorder="1"/>
    <xf numFmtId="38" fontId="3" fillId="0" borderId="13" xfId="1" applyNumberFormat="1" applyFont="1" applyFill="1" applyBorder="1"/>
    <xf numFmtId="38" fontId="8" fillId="0" borderId="11" xfId="1" applyNumberFormat="1" applyFont="1" applyFill="1" applyBorder="1"/>
    <xf numFmtId="49" fontId="6" fillId="0" borderId="4" xfId="0" applyNumberFormat="1" applyFont="1" applyBorder="1"/>
    <xf numFmtId="49" fontId="3" fillId="0" borderId="16" xfId="0" applyNumberFormat="1" applyFont="1" applyBorder="1"/>
    <xf numFmtId="49" fontId="3" fillId="0" borderId="13" xfId="0" applyNumberFormat="1" applyFont="1" applyBorder="1"/>
    <xf numFmtId="49" fontId="3" fillId="0" borderId="14" xfId="0" applyNumberFormat="1" applyFont="1" applyBorder="1"/>
    <xf numFmtId="49" fontId="9" fillId="0" borderId="14" xfId="0" applyNumberFormat="1" applyFont="1" applyBorder="1"/>
    <xf numFmtId="49" fontId="3" fillId="0" borderId="11" xfId="10" applyNumberFormat="1" applyFont="1" applyFill="1" applyBorder="1" applyAlignment="1"/>
    <xf numFmtId="165" fontId="9" fillId="0" borderId="10" xfId="2" applyNumberFormat="1" applyFont="1" applyFill="1" applyBorder="1"/>
    <xf numFmtId="9" fontId="0" fillId="0" borderId="15" xfId="3" applyFont="1" applyBorder="1" applyAlignment="1">
      <alignment horizontal="center"/>
    </xf>
    <xf numFmtId="0" fontId="0" fillId="2" borderId="10" xfId="0" applyFill="1" applyBorder="1"/>
    <xf numFmtId="49" fontId="3" fillId="0" borderId="15" xfId="10" applyNumberFormat="1" applyFont="1" applyFill="1" applyBorder="1" applyAlignment="1"/>
    <xf numFmtId="49" fontId="3" fillId="0" borderId="17" xfId="10" applyNumberFormat="1" applyFont="1" applyFill="1" applyBorder="1" applyAlignment="1"/>
    <xf numFmtId="0" fontId="3" fillId="0" borderId="15" xfId="0" applyFont="1" applyBorder="1"/>
    <xf numFmtId="38" fontId="8" fillId="3" borderId="16" xfId="1" applyNumberFormat="1" applyFont="1" applyFill="1" applyBorder="1"/>
    <xf numFmtId="38" fontId="8" fillId="3" borderId="13" xfId="1" applyNumberFormat="1" applyFont="1" applyFill="1" applyBorder="1"/>
    <xf numFmtId="38" fontId="8" fillId="3" borderId="14" xfId="1" applyNumberFormat="1" applyFont="1" applyFill="1" applyBorder="1"/>
    <xf numFmtId="165" fontId="9" fillId="0" borderId="14" xfId="2" applyNumberFormat="1" applyFont="1" applyFill="1" applyBorder="1"/>
    <xf numFmtId="164" fontId="9" fillId="0" borderId="4" xfId="1" applyNumberFormat="1" applyFont="1" applyFill="1" applyBorder="1"/>
    <xf numFmtId="43" fontId="0" fillId="3" borderId="12" xfId="1" applyFont="1" applyFill="1" applyBorder="1"/>
    <xf numFmtId="164" fontId="0" fillId="3" borderId="12" xfId="1" applyNumberFormat="1" applyFont="1" applyFill="1" applyBorder="1"/>
    <xf numFmtId="164" fontId="0" fillId="3" borderId="12" xfId="0" applyNumberFormat="1" applyFill="1" applyBorder="1"/>
    <xf numFmtId="0" fontId="0" fillId="0" borderId="0" xfId="0" applyAlignment="1">
      <alignment horizontal="left" wrapText="1"/>
    </xf>
    <xf numFmtId="164" fontId="2" fillId="3" borderId="12" xfId="1" applyNumberFormat="1" applyFont="1" applyFill="1" applyBorder="1" applyAlignment="1">
      <alignment vertical="top"/>
    </xf>
    <xf numFmtId="0" fontId="14" fillId="0" borderId="0" xfId="12"/>
  </cellXfs>
  <cellStyles count="13">
    <cellStyle name="Comma" xfId="1" builtinId="3"/>
    <cellStyle name="Comma 2" xfId="6" xr:uid="{47057464-7114-4737-9E94-BC7108788541}"/>
    <cellStyle name="Currency" xfId="2" builtinId="4"/>
    <cellStyle name="Hyperlink" xfId="12" builtinId="8"/>
    <cellStyle name="Normal" xfId="0" builtinId="0"/>
    <cellStyle name="Normal 2" xfId="5" xr:uid="{CC58EE3A-5F85-498A-9F4C-00A4ADB75FE1}"/>
    <cellStyle name="Normal 28" xfId="4" xr:uid="{68F1DAA6-48F6-4AAC-A187-C58F05EED26B}"/>
    <cellStyle name="Normal 3" xfId="8" xr:uid="{9A0338DD-AF1D-449F-83F2-1978A1BD48C2}"/>
    <cellStyle name="Normal 4" xfId="9" xr:uid="{98B9E6D3-6132-421D-AA09-03121AA98DFE}"/>
    <cellStyle name="Percent" xfId="3" builtinId="5"/>
    <cellStyle name="Percent 2" xfId="7" xr:uid="{8AB3AC52-0653-443D-B444-A5462BD2FE20}"/>
    <cellStyle name="PSChar" xfId="10" xr:uid="{0501D091-50DC-4EF3-9801-0B667BD35B5F}"/>
    <cellStyle name="PSDec" xfId="11" xr:uid="{D7E8C8D8-209D-4D28-81B4-2C33048306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47</xdr:row>
      <xdr:rowOff>47625</xdr:rowOff>
    </xdr:from>
    <xdr:to>
      <xdr:col>9</xdr:col>
      <xdr:colOff>810796</xdr:colOff>
      <xdr:row>81</xdr:row>
      <xdr:rowOff>162845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BFB24C-2746-969E-CC53-93963B770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487025"/>
          <a:ext cx="8392696" cy="6592220"/>
        </a:xfrm>
        <a:prstGeom prst="rect">
          <a:avLst/>
        </a:prstGeom>
      </xdr:spPr>
    </xdr:pic>
    <xdr:clientData/>
  </xdr:twoCellAnchor>
  <xdr:twoCellAnchor>
    <xdr:from>
      <xdr:col>5</xdr:col>
      <xdr:colOff>590550</xdr:colOff>
      <xdr:row>46</xdr:row>
      <xdr:rowOff>38100</xdr:rowOff>
    </xdr:from>
    <xdr:to>
      <xdr:col>7</xdr:col>
      <xdr:colOff>0</xdr:colOff>
      <xdr:row>76</xdr:row>
      <xdr:rowOff>114300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DF8628E-64DD-8549-E0AE-41BEC80B35FE}"/>
            </a:ext>
          </a:extLst>
        </xdr:cNvPr>
        <xdr:cNvCxnSpPr/>
      </xdr:nvCxnSpPr>
      <xdr:spPr>
        <a:xfrm flipH="1" flipV="1">
          <a:off x="5314950" y="10287000"/>
          <a:ext cx="495300" cy="5791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8</xdr:row>
      <xdr:rowOff>142875</xdr:rowOff>
    </xdr:from>
    <xdr:to>
      <xdr:col>2</xdr:col>
      <xdr:colOff>953348</xdr:colOff>
      <xdr:row>45</xdr:row>
      <xdr:rowOff>58122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5680AC-648B-B8B4-3812-A6F744C63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257425"/>
          <a:ext cx="6077798" cy="6963747"/>
        </a:xfrm>
        <a:prstGeom prst="rect">
          <a:avLst/>
        </a:prstGeom>
      </xdr:spPr>
    </xdr:pic>
    <xdr:clientData/>
  </xdr:twoCellAnchor>
  <xdr:twoCellAnchor>
    <xdr:from>
      <xdr:col>2</xdr:col>
      <xdr:colOff>619125</xdr:colOff>
      <xdr:row>6</xdr:row>
      <xdr:rowOff>28575</xdr:rowOff>
    </xdr:from>
    <xdr:to>
      <xdr:col>2</xdr:col>
      <xdr:colOff>1533525</xdr:colOff>
      <xdr:row>33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30C6C82-3902-2B34-053B-81F6FAC0F307}"/>
            </a:ext>
          </a:extLst>
        </xdr:cNvPr>
        <xdr:cNvCxnSpPr/>
      </xdr:nvCxnSpPr>
      <xdr:spPr>
        <a:xfrm flipV="1">
          <a:off x="6429375" y="1752600"/>
          <a:ext cx="914400" cy="5143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0</xdr:colOff>
      <xdr:row>8</xdr:row>
      <xdr:rowOff>47625</xdr:rowOff>
    </xdr:from>
    <xdr:to>
      <xdr:col>16</xdr:col>
      <xdr:colOff>239009</xdr:colOff>
      <xdr:row>30</xdr:row>
      <xdr:rowOff>133947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C632856-5476-BF04-2CA1-E496BCDA6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7825" y="2162175"/>
          <a:ext cx="6335009" cy="427732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30</xdr:row>
      <xdr:rowOff>180975</xdr:rowOff>
    </xdr:from>
    <xdr:to>
      <xdr:col>26</xdr:col>
      <xdr:colOff>268432</xdr:colOff>
      <xdr:row>69</xdr:row>
      <xdr:rowOff>162959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639409-FC97-4885-AC4B-7CD76FED6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15450" y="6486525"/>
          <a:ext cx="12412807" cy="7411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psc.ky.gov/pscecf/2023-00159/lmscott%40aep.com/12152023042423/04-KPCo_Settlement_Summary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"/>
  <sheetViews>
    <sheetView tabSelected="1" workbookViewId="0">
      <selection activeCell="A34" sqref="A34"/>
    </sheetView>
  </sheetViews>
  <sheetFormatPr defaultRowHeight="15" x14ac:dyDescent="0.25"/>
  <cols>
    <col min="1" max="1" width="80.140625" customWidth="1"/>
    <col min="2" max="2" width="2.85546875" customWidth="1"/>
    <col min="3" max="3" width="24.42578125" bestFit="1" customWidth="1"/>
    <col min="4" max="4" width="3.140625" customWidth="1"/>
    <col min="5" max="5" width="27.5703125" bestFit="1" customWidth="1"/>
  </cols>
  <sheetData>
    <row r="1" spans="1:5" x14ac:dyDescent="0.25">
      <c r="A1" s="17" t="s">
        <v>127</v>
      </c>
    </row>
    <row r="2" spans="1:5" x14ac:dyDescent="0.25">
      <c r="A2" s="17" t="s">
        <v>117</v>
      </c>
    </row>
    <row r="4" spans="1:5" x14ac:dyDescent="0.25">
      <c r="C4" s="53" t="s">
        <v>0</v>
      </c>
    </row>
    <row r="5" spans="1:5" x14ac:dyDescent="0.25">
      <c r="C5" s="53" t="s">
        <v>1</v>
      </c>
    </row>
    <row r="6" spans="1:5" ht="30" x14ac:dyDescent="0.25">
      <c r="C6" s="5" t="s">
        <v>125</v>
      </c>
      <c r="E6" s="6" t="s">
        <v>6</v>
      </c>
    </row>
    <row r="7" spans="1:5" x14ac:dyDescent="0.25">
      <c r="A7" t="s">
        <v>5</v>
      </c>
      <c r="C7" s="4">
        <f>33961853.57/1000</f>
        <v>33961.853569999999</v>
      </c>
      <c r="E7" s="14" t="s">
        <v>126</v>
      </c>
    </row>
    <row r="9" spans="1:5" x14ac:dyDescent="0.25">
      <c r="A9" t="s">
        <v>48</v>
      </c>
      <c r="C9" s="2">
        <f>'Tab 1'!C51/1000</f>
        <v>1984.3897372999991</v>
      </c>
      <c r="E9" t="s">
        <v>7</v>
      </c>
    </row>
    <row r="10" spans="1:5" x14ac:dyDescent="0.25">
      <c r="A10" t="s">
        <v>3</v>
      </c>
      <c r="C10" s="2">
        <f>SUM('Tab 2'!F6:F16)/1000</f>
        <v>155.90689347080894</v>
      </c>
      <c r="E10" t="s">
        <v>8</v>
      </c>
    </row>
    <row r="11" spans="1:5" x14ac:dyDescent="0.25">
      <c r="A11" t="s">
        <v>150</v>
      </c>
      <c r="C11" s="2">
        <f>SUM('Tab 2'!F17:F21)/1000</f>
        <v>3.6118299999999999</v>
      </c>
      <c r="E11" s="14" t="s">
        <v>8</v>
      </c>
    </row>
    <row r="12" spans="1:5" x14ac:dyDescent="0.25">
      <c r="A12" t="s">
        <v>2</v>
      </c>
      <c r="C12" s="2">
        <f>'Tab 3'!B7/1000</f>
        <v>8.4090100000000003</v>
      </c>
      <c r="E12" s="14" t="s">
        <v>9</v>
      </c>
    </row>
    <row r="13" spans="1:5" x14ac:dyDescent="0.25">
      <c r="A13" t="s">
        <v>141</v>
      </c>
      <c r="C13" s="2">
        <f>'Tab 4'!C6/1000</f>
        <v>-3071.5489865939999</v>
      </c>
      <c r="E13" t="s">
        <v>10</v>
      </c>
    </row>
    <row r="14" spans="1:5" s="14" customFormat="1" x14ac:dyDescent="0.25">
      <c r="A14" s="14" t="s">
        <v>95</v>
      </c>
      <c r="C14" s="2">
        <f>'Tab 5'!C7/1000</f>
        <v>1827.7706800000001</v>
      </c>
      <c r="E14" t="s">
        <v>11</v>
      </c>
    </row>
    <row r="15" spans="1:5" x14ac:dyDescent="0.25">
      <c r="A15" t="s">
        <v>119</v>
      </c>
      <c r="C15" s="47">
        <f>'Tab 6'!B23/1000</f>
        <v>1630.7198100000001</v>
      </c>
      <c r="E15" s="14" t="s">
        <v>12</v>
      </c>
    </row>
    <row r="16" spans="1:5" x14ac:dyDescent="0.25">
      <c r="A16" t="s">
        <v>4</v>
      </c>
      <c r="C16" s="47">
        <f>'Tab 7'!C12/1000</f>
        <v>118.82421000000002</v>
      </c>
      <c r="E16" s="14" t="s">
        <v>13</v>
      </c>
    </row>
    <row r="17" spans="1:5" s="14" customFormat="1" x14ac:dyDescent="0.25">
      <c r="A17" s="14" t="str">
        <f>'Tab 8'!A6</f>
        <v>Major Storm Restoration Expense 
Deferred to a Regulatory Asset in a Subsequent Period</v>
      </c>
      <c r="C17" s="2">
        <f>'Tab 8'!B7/1000</f>
        <v>0</v>
      </c>
      <c r="E17" t="s">
        <v>96</v>
      </c>
    </row>
    <row r="18" spans="1:5" x14ac:dyDescent="0.25">
      <c r="A18" t="s">
        <v>148</v>
      </c>
      <c r="C18" s="3">
        <f>SUM(C9:C17)</f>
        <v>2658.0831841768081</v>
      </c>
      <c r="E18" s="7"/>
    </row>
    <row r="19" spans="1:5" x14ac:dyDescent="0.25">
      <c r="C19" s="2"/>
    </row>
    <row r="20" spans="1:5" x14ac:dyDescent="0.25">
      <c r="A20" t="s">
        <v>107</v>
      </c>
      <c r="C20" s="3">
        <f>C7+C18</f>
        <v>36619.936754176808</v>
      </c>
      <c r="E20" s="7"/>
    </row>
  </sheetData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F770A-ADAD-4469-9FA4-0C08A104B517}">
  <sheetPr>
    <pageSetUpPr fitToPage="1"/>
  </sheetPr>
  <dimension ref="A1:C51"/>
  <sheetViews>
    <sheetView workbookViewId="0">
      <pane ySplit="4" topLeftCell="A35" activePane="bottomLeft" state="frozen"/>
      <selection pane="bottomLeft" activeCell="H16" sqref="H16"/>
    </sheetView>
  </sheetViews>
  <sheetFormatPr defaultRowHeight="15" x14ac:dyDescent="0.25"/>
  <cols>
    <col min="1" max="1" width="13.28515625" bestFit="1" customWidth="1"/>
    <col min="2" max="2" width="54.85546875" customWidth="1"/>
    <col min="3" max="3" width="24.42578125" bestFit="1" customWidth="1"/>
  </cols>
  <sheetData>
    <row r="1" spans="1:3" x14ac:dyDescent="0.25">
      <c r="A1" s="17" t="str">
        <f>Summary!A1</f>
        <v xml:space="preserve">KPCO_R_KPSC_1_5_Attachment1 </v>
      </c>
    </row>
    <row r="2" spans="1:3" x14ac:dyDescent="0.25">
      <c r="A2" s="34" t="s">
        <v>66</v>
      </c>
    </row>
    <row r="3" spans="1:3" x14ac:dyDescent="0.25">
      <c r="C3" s="54" t="s">
        <v>0</v>
      </c>
    </row>
    <row r="4" spans="1:3" ht="30" x14ac:dyDescent="0.25">
      <c r="A4" s="17" t="s">
        <v>44</v>
      </c>
      <c r="B4" s="17" t="s">
        <v>45</v>
      </c>
      <c r="C4" s="18" t="s">
        <v>125</v>
      </c>
    </row>
    <row r="5" spans="1:3" x14ac:dyDescent="0.25">
      <c r="A5" s="8">
        <v>4170004</v>
      </c>
      <c r="B5" t="s">
        <v>14</v>
      </c>
      <c r="C5" s="11">
        <v>-321609.76</v>
      </c>
    </row>
    <row r="6" spans="1:3" x14ac:dyDescent="0.25">
      <c r="A6" s="8">
        <v>4171009</v>
      </c>
      <c r="B6" t="s">
        <v>15</v>
      </c>
      <c r="C6" s="11">
        <v>179.27</v>
      </c>
    </row>
    <row r="7" spans="1:3" x14ac:dyDescent="0.25">
      <c r="A7" s="8">
        <v>4180001</v>
      </c>
      <c r="B7" t="s">
        <v>16</v>
      </c>
      <c r="C7" s="11">
        <v>-1025</v>
      </c>
    </row>
    <row r="8" spans="1:3" x14ac:dyDescent="0.25">
      <c r="A8" s="8">
        <v>4180005</v>
      </c>
      <c r="B8" t="s">
        <v>17</v>
      </c>
      <c r="C8" s="11">
        <v>6669.78</v>
      </c>
    </row>
    <row r="9" spans="1:3" s="14" customFormat="1" x14ac:dyDescent="0.25">
      <c r="A9" s="19">
        <v>4191000</v>
      </c>
      <c r="B9" s="14" t="s">
        <v>42</v>
      </c>
      <c r="C9" s="15">
        <v>-967910.68</v>
      </c>
    </row>
    <row r="10" spans="1:3" x14ac:dyDescent="0.25">
      <c r="A10" s="8">
        <v>4190002</v>
      </c>
      <c r="B10" t="s">
        <v>18</v>
      </c>
      <c r="C10" s="11">
        <v>-85227.11</v>
      </c>
    </row>
    <row r="11" spans="1:3" s="14" customFormat="1" x14ac:dyDescent="0.25">
      <c r="A11" s="19">
        <v>4190005</v>
      </c>
      <c r="B11" s="14" t="s">
        <v>46</v>
      </c>
      <c r="C11" s="15">
        <v>-116343.59</v>
      </c>
    </row>
    <row r="12" spans="1:3" s="14" customFormat="1" x14ac:dyDescent="0.25">
      <c r="A12" s="19" t="s">
        <v>128</v>
      </c>
      <c r="B12" s="14" t="s">
        <v>132</v>
      </c>
      <c r="C12" s="15">
        <v>-35.68</v>
      </c>
    </row>
    <row r="13" spans="1:3" x14ac:dyDescent="0.25">
      <c r="A13" s="8">
        <v>4210002</v>
      </c>
      <c r="B13" t="s">
        <v>19</v>
      </c>
      <c r="C13" s="11">
        <v>-1857.79</v>
      </c>
    </row>
    <row r="14" spans="1:3" x14ac:dyDescent="0.25">
      <c r="A14" s="8">
        <v>4210007</v>
      </c>
      <c r="B14" t="s">
        <v>20</v>
      </c>
      <c r="C14" s="11">
        <v>-23388.84</v>
      </c>
    </row>
    <row r="15" spans="1:3" x14ac:dyDescent="0.25">
      <c r="A15" s="8">
        <v>4210009</v>
      </c>
      <c r="B15" t="s">
        <v>21</v>
      </c>
      <c r="C15" s="11">
        <v>276.05</v>
      </c>
    </row>
    <row r="16" spans="1:3" x14ac:dyDescent="0.25">
      <c r="A16" s="8">
        <v>4210031</v>
      </c>
      <c r="B16" t="s">
        <v>22</v>
      </c>
      <c r="C16" s="11">
        <v>0</v>
      </c>
    </row>
    <row r="17" spans="1:3" x14ac:dyDescent="0.25">
      <c r="A17" s="8">
        <v>4211000</v>
      </c>
      <c r="B17" t="s">
        <v>23</v>
      </c>
      <c r="C17" s="11">
        <v>0</v>
      </c>
    </row>
    <row r="18" spans="1:3" x14ac:dyDescent="0.25">
      <c r="A18" s="8">
        <v>4212000</v>
      </c>
      <c r="B18" t="s">
        <v>24</v>
      </c>
      <c r="C18" s="11">
        <v>1428.316</v>
      </c>
    </row>
    <row r="19" spans="1:3" x14ac:dyDescent="0.25">
      <c r="A19" s="8">
        <v>4261000</v>
      </c>
      <c r="B19" t="s">
        <v>25</v>
      </c>
      <c r="C19" s="11">
        <v>971880.74</v>
      </c>
    </row>
    <row r="20" spans="1:3" x14ac:dyDescent="0.25">
      <c r="A20" s="8">
        <v>4263001</v>
      </c>
      <c r="B20" t="s">
        <v>26</v>
      </c>
      <c r="C20" s="11">
        <v>7577.5080000000007</v>
      </c>
    </row>
    <row r="21" spans="1:3" s="14" customFormat="1" x14ac:dyDescent="0.25">
      <c r="A21" s="8">
        <v>4263003</v>
      </c>
      <c r="B21" s="14" t="s">
        <v>41</v>
      </c>
      <c r="C21" s="15">
        <v>0</v>
      </c>
    </row>
    <row r="22" spans="1:3" x14ac:dyDescent="0.25">
      <c r="A22" s="8">
        <v>4264000</v>
      </c>
      <c r="B22" t="s">
        <v>27</v>
      </c>
      <c r="C22" s="11">
        <v>157588.28</v>
      </c>
    </row>
    <row r="23" spans="1:3" x14ac:dyDescent="0.25">
      <c r="A23" s="8">
        <v>4264001</v>
      </c>
      <c r="B23" t="s">
        <v>28</v>
      </c>
      <c r="C23" s="11">
        <v>31249.100000000002</v>
      </c>
    </row>
    <row r="24" spans="1:3" x14ac:dyDescent="0.25">
      <c r="A24" s="8">
        <v>4265001</v>
      </c>
      <c r="B24" t="s">
        <v>29</v>
      </c>
      <c r="C24" s="11">
        <v>0</v>
      </c>
    </row>
    <row r="25" spans="1:3" x14ac:dyDescent="0.25">
      <c r="A25" s="8">
        <v>4265002</v>
      </c>
      <c r="B25" t="s">
        <v>30</v>
      </c>
      <c r="C25" s="11">
        <v>597291.84</v>
      </c>
    </row>
    <row r="26" spans="1:3" s="14" customFormat="1" x14ac:dyDescent="0.25">
      <c r="A26" s="8">
        <v>4265004</v>
      </c>
      <c r="B26" t="s">
        <v>31</v>
      </c>
      <c r="C26" s="11">
        <v>43615.12</v>
      </c>
    </row>
    <row r="27" spans="1:3" s="14" customFormat="1" x14ac:dyDescent="0.25">
      <c r="A27" s="8">
        <v>4265007</v>
      </c>
      <c r="B27" t="s">
        <v>32</v>
      </c>
      <c r="C27" s="11">
        <v>3882.27</v>
      </c>
    </row>
    <row r="28" spans="1:3" s="9" customFormat="1" x14ac:dyDescent="0.25">
      <c r="A28" s="19">
        <v>4265009</v>
      </c>
      <c r="B28" s="9" t="s">
        <v>39</v>
      </c>
      <c r="C28" s="11">
        <v>964139.25</v>
      </c>
    </row>
    <row r="29" spans="1:3" s="9" customFormat="1" x14ac:dyDescent="0.25">
      <c r="A29" s="19">
        <v>4265010</v>
      </c>
      <c r="B29" s="9" t="s">
        <v>40</v>
      </c>
      <c r="C29" s="11">
        <v>948101.72</v>
      </c>
    </row>
    <row r="30" spans="1:3" x14ac:dyDescent="0.25">
      <c r="A30" s="8">
        <v>4265033</v>
      </c>
      <c r="B30" t="s">
        <v>33</v>
      </c>
      <c r="C30" s="11">
        <v>103.76</v>
      </c>
    </row>
    <row r="31" spans="1:3" x14ac:dyDescent="0.25">
      <c r="A31" s="8">
        <v>408200520</v>
      </c>
      <c r="B31" t="s">
        <v>34</v>
      </c>
      <c r="C31" s="11">
        <v>0</v>
      </c>
    </row>
    <row r="32" spans="1:3" x14ac:dyDescent="0.25">
      <c r="A32" s="8">
        <v>408200521</v>
      </c>
      <c r="B32" t="s">
        <v>34</v>
      </c>
      <c r="C32" s="11">
        <v>0</v>
      </c>
    </row>
    <row r="33" spans="1:3" x14ac:dyDescent="0.25">
      <c r="A33" s="8">
        <v>408200522</v>
      </c>
      <c r="B33" t="s">
        <v>34</v>
      </c>
      <c r="C33" s="11">
        <v>15796.800000000001</v>
      </c>
    </row>
    <row r="34" spans="1:3" s="14" customFormat="1" x14ac:dyDescent="0.25">
      <c r="A34" s="8" t="s">
        <v>129</v>
      </c>
      <c r="B34" s="14" t="s">
        <v>34</v>
      </c>
      <c r="C34" s="15">
        <v>29502</v>
      </c>
    </row>
    <row r="35" spans="1:3" x14ac:dyDescent="0.25">
      <c r="A35" s="8">
        <v>4092001</v>
      </c>
      <c r="B35" t="s">
        <v>35</v>
      </c>
      <c r="C35" s="11">
        <f>-164038.42-((C28+C29)*0.21)</f>
        <v>-565609.02370000002</v>
      </c>
    </row>
    <row r="36" spans="1:3" x14ac:dyDescent="0.25">
      <c r="A36" s="8">
        <v>409200220</v>
      </c>
      <c r="B36" t="s">
        <v>36</v>
      </c>
      <c r="C36" s="11">
        <v>0</v>
      </c>
    </row>
    <row r="37" spans="1:3" x14ac:dyDescent="0.25">
      <c r="A37" s="8">
        <v>409200222</v>
      </c>
      <c r="B37" t="s">
        <v>36</v>
      </c>
      <c r="C37" s="11">
        <v>0</v>
      </c>
    </row>
    <row r="38" spans="1:3" s="14" customFormat="1" x14ac:dyDescent="0.25">
      <c r="A38" s="8" t="s">
        <v>130</v>
      </c>
      <c r="B38" s="14" t="s">
        <v>36</v>
      </c>
      <c r="C38" s="15">
        <v>-41123.85</v>
      </c>
    </row>
    <row r="39" spans="1:3" x14ac:dyDescent="0.25">
      <c r="A39" s="8">
        <v>4102001</v>
      </c>
      <c r="B39" t="s">
        <v>37</v>
      </c>
      <c r="C39" s="11">
        <v>3077117.53</v>
      </c>
    </row>
    <row r="40" spans="1:3" s="14" customFormat="1" x14ac:dyDescent="0.25">
      <c r="A40" s="8" t="s">
        <v>131</v>
      </c>
      <c r="B40" s="14" t="s">
        <v>133</v>
      </c>
      <c r="C40" s="15">
        <v>14743.1</v>
      </c>
    </row>
    <row r="41" spans="1:3" x14ac:dyDescent="0.25">
      <c r="A41" s="8">
        <v>4112001</v>
      </c>
      <c r="B41" t="s">
        <v>38</v>
      </c>
      <c r="C41" s="11">
        <v>-2108511.88</v>
      </c>
    </row>
    <row r="42" spans="1:3" x14ac:dyDescent="0.25">
      <c r="A42" s="20" t="s">
        <v>43</v>
      </c>
      <c r="B42" s="17"/>
      <c r="C42" s="21">
        <f>SUM(C5:C41)</f>
        <v>2638499.230299999</v>
      </c>
    </row>
    <row r="43" spans="1:3" x14ac:dyDescent="0.25">
      <c r="A43" s="1"/>
    </row>
    <row r="44" spans="1:3" s="14" customFormat="1" x14ac:dyDescent="0.25">
      <c r="A44" s="8">
        <f>A9</f>
        <v>4191000</v>
      </c>
      <c r="B44" s="8" t="str">
        <f>B9</f>
        <v>Allw Oth Fnds Usd Drng Cnstr</v>
      </c>
      <c r="C44" s="13">
        <f>C9</f>
        <v>-967910.68</v>
      </c>
    </row>
    <row r="45" spans="1:3" s="14" customFormat="1" x14ac:dyDescent="0.25">
      <c r="A45" s="8">
        <f>A11</f>
        <v>4190005</v>
      </c>
      <c r="B45" s="8" t="str">
        <f>B11</f>
        <v>Interest Income - Assoc CBP</v>
      </c>
      <c r="C45" s="23">
        <f>C11</f>
        <v>-116343.59</v>
      </c>
    </row>
    <row r="46" spans="1:3" x14ac:dyDescent="0.25">
      <c r="A46" s="22">
        <f t="shared" ref="A46:C47" si="0">A28</f>
        <v>4265009</v>
      </c>
      <c r="B46" s="12" t="str">
        <f t="shared" si="0"/>
        <v>Factored Cust A/R Exp - Affil</v>
      </c>
      <c r="C46" s="10">
        <f t="shared" si="0"/>
        <v>964139.25</v>
      </c>
    </row>
    <row r="47" spans="1:3" x14ac:dyDescent="0.25">
      <c r="A47" s="22">
        <f t="shared" si="0"/>
        <v>4265010</v>
      </c>
      <c r="B47" s="12" t="str">
        <f t="shared" si="0"/>
        <v>Fact Cust A/R-Bad Debts-Affil</v>
      </c>
      <c r="C47" s="10">
        <f t="shared" si="0"/>
        <v>948101.72</v>
      </c>
    </row>
    <row r="48" spans="1:3" x14ac:dyDescent="0.25">
      <c r="A48" t="s">
        <v>47</v>
      </c>
      <c r="C48" s="11">
        <f>-(C47+C46+C45+C44)*0.21</f>
        <v>-173877.20699999997</v>
      </c>
    </row>
    <row r="49" spans="1:3" x14ac:dyDescent="0.25">
      <c r="A49" s="17" t="s">
        <v>106</v>
      </c>
      <c r="B49" s="17"/>
      <c r="C49" s="21">
        <f>SUM(C44:C48)</f>
        <v>654109.49300000002</v>
      </c>
    </row>
    <row r="51" spans="1:3" x14ac:dyDescent="0.25">
      <c r="A51" s="17" t="s">
        <v>65</v>
      </c>
      <c r="B51" s="17"/>
      <c r="C51" s="33">
        <f>C42-C49</f>
        <v>1984389.737299999</v>
      </c>
    </row>
  </sheetData>
  <pageMargins left="0.7" right="0.7" top="0.75" bottom="0.75" header="0.3" footer="0.3"/>
  <pageSetup scale="82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4136-45E0-493C-BAE3-CBC76E2DEAAA}">
  <sheetPr>
    <pageSetUpPr fitToPage="1"/>
  </sheetPr>
  <dimension ref="A1:L46"/>
  <sheetViews>
    <sheetView workbookViewId="0">
      <selection activeCell="B30" sqref="B30"/>
    </sheetView>
  </sheetViews>
  <sheetFormatPr defaultRowHeight="15" x14ac:dyDescent="0.25"/>
  <cols>
    <col min="1" max="1" width="8.28515625" bestFit="1" customWidth="1"/>
    <col min="2" max="2" width="31.85546875" bestFit="1" customWidth="1"/>
    <col min="3" max="3" width="1.85546875" style="14" customWidth="1"/>
    <col min="4" max="6" width="14.42578125" customWidth="1"/>
    <col min="7" max="7" width="1.85546875" customWidth="1"/>
    <col min="8" max="10" width="14.42578125" customWidth="1"/>
    <col min="11" max="11" width="2" customWidth="1"/>
    <col min="12" max="12" width="13" customWidth="1"/>
  </cols>
  <sheetData>
    <row r="1" spans="1:10" s="14" customFormat="1" x14ac:dyDescent="0.25">
      <c r="A1" s="17" t="str">
        <f>Summary!A1</f>
        <v xml:space="preserve">KPCO_R_KPSC_1_5_Attachment1 </v>
      </c>
    </row>
    <row r="2" spans="1:10" s="14" customFormat="1" x14ac:dyDescent="0.25">
      <c r="A2" s="34" t="s">
        <v>147</v>
      </c>
    </row>
    <row r="3" spans="1:10" ht="15.75" thickBot="1" x14ac:dyDescent="0.3">
      <c r="D3" s="35" t="s">
        <v>71</v>
      </c>
      <c r="E3" s="35" t="s">
        <v>72</v>
      </c>
      <c r="F3" s="35" t="s">
        <v>80</v>
      </c>
      <c r="H3" s="14"/>
      <c r="I3" s="14"/>
      <c r="J3" s="14"/>
    </row>
    <row r="4" spans="1:10" ht="15.75" thickBot="1" x14ac:dyDescent="0.3">
      <c r="D4" s="56" t="s">
        <v>125</v>
      </c>
      <c r="E4" s="57"/>
      <c r="F4" s="58"/>
      <c r="G4" s="14"/>
      <c r="H4" s="35" t="str">
        <f>L28</f>
        <v>G = F/A</v>
      </c>
      <c r="I4" s="14"/>
      <c r="J4" s="14"/>
    </row>
    <row r="5" spans="1:10" ht="45.75" thickBot="1" x14ac:dyDescent="0.3">
      <c r="A5" s="38" t="s">
        <v>49</v>
      </c>
      <c r="B5" s="38" t="s">
        <v>50</v>
      </c>
      <c r="C5" s="24"/>
      <c r="D5" s="38" t="s">
        <v>62</v>
      </c>
      <c r="E5" s="38" t="s">
        <v>63</v>
      </c>
      <c r="F5" s="38" t="s">
        <v>64</v>
      </c>
      <c r="G5" s="38"/>
      <c r="H5" s="32" t="str">
        <f>L29</f>
        <v>% Non-Recoverable
2023-00159</v>
      </c>
      <c r="I5" s="14"/>
      <c r="J5" s="14"/>
    </row>
    <row r="6" spans="1:10" x14ac:dyDescent="0.25">
      <c r="A6" s="74">
        <v>9090000</v>
      </c>
      <c r="B6" s="78" t="s">
        <v>51</v>
      </c>
      <c r="C6" s="83"/>
      <c r="D6" s="46">
        <v>85426.51</v>
      </c>
      <c r="E6" s="45">
        <f>D6-F6</f>
        <v>0</v>
      </c>
      <c r="F6" s="85">
        <f>D6*H6</f>
        <v>85426.51</v>
      </c>
      <c r="G6" s="78"/>
      <c r="H6" s="80">
        <f>L30</f>
        <v>1</v>
      </c>
      <c r="I6" s="14"/>
      <c r="J6" s="14"/>
    </row>
    <row r="7" spans="1:10" x14ac:dyDescent="0.25">
      <c r="A7" s="75">
        <v>9130000</v>
      </c>
      <c r="B7" s="25" t="s">
        <v>52</v>
      </c>
      <c r="C7" s="82"/>
      <c r="D7" s="42">
        <v>0</v>
      </c>
      <c r="E7" s="41">
        <f t="shared" ref="E7:E16" si="0">D7-F7</f>
        <v>0</v>
      </c>
      <c r="F7" s="86">
        <v>0</v>
      </c>
      <c r="G7" s="25"/>
      <c r="H7" s="80" t="str">
        <f>L31</f>
        <v>N/A</v>
      </c>
      <c r="I7" s="14"/>
      <c r="J7" s="14"/>
    </row>
    <row r="8" spans="1:10" x14ac:dyDescent="0.25">
      <c r="A8" s="75">
        <v>9130001</v>
      </c>
      <c r="B8" s="25" t="s">
        <v>53</v>
      </c>
      <c r="C8" s="82"/>
      <c r="D8" s="42">
        <v>0</v>
      </c>
      <c r="E8" s="41">
        <f t="shared" si="0"/>
        <v>0</v>
      </c>
      <c r="F8" s="86">
        <v>0</v>
      </c>
      <c r="G8" s="25"/>
      <c r="H8" s="80" t="str">
        <f>L32</f>
        <v>N/A</v>
      </c>
      <c r="I8" s="14"/>
      <c r="J8" s="14"/>
    </row>
    <row r="9" spans="1:10" x14ac:dyDescent="0.25">
      <c r="A9" s="75">
        <v>9301000</v>
      </c>
      <c r="B9" s="25" t="s">
        <v>54</v>
      </c>
      <c r="C9" s="82"/>
      <c r="D9" s="42">
        <v>80957.070000000007</v>
      </c>
      <c r="E9" s="41">
        <f t="shared" si="0"/>
        <v>39798.376529191075</v>
      </c>
      <c r="F9" s="86">
        <f>D9*H9</f>
        <v>41158.693470808932</v>
      </c>
      <c r="G9" s="25"/>
      <c r="H9" s="80">
        <f>L33</f>
        <v>0.50840147093773191</v>
      </c>
      <c r="I9" s="14"/>
      <c r="J9" s="14"/>
    </row>
    <row r="10" spans="1:10" x14ac:dyDescent="0.25">
      <c r="A10" s="75">
        <v>9301001</v>
      </c>
      <c r="B10" s="25" t="s">
        <v>55</v>
      </c>
      <c r="C10" s="82"/>
      <c r="D10" s="42">
        <v>10001.25</v>
      </c>
      <c r="E10" s="41">
        <f t="shared" si="0"/>
        <v>0</v>
      </c>
      <c r="F10" s="86">
        <f>D10*H10</f>
        <v>10001.25</v>
      </c>
      <c r="G10" s="25"/>
      <c r="H10" s="80">
        <f>L34</f>
        <v>1</v>
      </c>
      <c r="I10" s="14"/>
      <c r="J10" s="14"/>
    </row>
    <row r="11" spans="1:10" x14ac:dyDescent="0.25">
      <c r="A11" s="75">
        <v>9301002</v>
      </c>
      <c r="B11" s="25" t="s">
        <v>56</v>
      </c>
      <c r="C11" s="82"/>
      <c r="D11" s="42">
        <v>0</v>
      </c>
      <c r="E11" s="41">
        <f t="shared" si="0"/>
        <v>0</v>
      </c>
      <c r="F11" s="86">
        <v>0</v>
      </c>
      <c r="G11" s="25"/>
      <c r="H11" s="80" t="str">
        <f>L35</f>
        <v>N/A</v>
      </c>
      <c r="I11" s="14"/>
      <c r="J11" s="14"/>
    </row>
    <row r="12" spans="1:10" x14ac:dyDescent="0.25">
      <c r="A12" s="75">
        <v>9301003</v>
      </c>
      <c r="B12" s="25" t="s">
        <v>57</v>
      </c>
      <c r="C12" s="82"/>
      <c r="D12" s="42">
        <v>19013.010000000002</v>
      </c>
      <c r="E12" s="41">
        <f t="shared" si="0"/>
        <v>0</v>
      </c>
      <c r="F12" s="86">
        <f>D12*H12</f>
        <v>19013.010000000002</v>
      </c>
      <c r="G12" s="25"/>
      <c r="H12" s="80">
        <f>L36</f>
        <v>1</v>
      </c>
      <c r="I12" s="14"/>
      <c r="J12" s="14"/>
    </row>
    <row r="13" spans="1:10" x14ac:dyDescent="0.25">
      <c r="A13" s="75">
        <v>9301010</v>
      </c>
      <c r="B13" s="25" t="s">
        <v>58</v>
      </c>
      <c r="C13" s="82"/>
      <c r="D13" s="42">
        <v>257.7</v>
      </c>
      <c r="E13" s="41">
        <f t="shared" ref="E13:E15" si="1">D13-F13</f>
        <v>0</v>
      </c>
      <c r="F13" s="86">
        <f t="shared" ref="F13:F15" si="2">D13*H13</f>
        <v>257.7</v>
      </c>
      <c r="G13" s="25"/>
      <c r="H13" s="80">
        <v>1</v>
      </c>
      <c r="I13" s="14"/>
      <c r="J13" s="14"/>
    </row>
    <row r="14" spans="1:10" s="14" customFormat="1" x14ac:dyDescent="0.25">
      <c r="A14" s="75" t="s">
        <v>82</v>
      </c>
      <c r="B14" s="25" t="s">
        <v>83</v>
      </c>
      <c r="C14" s="82"/>
      <c r="D14" s="42">
        <v>16840.07</v>
      </c>
      <c r="E14" s="41">
        <f t="shared" si="1"/>
        <v>16840.07</v>
      </c>
      <c r="F14" s="86">
        <f t="shared" si="2"/>
        <v>0</v>
      </c>
      <c r="G14" s="25"/>
      <c r="H14" s="80">
        <f>L38</f>
        <v>0</v>
      </c>
    </row>
    <row r="15" spans="1:10" x14ac:dyDescent="0.25">
      <c r="A15" s="75">
        <v>9301014</v>
      </c>
      <c r="B15" s="25" t="s">
        <v>59</v>
      </c>
      <c r="C15" s="82"/>
      <c r="D15" s="42">
        <v>49.730000000000004</v>
      </c>
      <c r="E15" s="41">
        <f t="shared" si="1"/>
        <v>0</v>
      </c>
      <c r="F15" s="86">
        <f t="shared" si="2"/>
        <v>49.730000000000004</v>
      </c>
      <c r="G15" s="25"/>
      <c r="H15" s="80">
        <v>1</v>
      </c>
      <c r="I15" s="14"/>
      <c r="J15" s="14"/>
    </row>
    <row r="16" spans="1:10" x14ac:dyDescent="0.25">
      <c r="A16" s="75">
        <v>9301015</v>
      </c>
      <c r="B16" s="65" t="s">
        <v>60</v>
      </c>
      <c r="C16" s="84"/>
      <c r="D16" s="42">
        <v>7629.3600000000006</v>
      </c>
      <c r="E16" s="41">
        <f t="shared" si="0"/>
        <v>7629.3600000000006</v>
      </c>
      <c r="F16" s="86">
        <f>D16*H16</f>
        <v>0</v>
      </c>
      <c r="G16" s="65"/>
      <c r="H16" s="80">
        <f>L40</f>
        <v>0</v>
      </c>
      <c r="I16" s="14"/>
      <c r="J16" s="14"/>
    </row>
    <row r="17" spans="1:12" s="14" customFormat="1" x14ac:dyDescent="0.25">
      <c r="A17" s="75" t="s">
        <v>84</v>
      </c>
      <c r="B17" s="25" t="s">
        <v>85</v>
      </c>
      <c r="C17" s="84"/>
      <c r="D17" s="42">
        <v>226211.5</v>
      </c>
      <c r="E17" s="41">
        <f t="shared" ref="E17:E21" si="3">D17-F17</f>
        <v>226211.5</v>
      </c>
      <c r="F17" s="86">
        <f t="shared" ref="F17:F21" si="4">D17*H17</f>
        <v>0</v>
      </c>
      <c r="G17" s="65"/>
      <c r="H17" s="80">
        <f>L41</f>
        <v>0</v>
      </c>
    </row>
    <row r="18" spans="1:12" s="14" customFormat="1" x14ac:dyDescent="0.25">
      <c r="A18" s="75" t="s">
        <v>86</v>
      </c>
      <c r="B18" s="25" t="s">
        <v>87</v>
      </c>
      <c r="C18" s="84"/>
      <c r="D18" s="42">
        <v>38595.442999999999</v>
      </c>
      <c r="E18" s="41">
        <f t="shared" si="3"/>
        <v>38595.442999999999</v>
      </c>
      <c r="F18" s="86">
        <f t="shared" si="4"/>
        <v>0</v>
      </c>
      <c r="G18" s="65"/>
      <c r="H18" s="80">
        <f>L42</f>
        <v>0</v>
      </c>
    </row>
    <row r="19" spans="1:12" s="14" customFormat="1" x14ac:dyDescent="0.25">
      <c r="A19" s="75" t="s">
        <v>88</v>
      </c>
      <c r="B19" s="25" t="s">
        <v>89</v>
      </c>
      <c r="C19" s="84"/>
      <c r="D19" s="42">
        <v>3611.83</v>
      </c>
      <c r="E19" s="41">
        <f t="shared" si="3"/>
        <v>0</v>
      </c>
      <c r="F19" s="86">
        <f t="shared" si="4"/>
        <v>3611.83</v>
      </c>
      <c r="G19" s="65"/>
      <c r="H19" s="80">
        <v>1</v>
      </c>
    </row>
    <row r="20" spans="1:12" s="14" customFormat="1" x14ac:dyDescent="0.25">
      <c r="A20" s="75" t="s">
        <v>90</v>
      </c>
      <c r="B20" s="25" t="s">
        <v>91</v>
      </c>
      <c r="C20" s="84"/>
      <c r="D20" s="42">
        <v>-19128.96</v>
      </c>
      <c r="E20" s="41">
        <f t="shared" si="3"/>
        <v>-19128.96</v>
      </c>
      <c r="F20" s="86">
        <f t="shared" si="4"/>
        <v>0</v>
      </c>
      <c r="G20" s="65"/>
      <c r="H20" s="80">
        <f>L44</f>
        <v>0</v>
      </c>
    </row>
    <row r="21" spans="1:12" s="14" customFormat="1" ht="15.75" thickBot="1" x14ac:dyDescent="0.3">
      <c r="A21" s="76" t="s">
        <v>92</v>
      </c>
      <c r="B21" s="39" t="s">
        <v>93</v>
      </c>
      <c r="C21" s="84"/>
      <c r="D21" s="44">
        <v>231312.92</v>
      </c>
      <c r="E21" s="43">
        <f t="shared" si="3"/>
        <v>231312.92</v>
      </c>
      <c r="F21" s="87">
        <f t="shared" si="4"/>
        <v>0</v>
      </c>
      <c r="G21" s="65"/>
      <c r="H21" s="80">
        <f>L45</f>
        <v>0</v>
      </c>
    </row>
    <row r="22" spans="1:12" ht="15.75" thickBot="1" x14ac:dyDescent="0.3">
      <c r="A22" s="73"/>
      <c r="B22" s="31" t="s">
        <v>61</v>
      </c>
      <c r="C22" s="31"/>
      <c r="D22" s="89">
        <f>SUM(D6:D21)</f>
        <v>700777.43300000008</v>
      </c>
      <c r="E22" s="89">
        <f t="shared" ref="E22:F22" si="5">SUM(E6:E21)</f>
        <v>541258.70952919102</v>
      </c>
      <c r="F22" s="88">
        <f t="shared" si="5"/>
        <v>159518.72347080894</v>
      </c>
      <c r="G22" s="31"/>
      <c r="H22" s="81"/>
      <c r="I22" s="14"/>
      <c r="J22" s="14"/>
    </row>
    <row r="26" spans="1:12" x14ac:dyDescent="0.25">
      <c r="A26" s="17" t="s">
        <v>143</v>
      </c>
    </row>
    <row r="27" spans="1:12" x14ac:dyDescent="0.25">
      <c r="A27" s="17" t="s">
        <v>144</v>
      </c>
    </row>
    <row r="28" spans="1:12" ht="15.75" thickBot="1" x14ac:dyDescent="0.3">
      <c r="D28" s="35" t="s">
        <v>67</v>
      </c>
      <c r="E28" s="35" t="s">
        <v>68</v>
      </c>
      <c r="F28" s="35" t="s">
        <v>69</v>
      </c>
      <c r="G28" s="35"/>
      <c r="H28" s="35" t="s">
        <v>70</v>
      </c>
      <c r="I28" s="35" t="s">
        <v>77</v>
      </c>
      <c r="J28" s="35" t="s">
        <v>78</v>
      </c>
      <c r="L28" s="35" t="s">
        <v>79</v>
      </c>
    </row>
    <row r="29" spans="1:12" ht="45.75" thickBot="1" x14ac:dyDescent="0.3">
      <c r="A29" s="38" t="s">
        <v>49</v>
      </c>
      <c r="B29" s="66" t="s">
        <v>50</v>
      </c>
      <c r="C29" s="66"/>
      <c r="D29" s="67" t="s">
        <v>81</v>
      </c>
      <c r="E29" s="69" t="s">
        <v>74</v>
      </c>
      <c r="F29" s="38" t="s">
        <v>73</v>
      </c>
      <c r="H29" s="36" t="s">
        <v>145</v>
      </c>
      <c r="I29" s="36" t="s">
        <v>75</v>
      </c>
      <c r="J29" s="36" t="s">
        <v>76</v>
      </c>
      <c r="L29" s="28" t="s">
        <v>146</v>
      </c>
    </row>
    <row r="30" spans="1:12" x14ac:dyDescent="0.25">
      <c r="A30" s="74">
        <v>9090000</v>
      </c>
      <c r="B30" s="78" t="s">
        <v>51</v>
      </c>
      <c r="C30" s="40"/>
      <c r="D30" s="68">
        <v>116530.22</v>
      </c>
      <c r="E30" s="70">
        <v>0</v>
      </c>
      <c r="F30" s="72">
        <f t="shared" ref="F30:F32" si="6">D30-E30</f>
        <v>116530.22</v>
      </c>
      <c r="H30" s="37">
        <v>0</v>
      </c>
      <c r="I30" s="37">
        <f>E30-H30</f>
        <v>0</v>
      </c>
      <c r="J30" s="37">
        <f>F30+H30</f>
        <v>116530.22</v>
      </c>
      <c r="L30" s="29">
        <f>J30/D30</f>
        <v>1</v>
      </c>
    </row>
    <row r="31" spans="1:12" x14ac:dyDescent="0.25">
      <c r="A31" s="75">
        <v>9130000</v>
      </c>
      <c r="B31" s="25" t="s">
        <v>52</v>
      </c>
      <c r="C31" s="40"/>
      <c r="D31" s="68">
        <v>0</v>
      </c>
      <c r="E31" s="71">
        <v>0</v>
      </c>
      <c r="F31" s="26">
        <f t="shared" si="6"/>
        <v>0</v>
      </c>
      <c r="H31" s="37">
        <v>0</v>
      </c>
      <c r="I31" s="37">
        <f t="shared" ref="I31:I45" si="7">E31-H31</f>
        <v>0</v>
      </c>
      <c r="J31" s="37">
        <f t="shared" ref="J31:J45" si="8">F31+H31</f>
        <v>0</v>
      </c>
      <c r="L31" s="29" t="s">
        <v>142</v>
      </c>
    </row>
    <row r="32" spans="1:12" x14ac:dyDescent="0.25">
      <c r="A32" s="75">
        <v>9130001</v>
      </c>
      <c r="B32" s="25" t="s">
        <v>53</v>
      </c>
      <c r="C32" s="40"/>
      <c r="D32" s="68">
        <v>0</v>
      </c>
      <c r="E32" s="71">
        <v>0</v>
      </c>
      <c r="F32" s="26">
        <f t="shared" si="6"/>
        <v>0</v>
      </c>
      <c r="H32" s="37">
        <v>0</v>
      </c>
      <c r="I32" s="37">
        <f t="shared" si="7"/>
        <v>0</v>
      </c>
      <c r="J32" s="37">
        <f t="shared" si="8"/>
        <v>0</v>
      </c>
      <c r="L32" s="29" t="s">
        <v>142</v>
      </c>
    </row>
    <row r="33" spans="1:12" x14ac:dyDescent="0.25">
      <c r="A33" s="75">
        <v>9301000</v>
      </c>
      <c r="B33" s="25" t="s">
        <v>54</v>
      </c>
      <c r="C33" s="40"/>
      <c r="D33" s="68">
        <v>44097.04</v>
      </c>
      <c r="E33" s="71">
        <v>21678.04</v>
      </c>
      <c r="F33" s="26">
        <f>D33-E33</f>
        <v>22419</v>
      </c>
      <c r="H33" s="37">
        <v>0</v>
      </c>
      <c r="I33" s="37">
        <f t="shared" si="7"/>
        <v>21678.04</v>
      </c>
      <c r="J33" s="37">
        <f t="shared" si="8"/>
        <v>22419</v>
      </c>
      <c r="L33" s="29">
        <f t="shared" ref="L33:L45" si="9">J33/D33</f>
        <v>0.50840147093773191</v>
      </c>
    </row>
    <row r="34" spans="1:12" x14ac:dyDescent="0.25">
      <c r="A34" s="75">
        <v>9301001</v>
      </c>
      <c r="B34" s="25" t="s">
        <v>55</v>
      </c>
      <c r="C34" s="40"/>
      <c r="D34" s="68">
        <v>4400</v>
      </c>
      <c r="E34" s="71">
        <v>0</v>
      </c>
      <c r="F34" s="26">
        <f t="shared" ref="F34:F45" si="10">D34-E34</f>
        <v>4400</v>
      </c>
      <c r="H34" s="37">
        <f t="shared" ref="H34:H39" si="11">E34</f>
        <v>0</v>
      </c>
      <c r="I34" s="37">
        <f t="shared" si="7"/>
        <v>0</v>
      </c>
      <c r="J34" s="37">
        <f t="shared" si="8"/>
        <v>4400</v>
      </c>
      <c r="L34" s="29">
        <f t="shared" si="9"/>
        <v>1</v>
      </c>
    </row>
    <row r="35" spans="1:12" x14ac:dyDescent="0.25">
      <c r="A35" s="75">
        <v>9301002</v>
      </c>
      <c r="B35" s="25" t="s">
        <v>56</v>
      </c>
      <c r="C35" s="40"/>
      <c r="D35" s="68">
        <v>0</v>
      </c>
      <c r="E35" s="71">
        <v>0</v>
      </c>
      <c r="F35" s="26">
        <f t="shared" si="10"/>
        <v>0</v>
      </c>
      <c r="H35" s="37">
        <f t="shared" si="11"/>
        <v>0</v>
      </c>
      <c r="I35" s="37">
        <f t="shared" si="7"/>
        <v>0</v>
      </c>
      <c r="J35" s="37">
        <f t="shared" si="8"/>
        <v>0</v>
      </c>
      <c r="L35" s="29" t="s">
        <v>142</v>
      </c>
    </row>
    <row r="36" spans="1:12" x14ac:dyDescent="0.25">
      <c r="A36" s="75">
        <v>9301003</v>
      </c>
      <c r="B36" s="25" t="s">
        <v>57</v>
      </c>
      <c r="C36" s="40"/>
      <c r="D36" s="68">
        <v>26500.03</v>
      </c>
      <c r="E36" s="71">
        <v>0</v>
      </c>
      <c r="F36" s="26">
        <f t="shared" si="10"/>
        <v>26500.03</v>
      </c>
      <c r="H36" s="37">
        <f t="shared" si="11"/>
        <v>0</v>
      </c>
      <c r="I36" s="37">
        <f t="shared" si="7"/>
        <v>0</v>
      </c>
      <c r="J36" s="37">
        <f t="shared" si="8"/>
        <v>26500.03</v>
      </c>
      <c r="L36" s="29">
        <f t="shared" si="9"/>
        <v>1</v>
      </c>
    </row>
    <row r="37" spans="1:12" x14ac:dyDescent="0.25">
      <c r="A37" s="75">
        <v>9301010</v>
      </c>
      <c r="B37" s="25" t="s">
        <v>58</v>
      </c>
      <c r="C37" s="40"/>
      <c r="D37" s="68">
        <v>0</v>
      </c>
      <c r="E37" s="71">
        <v>0</v>
      </c>
      <c r="F37" s="26">
        <f t="shared" si="10"/>
        <v>0</v>
      </c>
      <c r="H37" s="37">
        <f t="shared" si="11"/>
        <v>0</v>
      </c>
      <c r="I37" s="37">
        <f t="shared" si="7"/>
        <v>0</v>
      </c>
      <c r="J37" s="37">
        <f t="shared" si="8"/>
        <v>0</v>
      </c>
      <c r="L37" s="29" t="s">
        <v>142</v>
      </c>
    </row>
    <row r="38" spans="1:12" s="14" customFormat="1" x14ac:dyDescent="0.25">
      <c r="A38" s="75" t="s">
        <v>82</v>
      </c>
      <c r="B38" s="25" t="s">
        <v>83</v>
      </c>
      <c r="C38" s="40"/>
      <c r="D38" s="68">
        <v>143582.07</v>
      </c>
      <c r="E38" s="71">
        <f>D38</f>
        <v>143582.07</v>
      </c>
      <c r="F38" s="26">
        <f t="shared" si="10"/>
        <v>0</v>
      </c>
      <c r="H38" s="37">
        <v>0</v>
      </c>
      <c r="I38" s="37">
        <f t="shared" si="7"/>
        <v>143582.07</v>
      </c>
      <c r="J38" s="37">
        <f t="shared" si="8"/>
        <v>0</v>
      </c>
      <c r="L38" s="29">
        <f t="shared" si="9"/>
        <v>0</v>
      </c>
    </row>
    <row r="39" spans="1:12" x14ac:dyDescent="0.25">
      <c r="A39" s="75">
        <v>9301014</v>
      </c>
      <c r="B39" s="25" t="s">
        <v>59</v>
      </c>
      <c r="C39" s="40"/>
      <c r="D39" s="68">
        <v>0</v>
      </c>
      <c r="E39" s="71">
        <f t="shared" ref="E39:E45" si="12">D39</f>
        <v>0</v>
      </c>
      <c r="F39" s="26">
        <f t="shared" si="10"/>
        <v>0</v>
      </c>
      <c r="H39" s="37">
        <f t="shared" si="11"/>
        <v>0</v>
      </c>
      <c r="I39" s="37">
        <f t="shared" si="7"/>
        <v>0</v>
      </c>
      <c r="J39" s="37">
        <f t="shared" si="8"/>
        <v>0</v>
      </c>
      <c r="L39" s="29" t="s">
        <v>142</v>
      </c>
    </row>
    <row r="40" spans="1:12" x14ac:dyDescent="0.25">
      <c r="A40" s="75">
        <v>9301015</v>
      </c>
      <c r="B40" s="65" t="s">
        <v>60</v>
      </c>
      <c r="C40" s="64"/>
      <c r="D40" s="68">
        <v>7793.84</v>
      </c>
      <c r="E40" s="71">
        <f t="shared" si="12"/>
        <v>7793.84</v>
      </c>
      <c r="F40" s="26">
        <f t="shared" si="10"/>
        <v>0</v>
      </c>
      <c r="H40" s="37">
        <v>0</v>
      </c>
      <c r="I40" s="37">
        <f t="shared" si="7"/>
        <v>7793.84</v>
      </c>
      <c r="J40" s="37">
        <f t="shared" si="8"/>
        <v>0</v>
      </c>
      <c r="L40" s="29">
        <f t="shared" si="9"/>
        <v>0</v>
      </c>
    </row>
    <row r="41" spans="1:12" s="14" customFormat="1" x14ac:dyDescent="0.25">
      <c r="A41" s="75" t="s">
        <v>84</v>
      </c>
      <c r="B41" s="25" t="s">
        <v>85</v>
      </c>
      <c r="C41" s="64"/>
      <c r="D41" s="68">
        <v>129211.92</v>
      </c>
      <c r="E41" s="71">
        <f t="shared" si="12"/>
        <v>129211.92</v>
      </c>
      <c r="F41" s="26">
        <f t="shared" si="10"/>
        <v>0</v>
      </c>
      <c r="H41" s="37">
        <v>0</v>
      </c>
      <c r="I41" s="37">
        <f t="shared" si="7"/>
        <v>129211.92</v>
      </c>
      <c r="J41" s="37">
        <f t="shared" si="8"/>
        <v>0</v>
      </c>
      <c r="L41" s="29">
        <f t="shared" si="9"/>
        <v>0</v>
      </c>
    </row>
    <row r="42" spans="1:12" s="14" customFormat="1" x14ac:dyDescent="0.25">
      <c r="A42" s="75" t="s">
        <v>86</v>
      </c>
      <c r="B42" s="25" t="s">
        <v>87</v>
      </c>
      <c r="C42" s="64"/>
      <c r="D42" s="68">
        <v>18020</v>
      </c>
      <c r="E42" s="71">
        <f t="shared" si="12"/>
        <v>18020</v>
      </c>
      <c r="F42" s="26">
        <f t="shared" si="10"/>
        <v>0</v>
      </c>
      <c r="H42" s="37">
        <v>0</v>
      </c>
      <c r="I42" s="37">
        <f t="shared" si="7"/>
        <v>18020</v>
      </c>
      <c r="J42" s="37">
        <f t="shared" si="8"/>
        <v>0</v>
      </c>
      <c r="L42" s="29">
        <f t="shared" si="9"/>
        <v>0</v>
      </c>
    </row>
    <row r="43" spans="1:12" s="14" customFormat="1" x14ac:dyDescent="0.25">
      <c r="A43" s="75" t="s">
        <v>88</v>
      </c>
      <c r="B43" s="25" t="s">
        <v>89</v>
      </c>
      <c r="C43" s="64"/>
      <c r="D43" s="68">
        <v>0</v>
      </c>
      <c r="E43" s="71">
        <f t="shared" si="12"/>
        <v>0</v>
      </c>
      <c r="F43" s="26">
        <f t="shared" si="10"/>
        <v>0</v>
      </c>
      <c r="H43" s="37">
        <v>0</v>
      </c>
      <c r="I43" s="37">
        <f t="shared" si="7"/>
        <v>0</v>
      </c>
      <c r="J43" s="37">
        <f t="shared" si="8"/>
        <v>0</v>
      </c>
      <c r="L43" s="29" t="s">
        <v>142</v>
      </c>
    </row>
    <row r="44" spans="1:12" s="14" customFormat="1" x14ac:dyDescent="0.25">
      <c r="A44" s="75" t="s">
        <v>90</v>
      </c>
      <c r="B44" s="25" t="s">
        <v>91</v>
      </c>
      <c r="C44" s="64"/>
      <c r="D44" s="68">
        <v>97805.65</v>
      </c>
      <c r="E44" s="71">
        <f t="shared" si="12"/>
        <v>97805.65</v>
      </c>
      <c r="F44" s="26">
        <f t="shared" si="10"/>
        <v>0</v>
      </c>
      <c r="H44" s="37">
        <v>0</v>
      </c>
      <c r="I44" s="37">
        <f t="shared" si="7"/>
        <v>97805.65</v>
      </c>
      <c r="J44" s="37">
        <f t="shared" si="8"/>
        <v>0</v>
      </c>
      <c r="L44" s="29">
        <f t="shared" si="9"/>
        <v>0</v>
      </c>
    </row>
    <row r="45" spans="1:12" s="14" customFormat="1" ht="15.75" thickBot="1" x14ac:dyDescent="0.3">
      <c r="A45" s="76" t="s">
        <v>92</v>
      </c>
      <c r="B45" s="39" t="s">
        <v>93</v>
      </c>
      <c r="C45" s="64"/>
      <c r="D45" s="68">
        <v>466955.08</v>
      </c>
      <c r="E45" s="71">
        <f t="shared" si="12"/>
        <v>466955.08</v>
      </c>
      <c r="F45" s="26">
        <f t="shared" si="10"/>
        <v>0</v>
      </c>
      <c r="H45" s="37">
        <v>0</v>
      </c>
      <c r="I45" s="37">
        <f t="shared" si="7"/>
        <v>466955.08</v>
      </c>
      <c r="J45" s="37">
        <f t="shared" si="8"/>
        <v>0</v>
      </c>
      <c r="L45" s="29">
        <f t="shared" si="9"/>
        <v>0</v>
      </c>
    </row>
    <row r="46" spans="1:12" ht="15.75" thickBot="1" x14ac:dyDescent="0.3">
      <c r="A46" s="73"/>
      <c r="B46" s="77" t="s">
        <v>61</v>
      </c>
      <c r="C46" s="31"/>
      <c r="D46" s="30">
        <f>SUM(D30:D45)</f>
        <v>1054895.8500000001</v>
      </c>
      <c r="E46" s="79">
        <f>SUM(E30:E45)</f>
        <v>885046.60000000009</v>
      </c>
      <c r="F46" s="79">
        <f>SUM(F30:F45)</f>
        <v>169849.25</v>
      </c>
      <c r="G46" s="27"/>
      <c r="H46" s="30">
        <f>SUM(H30:H45)</f>
        <v>0</v>
      </c>
      <c r="I46" s="79">
        <f>SUM(I30:I45)</f>
        <v>885046.60000000009</v>
      </c>
      <c r="J46" s="79">
        <f>SUM(J30:J45)</f>
        <v>169849.25</v>
      </c>
      <c r="L46" s="7"/>
    </row>
  </sheetData>
  <mergeCells count="1">
    <mergeCell ref="D4:F4"/>
  </mergeCells>
  <pageMargins left="0.7" right="0.7" top="0.75" bottom="0.75" header="0.3" footer="0.3"/>
  <pageSetup scale="64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5836-3E9E-4F18-B50A-04441EFA3BA9}">
  <sheetPr>
    <pageSetUpPr fitToPage="1"/>
  </sheetPr>
  <dimension ref="A1:B8"/>
  <sheetViews>
    <sheetView workbookViewId="0">
      <selection activeCell="C26" sqref="C26"/>
    </sheetView>
  </sheetViews>
  <sheetFormatPr defaultRowHeight="15" x14ac:dyDescent="0.25"/>
  <cols>
    <col min="1" max="1" width="64.28515625" bestFit="1" customWidth="1"/>
    <col min="2" max="2" width="24.42578125" bestFit="1" customWidth="1"/>
  </cols>
  <sheetData>
    <row r="1" spans="1:2" x14ac:dyDescent="0.25">
      <c r="A1" s="17" t="str">
        <f>Summary!A1</f>
        <v xml:space="preserve">KPCO_R_KPSC_1_5_Attachment1 </v>
      </c>
    </row>
    <row r="2" spans="1:2" x14ac:dyDescent="0.25">
      <c r="A2" s="34" t="s">
        <v>94</v>
      </c>
    </row>
    <row r="4" spans="1:2" x14ac:dyDescent="0.25">
      <c r="B4" s="54" t="s">
        <v>0</v>
      </c>
    </row>
    <row r="5" spans="1:2" ht="30" x14ac:dyDescent="0.25">
      <c r="B5" s="63" t="s">
        <v>125</v>
      </c>
    </row>
    <row r="6" spans="1:2" x14ac:dyDescent="0.25">
      <c r="A6" s="16" t="s">
        <v>134</v>
      </c>
      <c r="B6" s="47">
        <v>8409.01</v>
      </c>
    </row>
    <row r="7" spans="1:2" s="17" customFormat="1" ht="15.75" thickBot="1" x14ac:dyDescent="0.3">
      <c r="A7" s="17" t="s">
        <v>135</v>
      </c>
      <c r="B7" s="55">
        <f>SUM(B6:B6)</f>
        <v>8409.01</v>
      </c>
    </row>
    <row r="8" spans="1:2" ht="15.75" thickTop="1" x14ac:dyDescent="0.25"/>
  </sheetData>
  <pageMargins left="0.7" right="0.7" top="0.75" bottom="0.75" header="0.3" footer="0.3"/>
  <pageSetup scale="82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A62BF-63C9-44B8-BBFD-9F292D011B3E}">
  <sheetPr>
    <pageSetUpPr fitToPage="1"/>
  </sheetPr>
  <dimension ref="A1:G8"/>
  <sheetViews>
    <sheetView workbookViewId="0">
      <selection activeCell="D22" sqref="D22"/>
    </sheetView>
  </sheetViews>
  <sheetFormatPr defaultRowHeight="15" x14ac:dyDescent="0.25"/>
  <cols>
    <col min="1" max="1" width="9.85546875" customWidth="1"/>
    <col min="2" max="2" width="77.28515625" customWidth="1"/>
    <col min="3" max="3" width="24.42578125" bestFit="1" customWidth="1"/>
  </cols>
  <sheetData>
    <row r="1" spans="1:7" x14ac:dyDescent="0.25">
      <c r="A1" s="17" t="str">
        <f>Summary!A1</f>
        <v xml:space="preserve">KPCO_R_KPSC_1_5_Attachment1 </v>
      </c>
      <c r="B1" s="34"/>
      <c r="C1" s="14"/>
    </row>
    <row r="2" spans="1:7" x14ac:dyDescent="0.25">
      <c r="A2" s="34" t="s">
        <v>100</v>
      </c>
      <c r="B2" s="14"/>
      <c r="C2" s="14"/>
    </row>
    <row r="3" spans="1:7" x14ac:dyDescent="0.25">
      <c r="A3" s="14"/>
      <c r="B3" s="14"/>
      <c r="C3" s="14"/>
    </row>
    <row r="4" spans="1:7" x14ac:dyDescent="0.25">
      <c r="A4" s="14"/>
      <c r="B4" s="14"/>
      <c r="C4" s="54" t="s">
        <v>0</v>
      </c>
    </row>
    <row r="5" spans="1:7" ht="30" x14ac:dyDescent="0.25">
      <c r="A5" s="17"/>
      <c r="B5" s="17" t="s">
        <v>45</v>
      </c>
      <c r="C5" s="18" t="s">
        <v>125</v>
      </c>
    </row>
    <row r="6" spans="1:7" ht="45.75" thickBot="1" x14ac:dyDescent="0.3">
      <c r="B6" s="93" t="s">
        <v>149</v>
      </c>
      <c r="C6" s="91">
        <v>-3071548.9865939999</v>
      </c>
    </row>
    <row r="7" spans="1:7" ht="15.75" thickTop="1" x14ac:dyDescent="0.25"/>
    <row r="8" spans="1:7" x14ac:dyDescent="0.25">
      <c r="B8" t="s">
        <v>151</v>
      </c>
      <c r="G8" s="95" t="s">
        <v>151</v>
      </c>
    </row>
  </sheetData>
  <hyperlinks>
    <hyperlink ref="G8" r:id="rId1" xr:uid="{14B6B395-AF50-4545-B7B3-68C84B12B29B}"/>
  </hyperlinks>
  <pageMargins left="0.7" right="0.7" top="0.75" bottom="0.75" header="0.3" footer="0.3"/>
  <pageSetup orientation="portrait" horizontalDpi="90" verticalDpi="9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29FCD-D0B1-4F9D-84D7-CB312F5DE80F}">
  <sheetPr>
    <pageSetUpPr fitToPage="1"/>
  </sheetPr>
  <dimension ref="A1:C8"/>
  <sheetViews>
    <sheetView workbookViewId="0">
      <selection activeCell="E30" sqref="E30"/>
    </sheetView>
  </sheetViews>
  <sheetFormatPr defaultRowHeight="15" x14ac:dyDescent="0.25"/>
  <cols>
    <col min="1" max="1" width="9.85546875" customWidth="1"/>
    <col min="2" max="2" width="24.85546875" style="14" bestFit="1" customWidth="1"/>
    <col min="3" max="3" width="24.42578125" bestFit="1" customWidth="1"/>
  </cols>
  <sheetData>
    <row r="1" spans="1:3" x14ac:dyDescent="0.25">
      <c r="A1" s="17" t="str">
        <f>Summary!A1</f>
        <v xml:space="preserve">KPCO_R_KPSC_1_5_Attachment1 </v>
      </c>
      <c r="B1" s="34"/>
      <c r="C1" s="14"/>
    </row>
    <row r="2" spans="1:3" x14ac:dyDescent="0.25">
      <c r="A2" s="34" t="s">
        <v>97</v>
      </c>
      <c r="C2" s="14"/>
    </row>
    <row r="3" spans="1:3" x14ac:dyDescent="0.25">
      <c r="A3" s="14"/>
      <c r="C3" s="14"/>
    </row>
    <row r="4" spans="1:3" x14ac:dyDescent="0.25">
      <c r="A4" s="14"/>
      <c r="C4" s="54" t="s">
        <v>0</v>
      </c>
    </row>
    <row r="5" spans="1:3" ht="30" x14ac:dyDescent="0.25">
      <c r="A5" s="17" t="s">
        <v>44</v>
      </c>
      <c r="B5" s="17" t="s">
        <v>45</v>
      </c>
      <c r="C5" s="18" t="s">
        <v>125</v>
      </c>
    </row>
    <row r="6" spans="1:3" x14ac:dyDescent="0.25">
      <c r="A6" s="16" t="s">
        <v>98</v>
      </c>
      <c r="B6" s="16" t="s">
        <v>99</v>
      </c>
      <c r="C6" s="47">
        <v>1827770.6800000002</v>
      </c>
    </row>
    <row r="7" spans="1:3" ht="15.75" thickBot="1" x14ac:dyDescent="0.3">
      <c r="C7" s="91">
        <f>C6</f>
        <v>1827770.6800000002</v>
      </c>
    </row>
    <row r="8" spans="1:3" ht="15.75" thickTop="1" x14ac:dyDescent="0.25"/>
  </sheetData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91C0-64C7-4787-924E-5B2E1F846B58}">
  <sheetPr>
    <pageSetUpPr fitToPage="1"/>
  </sheetPr>
  <dimension ref="A1:E31"/>
  <sheetViews>
    <sheetView workbookViewId="0">
      <selection activeCell="D19" sqref="D19"/>
    </sheetView>
  </sheetViews>
  <sheetFormatPr defaultRowHeight="15" x14ac:dyDescent="0.25"/>
  <cols>
    <col min="1" max="1" width="49.85546875" customWidth="1"/>
    <col min="2" max="2" width="24.42578125" bestFit="1" customWidth="1"/>
    <col min="5" max="5" width="10.5703125" bestFit="1" customWidth="1"/>
  </cols>
  <sheetData>
    <row r="1" spans="1:5" x14ac:dyDescent="0.25">
      <c r="A1" s="17" t="str">
        <f>Summary!A1</f>
        <v xml:space="preserve">KPCO_R_KPSC_1_5_Attachment1 </v>
      </c>
      <c r="B1" s="14"/>
    </row>
    <row r="2" spans="1:5" x14ac:dyDescent="0.25">
      <c r="A2" s="34" t="s">
        <v>118</v>
      </c>
      <c r="B2" s="14"/>
    </row>
    <row r="3" spans="1:5" x14ac:dyDescent="0.25">
      <c r="A3" s="14"/>
      <c r="B3" s="14"/>
    </row>
    <row r="4" spans="1:5" x14ac:dyDescent="0.25">
      <c r="A4" s="14"/>
      <c r="B4" s="54" t="s">
        <v>0</v>
      </c>
    </row>
    <row r="5" spans="1:5" s="14" customFormat="1" x14ac:dyDescent="0.25">
      <c r="B5" s="60" t="s">
        <v>136</v>
      </c>
    </row>
    <row r="6" spans="1:5" ht="30" x14ac:dyDescent="0.25">
      <c r="A6" s="17" t="s">
        <v>45</v>
      </c>
      <c r="B6" s="18" t="s">
        <v>125</v>
      </c>
    </row>
    <row r="7" spans="1:5" x14ac:dyDescent="0.25">
      <c r="A7" s="16" t="s">
        <v>110</v>
      </c>
      <c r="B7" s="49">
        <v>1043799.19</v>
      </c>
      <c r="E7" s="61"/>
    </row>
    <row r="8" spans="1:5" s="14" customFormat="1" ht="30" x14ac:dyDescent="0.25">
      <c r="A8" s="48" t="s">
        <v>109</v>
      </c>
      <c r="B8" s="49">
        <v>718936.37</v>
      </c>
      <c r="E8" s="61"/>
    </row>
    <row r="9" spans="1:5" s="14" customFormat="1" x14ac:dyDescent="0.25">
      <c r="A9" s="17" t="s">
        <v>111</v>
      </c>
      <c r="B9" s="52">
        <f>B7-B8</f>
        <v>324862.81999999995</v>
      </c>
      <c r="E9" s="61"/>
    </row>
    <row r="10" spans="1:5" s="14" customFormat="1" x14ac:dyDescent="0.25">
      <c r="A10" s="16"/>
      <c r="B10" s="49"/>
    </row>
    <row r="11" spans="1:5" s="14" customFormat="1" x14ac:dyDescent="0.25">
      <c r="A11" s="16" t="s">
        <v>112</v>
      </c>
      <c r="B11" s="49">
        <v>964461.06</v>
      </c>
      <c r="E11" s="61"/>
    </row>
    <row r="12" spans="1:5" s="14" customFormat="1" ht="30" x14ac:dyDescent="0.25">
      <c r="A12" s="48" t="s">
        <v>109</v>
      </c>
      <c r="B12" s="49">
        <v>721217.56</v>
      </c>
      <c r="E12" s="61"/>
    </row>
    <row r="13" spans="1:5" s="14" customFormat="1" x14ac:dyDescent="0.25">
      <c r="A13" s="17" t="s">
        <v>113</v>
      </c>
      <c r="B13" s="52">
        <f>B11-B12</f>
        <v>243243.5</v>
      </c>
    </row>
    <row r="14" spans="1:5" s="14" customFormat="1" x14ac:dyDescent="0.25">
      <c r="A14" s="16"/>
      <c r="B14" s="49"/>
    </row>
    <row r="15" spans="1:5" s="14" customFormat="1" x14ac:dyDescent="0.25">
      <c r="A15" s="16" t="s">
        <v>120</v>
      </c>
      <c r="B15" s="49">
        <v>137750.21</v>
      </c>
      <c r="E15" s="61"/>
    </row>
    <row r="16" spans="1:5" s="14" customFormat="1" ht="30" x14ac:dyDescent="0.25">
      <c r="A16" s="48" t="s">
        <v>121</v>
      </c>
      <c r="B16" s="49">
        <v>9363.59</v>
      </c>
      <c r="E16" s="61"/>
    </row>
    <row r="17" spans="1:5" s="14" customFormat="1" x14ac:dyDescent="0.25">
      <c r="A17" s="17" t="s">
        <v>122</v>
      </c>
      <c r="B17" s="52">
        <f>B15-B16</f>
        <v>128386.62</v>
      </c>
    </row>
    <row r="18" spans="1:5" s="14" customFormat="1" x14ac:dyDescent="0.25">
      <c r="A18" s="16"/>
      <c r="B18" s="49"/>
    </row>
    <row r="19" spans="1:5" s="14" customFormat="1" x14ac:dyDescent="0.25">
      <c r="A19" s="16" t="s">
        <v>123</v>
      </c>
      <c r="B19" s="49">
        <v>999343.3</v>
      </c>
      <c r="E19" s="61"/>
    </row>
    <row r="20" spans="1:5" s="14" customFormat="1" ht="30" x14ac:dyDescent="0.25">
      <c r="A20" s="48" t="s">
        <v>121</v>
      </c>
      <c r="B20" s="49">
        <v>65116.43</v>
      </c>
      <c r="E20" s="61"/>
    </row>
    <row r="21" spans="1:5" s="14" customFormat="1" x14ac:dyDescent="0.25">
      <c r="A21" s="17" t="s">
        <v>124</v>
      </c>
      <c r="B21" s="52">
        <f>B19-B20</f>
        <v>934226.87</v>
      </c>
    </row>
    <row r="22" spans="1:5" s="14" customFormat="1" x14ac:dyDescent="0.25">
      <c r="A22" s="16"/>
      <c r="B22" s="49"/>
    </row>
    <row r="23" spans="1:5" ht="15.75" thickBot="1" x14ac:dyDescent="0.3">
      <c r="A23" s="17" t="s">
        <v>108</v>
      </c>
      <c r="B23" s="94">
        <f>B9+B13+B17+B21</f>
        <v>1630719.81</v>
      </c>
    </row>
    <row r="24" spans="1:5" ht="15.75" thickTop="1" x14ac:dyDescent="0.25"/>
    <row r="26" spans="1:5" ht="108" customHeight="1" x14ac:dyDescent="0.25">
      <c r="A26" s="59" t="s">
        <v>137</v>
      </c>
      <c r="B26" s="59"/>
      <c r="C26" s="51"/>
    </row>
    <row r="27" spans="1:5" x14ac:dyDescent="0.25">
      <c r="B27" s="50"/>
    </row>
    <row r="30" spans="1:5" x14ac:dyDescent="0.25">
      <c r="B30" s="50"/>
    </row>
    <row r="31" spans="1:5" x14ac:dyDescent="0.25">
      <c r="B31" s="50"/>
    </row>
  </sheetData>
  <mergeCells count="1">
    <mergeCell ref="A26:B26"/>
  </mergeCells>
  <pageMargins left="0.7" right="0.7" top="0.75" bottom="0.75" header="0.3" footer="0.3"/>
  <pageSetup scale="97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87D64-54D7-40D0-8916-996535D2F319}">
  <sheetPr>
    <pageSetUpPr fitToPage="1"/>
  </sheetPr>
  <dimension ref="A1:C13"/>
  <sheetViews>
    <sheetView workbookViewId="0">
      <selection activeCell="G29" sqref="G29"/>
    </sheetView>
  </sheetViews>
  <sheetFormatPr defaultRowHeight="15" x14ac:dyDescent="0.25"/>
  <cols>
    <col min="1" max="1" width="9.85546875" customWidth="1"/>
    <col min="2" max="2" width="26.28515625" bestFit="1" customWidth="1"/>
    <col min="3" max="3" width="24.42578125" bestFit="1" customWidth="1"/>
  </cols>
  <sheetData>
    <row r="1" spans="1:3" x14ac:dyDescent="0.25">
      <c r="A1" s="17" t="str">
        <f>Summary!A1</f>
        <v xml:space="preserve">KPCO_R_KPSC_1_5_Attachment1 </v>
      </c>
      <c r="B1" s="34"/>
      <c r="C1" s="14"/>
    </row>
    <row r="2" spans="1:3" x14ac:dyDescent="0.25">
      <c r="A2" s="34" t="s">
        <v>101</v>
      </c>
      <c r="B2" s="14"/>
      <c r="C2" s="14"/>
    </row>
    <row r="3" spans="1:3" x14ac:dyDescent="0.25">
      <c r="A3" s="14"/>
      <c r="B3" s="14"/>
      <c r="C3" s="14"/>
    </row>
    <row r="4" spans="1:3" x14ac:dyDescent="0.25">
      <c r="A4" s="14"/>
      <c r="B4" s="14"/>
      <c r="C4" s="54" t="s">
        <v>0</v>
      </c>
    </row>
    <row r="5" spans="1:3" ht="30" x14ac:dyDescent="0.25">
      <c r="A5" s="17" t="s">
        <v>44</v>
      </c>
      <c r="B5" s="17" t="s">
        <v>45</v>
      </c>
      <c r="C5" s="18" t="s">
        <v>125</v>
      </c>
    </row>
    <row r="6" spans="1:3" x14ac:dyDescent="0.25">
      <c r="A6" s="16" t="s">
        <v>102</v>
      </c>
      <c r="B6" s="16" t="s">
        <v>103</v>
      </c>
      <c r="C6" s="47">
        <v>1942.46</v>
      </c>
    </row>
    <row r="7" spans="1:3" x14ac:dyDescent="0.25">
      <c r="A7" s="14" t="s">
        <v>104</v>
      </c>
      <c r="B7" s="14" t="s">
        <v>105</v>
      </c>
      <c r="C7" s="4">
        <v>920.52</v>
      </c>
    </row>
    <row r="8" spans="1:3" x14ac:dyDescent="0.25">
      <c r="A8" s="17" t="s">
        <v>114</v>
      </c>
      <c r="B8" s="14"/>
      <c r="C8" s="47">
        <f>C6+C7</f>
        <v>2862.98</v>
      </c>
    </row>
    <row r="10" spans="1:3" x14ac:dyDescent="0.25">
      <c r="A10" s="17" t="s">
        <v>115</v>
      </c>
      <c r="C10" s="47">
        <v>115961.23000000003</v>
      </c>
    </row>
    <row r="12" spans="1:3" ht="15.75" thickBot="1" x14ac:dyDescent="0.3">
      <c r="A12" s="17" t="s">
        <v>116</v>
      </c>
      <c r="C12" s="92">
        <f>C8+C10</f>
        <v>118824.21000000002</v>
      </c>
    </row>
    <row r="13" spans="1:3" ht="15.75" thickTop="1" x14ac:dyDescent="0.25"/>
  </sheetData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A1A5-685B-402F-B329-63D081E86C46}">
  <sheetPr>
    <pageSetUpPr fitToPage="1"/>
  </sheetPr>
  <dimension ref="A1:C8"/>
  <sheetViews>
    <sheetView workbookViewId="0">
      <selection activeCell="I14" sqref="I14"/>
    </sheetView>
  </sheetViews>
  <sheetFormatPr defaultRowHeight="15" x14ac:dyDescent="0.25"/>
  <cols>
    <col min="1" max="1" width="49.85546875" customWidth="1"/>
    <col min="2" max="2" width="24.42578125" bestFit="1" customWidth="1"/>
  </cols>
  <sheetData>
    <row r="1" spans="1:3" x14ac:dyDescent="0.25">
      <c r="A1" s="17" t="str">
        <f>Summary!A1</f>
        <v xml:space="preserve">KPCO_R_KPSC_1_5_Attachment1 </v>
      </c>
      <c r="B1" s="14"/>
    </row>
    <row r="2" spans="1:3" x14ac:dyDescent="0.25">
      <c r="A2" s="34" t="s">
        <v>139</v>
      </c>
      <c r="B2" s="14"/>
    </row>
    <row r="3" spans="1:3" x14ac:dyDescent="0.25">
      <c r="A3" s="14"/>
      <c r="B3" s="14"/>
    </row>
    <row r="4" spans="1:3" x14ac:dyDescent="0.25">
      <c r="A4" s="14"/>
      <c r="B4" s="54" t="s">
        <v>0</v>
      </c>
    </row>
    <row r="5" spans="1:3" ht="30" x14ac:dyDescent="0.25">
      <c r="A5" s="17" t="s">
        <v>45</v>
      </c>
      <c r="B5" s="18" t="s">
        <v>125</v>
      </c>
    </row>
    <row r="6" spans="1:3" ht="30" customHeight="1" x14ac:dyDescent="0.25">
      <c r="A6" s="51" t="s">
        <v>140</v>
      </c>
      <c r="B6" s="62" t="s">
        <v>138</v>
      </c>
      <c r="C6" s="14"/>
    </row>
    <row r="7" spans="1:3" ht="15.75" thickBot="1" x14ac:dyDescent="0.3">
      <c r="B7" s="90">
        <v>0</v>
      </c>
    </row>
    <row r="8" spans="1:3" ht="15.75" thickTop="1" x14ac:dyDescent="0.25"/>
  </sheetData>
  <pageMargins left="0.7" right="0.7" top="0.75" bottom="0.75" header="0.3" footer="0.3"/>
  <pageSetup scale="7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74fb2a66-a6a0-4672-b6ad-488e5a4825d5" value=""/>
  <element uid="d14f5c36-f44a-4315-b438-005cfe8f069f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NzRmYjJhNjYtYTZhMC00NjcyLWI2YWQtNDg4ZTVhNDgyNWQ1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I5MDc5MjwvVXNlck5hbWU+PERhdGVUaW1lPjEyLzIvMjAyMiA0OjM4OjQ2IFBNPC9EYXRlVGltZT48TGFiZWxTdHJpbmc+QUVQIEludGVybmFsPC9MYWJlbFN0cmluZz48L2l0ZW0+PC9sYWJlbEhpc3Rvcnk+</Value>
</WrappedLabelHistor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4" ma:contentTypeDescription="Create a new document." ma:contentTypeScope="" ma:versionID="3fc744c9700b8e7b959b5b06742e821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bf01d9ed398ddea1b30218988636c3d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Props1.xml><?xml version="1.0" encoding="utf-8"?>
<ds:datastoreItem xmlns:ds="http://schemas.openxmlformats.org/officeDocument/2006/customXml" ds:itemID="{B462A93D-49AD-4081-B2E6-15CB029F9BC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BAD7C7AB-3C34-4FA4-BF5C-CF59963E82C0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C27D09F3-C258-4E7E-BD05-8221E362BC81}"/>
</file>

<file path=customXml/itemProps4.xml><?xml version="1.0" encoding="utf-8"?>
<ds:datastoreItem xmlns:ds="http://schemas.openxmlformats.org/officeDocument/2006/customXml" ds:itemID="{C9063B1D-5890-4531-92A4-37B68A84B0C6}"/>
</file>

<file path=customXml/itemProps5.xml><?xml version="1.0" encoding="utf-8"?>
<ds:datastoreItem xmlns:ds="http://schemas.openxmlformats.org/officeDocument/2006/customXml" ds:itemID="{47AA962F-10D1-44B0-A8D2-1E5D78ED77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 Whitney</dc:creator>
  <cp:lastModifiedBy>Heather M Whitney</cp:lastModifiedBy>
  <cp:lastPrinted>2022-12-02T12:14:47Z</cp:lastPrinted>
  <dcterms:created xsi:type="dcterms:W3CDTF">2015-06-05T18:17:20Z</dcterms:created>
  <dcterms:modified xsi:type="dcterms:W3CDTF">2024-03-01T18:01:45Z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84ba95b1-89e4-4a0e-ba9e-7d21caa2023a</vt:lpwstr>
  </property>
  <property fmtid="{D5CDD505-2E9C-101B-9397-08002B2CF9AE}" pid="3" name="bjSaver">
    <vt:lpwstr>Yzo6iu4RCOp5VcJWjy40zzIEO7NbA0wx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/&gt;&lt;element uid="74fb2a66-a6a0-4672-b6ad-488e5a4825d5" value="" /&gt;&lt;element uid="d14f5c36-f44a-4315-b438-005cfe8f069f"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{BAD7C7AB-3C34-4FA4-BF5C-CF59963E82C0}</vt:lpwstr>
  </property>
  <property fmtid="{D5CDD505-2E9C-101B-9397-08002B2CF9AE}" pid="12" name="ContentTypeId">
    <vt:lpwstr>0x0101004DF805D1E1DA4A49A223477D3B105720</vt:lpwstr>
  </property>
</Properties>
</file>