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60" windowWidth="7670" windowHeight="6440" tabRatio="910" activeTab="0"/>
  </bookViews>
  <sheets>
    <sheet name="BA Mar 24" sheetId="1" r:id="rId1"/>
    <sheet name="BA 2023-00250" sheetId="2" r:id="rId2"/>
    <sheet name="ACA 2022-00360" sheetId="3" r:id="rId3"/>
  </sheets>
  <definedNames>
    <definedName name="_xlnm.Print_Area" localSheetId="2">'ACA 2022-00360'!$A$1:$J$34</definedName>
    <definedName name="_xlnm.Print_Area" localSheetId="1">'BA 2023-00250'!$A$1:$F$24</definedName>
    <definedName name="_xlnm.Print_Area" localSheetId="0">'BA Mar 24'!$A$1:$F$31</definedName>
  </definedNames>
  <calcPr fullCalcOnLoad="1"/>
</workbook>
</file>

<file path=xl/sharedStrings.xml><?xml version="1.0" encoding="utf-8"?>
<sst xmlns="http://schemas.openxmlformats.org/spreadsheetml/2006/main" count="70" uniqueCount="49">
  <si>
    <t>COLUMBIA GAS OF KENTUCKY, INC.</t>
  </si>
  <si>
    <t>CALCULATION OF BALANCING ADJUSTMENT</t>
  </si>
  <si>
    <t>Line</t>
  </si>
  <si>
    <t>No.</t>
  </si>
  <si>
    <t>Description</t>
  </si>
  <si>
    <t>Detail</t>
  </si>
  <si>
    <t>Amount</t>
  </si>
  <si>
    <t>$</t>
  </si>
  <si>
    <t xml:space="preserve"> </t>
  </si>
  <si>
    <t>TOTAL BALANCING ADJUSTMENT AMOUNT</t>
  </si>
  <si>
    <t>BALANCING ADJUSTMENT (BA) TO</t>
  </si>
  <si>
    <t>Supporting Data</t>
  </si>
  <si>
    <t>Volume</t>
  </si>
  <si>
    <t>Rate</t>
  </si>
  <si>
    <t>Balance</t>
  </si>
  <si>
    <t>SUMMARY:</t>
  </si>
  <si>
    <t>Total adjustment to have been distributed to</t>
  </si>
  <si>
    <t>Refund</t>
  </si>
  <si>
    <t>REFUND AMOUNT</t>
  </si>
  <si>
    <t>Less: actual amount distributed</t>
  </si>
  <si>
    <t>Surcharge</t>
  </si>
  <si>
    <t>SURCHARGE AMOUNT</t>
  </si>
  <si>
    <t>Columbia Gas of Kentucky, Inc.</t>
  </si>
  <si>
    <t>REMAINING AMOUNT</t>
  </si>
  <si>
    <t xml:space="preserve">REMAINING AMOUNT </t>
  </si>
  <si>
    <t>Tariff</t>
  </si>
  <si>
    <t>Choice</t>
  </si>
  <si>
    <t>LESS</t>
  </si>
  <si>
    <t>Beginning Balance</t>
  </si>
  <si>
    <t>TOTAL SURCHARGE COLLECTED</t>
  </si>
  <si>
    <t>Balancing Adjustment</t>
  </si>
  <si>
    <t>AMOUNT COLLECTED</t>
  </si>
  <si>
    <t>REMAINING BALANCE</t>
  </si>
  <si>
    <t>AMOUNT REFUNDED</t>
  </si>
  <si>
    <t>TOTAL REMAINING REFUND</t>
  </si>
  <si>
    <t xml:space="preserve">RECONCILIATION OF A PREVIOUS BALANCING ADJUSTMENT </t>
  </si>
  <si>
    <t xml:space="preserve">RECONCILIATION OF PREVIOUS ACTUAL COST ADJUSTMENT </t>
  </si>
  <si>
    <t>Divided by:  projected sales volumes for the three months</t>
  </si>
  <si>
    <t>Expires: December 31, 2023</t>
  </si>
  <si>
    <t>Case No. 2022-00360</t>
  </si>
  <si>
    <t>Case No. 2023-00250</t>
  </si>
  <si>
    <t xml:space="preserve">     customers in Case No. 2023-00250</t>
  </si>
  <si>
    <t xml:space="preserve">     customers in Case No. 2022-00360</t>
  </si>
  <si>
    <t>TO BE EFFECTIVE UNIT 1 MARCH THROUGH UNIT 21 MAY</t>
  </si>
  <si>
    <t xml:space="preserve">     ended May 31, 2024</t>
  </si>
  <si>
    <t>Actual Cost Adjustment YR2022 QTR3</t>
  </si>
  <si>
    <t>(FEBRUARY 29, 2024 - MAY 29, 2024)</t>
  </si>
  <si>
    <t xml:space="preserve">Total adjustment to have been collected from </t>
  </si>
  <si>
    <t>Less: actual amount collected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</si>
</sst>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_);\(0.00\)"/>
    <numFmt numFmtId="169" formatCode="_(* #,##0.0000_);_(* \(#,##0.0000\);_(* &quot;-&quot;????_);_(@_)"/>
    <numFmt numFmtId="170" formatCode="0.0"/>
    <numFmt numFmtId="171" formatCode="0.00_);[Red]\(0.00\)"/>
    <numFmt numFmtId="172" formatCode="0.0_);[Red]\(0.0\)"/>
    <numFmt numFmtId="173" formatCode="0_);[Red]\(0\)"/>
    <numFmt numFmtId="174" formatCode="mmmm\-yy"/>
    <numFmt numFmtId="175" formatCode="mmmm\ d\,\ yyyy"/>
    <numFmt numFmtId="176" formatCode="0.0000"/>
    <numFmt numFmtId="177" formatCode="0.000"/>
    <numFmt numFmtId="178" formatCode="0.00000"/>
    <numFmt numFmtId="179" formatCode="0.000000"/>
    <numFmt numFmtId="180" formatCode="_(* #,##0.00000_);_(* \(#,##0.00000\);_(* &quot;-&quot;??_);_(@_)"/>
    <numFmt numFmtId="181" formatCode="0.0000_)"/>
    <numFmt numFmtId="182" formatCode="&quot;$&quot;#,##0.0000_);\(&quot;$&quot;#,##0.0000\)"/>
    <numFmt numFmtId="183" formatCode="0.000_)"/>
    <numFmt numFmtId="184" formatCode="0.00_)"/>
    <numFmt numFmtId="185" formatCode="0.0_)"/>
    <numFmt numFmtId="186" formatCode="0_)"/>
    <numFmt numFmtId="187" formatCode="#,##0.0_);\(#,##0.0\)"/>
    <numFmt numFmtId="188" formatCode="#,##0.000_);\(#,##0.000\)"/>
    <numFmt numFmtId="189" formatCode="#,##0.0000_);\(#,##0.0000\)"/>
    <numFmt numFmtId="190" formatCode="#,##0.00000_);\(#,##0.00000\)"/>
    <numFmt numFmtId="191" formatCode="#,##0.000000_);\(#,##0.000000\)"/>
    <numFmt numFmtId="192" formatCode="0.00000_)"/>
    <numFmt numFmtId="193" formatCode="0.000000_)"/>
    <numFmt numFmtId="194" formatCode="_(* #,##0.000000_);_(* \(#,##0.000000\);_(* &quot;-&quot;??_);_(@_)"/>
    <numFmt numFmtId="195" formatCode="0.0_);\(0.0\)"/>
    <numFmt numFmtId="196" formatCode="0_);\(0\)"/>
    <numFmt numFmtId="197" formatCode="_([$$-409]* #,##0_);_([$$-409]* \(#,##0\);_([$$-409]* &quot;-&quot;_);_(@_)"/>
    <numFmt numFmtId="198" formatCode="_([$$-409]* #,##0.0000_);_([$$-409]* \(#,##0.0000\);_([$$-409]* &quot;-&quot;????_);_(@_)"/>
    <numFmt numFmtId="199" formatCode="#,##0.0"/>
    <numFmt numFmtId="200" formatCode="&quot;$&quot;#,##0.0000"/>
    <numFmt numFmtId="201" formatCode="&quot;$&quot;#,##0.00"/>
    <numFmt numFmtId="202" formatCode="&quot;$&quot;#,##0.0_);\(&quot;$&quot;#,##0.0\)"/>
    <numFmt numFmtId="203" formatCode="&quot;$&quot;#,##0"/>
    <numFmt numFmtId="204" formatCode="&quot;$&quot;#,##0.00000_);\(&quot;$&quot;#,##0.00000\)"/>
    <numFmt numFmtId="205" formatCode="0.0000_);\(0.0000\)"/>
    <numFmt numFmtId="206" formatCode="&quot;$&quot;#,##0.000_);\(&quot;$&quot;#,##0.000\)"/>
    <numFmt numFmtId="207" formatCode="mmmm\ yyyy"/>
    <numFmt numFmtId="208" formatCode="mmm\-yyyy"/>
    <numFmt numFmtId="209" formatCode="&quot;$&quot;#,##0.000000_);\(&quot;$&quot;#,##0.000000\)"/>
    <numFmt numFmtId="210" formatCode="[$-409]dddd\,\ mmmm\ dd\,\ yyyy"/>
    <numFmt numFmtId="211" formatCode="_(&quot;$&quot;* #,##0.0000_);_(&quot;$&quot;* \(#,##0.0000\);_(&quot;$&quot;* &quot;-&quot;????_);_(@_)"/>
    <numFmt numFmtId="212" formatCode="[$-409]mmmm\-yy;@"/>
    <numFmt numFmtId="213" formatCode="#,##0.0000"/>
    <numFmt numFmtId="214" formatCode="mmmyyyy"/>
    <numFmt numFmtId="215" formatCode="[$-409]mmmm\ d\,\ yyyy;@"/>
    <numFmt numFmtId="216" formatCode="0.0%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Accounting"/>
      <sz val="11"/>
      <name val="Calibri"/>
      <family val="2"/>
    </font>
    <font>
      <u val="single"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5" fontId="22" fillId="0" borderId="0" xfId="0" applyNumberFormat="1" applyFont="1" applyFill="1" applyAlignment="1">
      <alignment horizontal="center"/>
    </xf>
    <xf numFmtId="5" fontId="22" fillId="0" borderId="0" xfId="0" applyNumberFormat="1" applyFont="1" applyFill="1" applyAlignment="1">
      <alignment/>
    </xf>
    <xf numFmtId="5" fontId="22" fillId="0" borderId="0" xfId="42" applyNumberFormat="1" applyFont="1" applyFill="1" applyAlignment="1">
      <alignment/>
    </xf>
    <xf numFmtId="5" fontId="22" fillId="0" borderId="0" xfId="0" applyNumberFormat="1" applyFont="1" applyAlignment="1">
      <alignment/>
    </xf>
    <xf numFmtId="5" fontId="22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5" fontId="23" fillId="0" borderId="11" xfId="0" applyNumberFormat="1" applyFont="1" applyBorder="1" applyAlignment="1">
      <alignment/>
    </xf>
    <xf numFmtId="0" fontId="23" fillId="0" borderId="0" xfId="0" applyFont="1" applyAlignment="1">
      <alignment horizontal="left"/>
    </xf>
    <xf numFmtId="198" fontId="23" fillId="0" borderId="11" xfId="42" applyNumberFormat="1" applyFont="1" applyBorder="1" applyAlignment="1">
      <alignment/>
    </xf>
    <xf numFmtId="165" fontId="22" fillId="0" borderId="0" xfId="42" applyNumberFormat="1" applyFont="1" applyAlignment="1">
      <alignment/>
    </xf>
    <xf numFmtId="165" fontId="22" fillId="0" borderId="10" xfId="42" applyNumberFormat="1" applyFont="1" applyBorder="1" applyAlignment="1">
      <alignment/>
    </xf>
    <xf numFmtId="0" fontId="22" fillId="0" borderId="0" xfId="57" applyFont="1">
      <alignment/>
      <protection/>
    </xf>
    <xf numFmtId="43" fontId="22" fillId="0" borderId="0" xfId="42" applyFont="1" applyAlignment="1">
      <alignment/>
    </xf>
    <xf numFmtId="0" fontId="22" fillId="0" borderId="0" xfId="57" applyFont="1" applyFill="1">
      <alignment/>
      <protection/>
    </xf>
    <xf numFmtId="43" fontId="22" fillId="0" borderId="0" xfId="42" applyFont="1" applyAlignment="1">
      <alignment horizontal="center"/>
    </xf>
    <xf numFmtId="43" fontId="25" fillId="0" borderId="0" xfId="42" applyFont="1" applyAlignment="1">
      <alignment horizontal="center"/>
    </xf>
    <xf numFmtId="7" fontId="22" fillId="0" borderId="0" xfId="42" applyNumberFormat="1" applyFont="1" applyAlignment="1">
      <alignment/>
    </xf>
    <xf numFmtId="37" fontId="22" fillId="0" borderId="0" xfId="42" applyNumberFormat="1" applyFont="1" applyFill="1" applyAlignment="1">
      <alignment/>
    </xf>
    <xf numFmtId="182" fontId="22" fillId="0" borderId="0" xfId="42" applyNumberFormat="1" applyFont="1" applyAlignment="1">
      <alignment/>
    </xf>
    <xf numFmtId="5" fontId="22" fillId="0" borderId="0" xfId="42" applyNumberFormat="1" applyFont="1" applyAlignment="1">
      <alignment/>
    </xf>
    <xf numFmtId="177" fontId="22" fillId="0" borderId="0" xfId="57" applyNumberFormat="1" applyFont="1">
      <alignment/>
      <protection/>
    </xf>
    <xf numFmtId="167" fontId="22" fillId="0" borderId="0" xfId="42" applyNumberFormat="1" applyFont="1" applyAlignment="1">
      <alignment/>
    </xf>
    <xf numFmtId="0" fontId="26" fillId="0" borderId="0" xfId="57" applyFont="1">
      <alignment/>
      <protection/>
    </xf>
    <xf numFmtId="5" fontId="25" fillId="0" borderId="0" xfId="42" applyNumberFormat="1" applyFont="1" applyAlignment="1">
      <alignment/>
    </xf>
    <xf numFmtId="5" fontId="22" fillId="0" borderId="11" xfId="42" applyNumberFormat="1" applyFont="1" applyBorder="1" applyAlignment="1">
      <alignment/>
    </xf>
    <xf numFmtId="7" fontId="22" fillId="0" borderId="0" xfId="42" applyNumberFormat="1" applyFont="1" applyAlignment="1" quotePrefix="1">
      <alignment/>
    </xf>
    <xf numFmtId="0" fontId="22" fillId="0" borderId="0" xfId="57" applyFont="1" quotePrefix="1">
      <alignment/>
      <protection/>
    </xf>
    <xf numFmtId="7" fontId="22" fillId="0" borderId="0" xfId="57" applyNumberFormat="1" applyFont="1">
      <alignment/>
      <protection/>
    </xf>
    <xf numFmtId="43" fontId="22" fillId="0" borderId="0" xfId="42" applyFont="1" applyAlignment="1">
      <alignment horizontal="centerContinuous"/>
    </xf>
    <xf numFmtId="43" fontId="22" fillId="0" borderId="0" xfId="42" applyNumberFormat="1" applyFont="1" applyAlignment="1">
      <alignment/>
    </xf>
    <xf numFmtId="17" fontId="22" fillId="0" borderId="0" xfId="57" applyNumberFormat="1" applyFont="1" quotePrefix="1">
      <alignment/>
      <protection/>
    </xf>
    <xf numFmtId="17" fontId="22" fillId="0" borderId="0" xfId="57" applyNumberFormat="1" applyFont="1" applyAlignment="1">
      <alignment horizontal="left"/>
      <protection/>
    </xf>
    <xf numFmtId="43" fontId="22" fillId="0" borderId="0" xfId="42" applyFont="1" applyBorder="1" applyAlignment="1">
      <alignment/>
    </xf>
    <xf numFmtId="182" fontId="22" fillId="0" borderId="0" xfId="42" applyNumberFormat="1" applyFont="1" applyFill="1" applyAlignment="1">
      <alignment/>
    </xf>
    <xf numFmtId="165" fontId="22" fillId="0" borderId="0" xfId="42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43" fontId="25" fillId="0" borderId="0" xfId="42" applyFont="1" applyFill="1" applyAlignment="1">
      <alignment horizontal="center"/>
    </xf>
    <xf numFmtId="43" fontId="22" fillId="0" borderId="0" xfId="42" applyFont="1" applyFill="1" applyAlignment="1">
      <alignment/>
    </xf>
    <xf numFmtId="7" fontId="22" fillId="0" borderId="0" xfId="42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37" fontId="22" fillId="0" borderId="0" xfId="0" applyNumberFormat="1" applyFont="1" applyFill="1" applyAlignment="1">
      <alignment/>
    </xf>
    <xf numFmtId="43" fontId="22" fillId="0" borderId="0" xfId="42" applyFont="1" applyFill="1" applyAlignment="1">
      <alignment horizontal="centerContinuous"/>
    </xf>
    <xf numFmtId="43" fontId="22" fillId="0" borderId="0" xfId="42" applyFont="1" applyFill="1" applyBorder="1" applyAlignment="1">
      <alignment horizontal="center"/>
    </xf>
    <xf numFmtId="43" fontId="22" fillId="0" borderId="0" xfId="42" applyFont="1" applyFill="1" applyAlignment="1">
      <alignment horizontal="center"/>
    </xf>
    <xf numFmtId="43" fontId="22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65" fontId="22" fillId="0" borderId="0" xfId="0" applyNumberFormat="1" applyFont="1" applyFill="1" applyAlignment="1">
      <alignment/>
    </xf>
    <xf numFmtId="189" fontId="22" fillId="0" borderId="0" xfId="0" applyNumberFormat="1" applyFont="1" applyFill="1" applyAlignment="1">
      <alignment/>
    </xf>
    <xf numFmtId="37" fontId="26" fillId="0" borderId="0" xfId="42" applyNumberFormat="1" applyFont="1" applyFill="1" applyAlignment="1">
      <alignment/>
    </xf>
    <xf numFmtId="7" fontId="22" fillId="0" borderId="0" xfId="0" applyNumberFormat="1" applyFont="1" applyFill="1" applyAlignment="1">
      <alignment/>
    </xf>
    <xf numFmtId="37" fontId="25" fillId="0" borderId="0" xfId="42" applyNumberFormat="1" applyFont="1" applyFill="1" applyAlignment="1">
      <alignment/>
    </xf>
    <xf numFmtId="37" fontId="22" fillId="0" borderId="11" xfId="42" applyNumberFormat="1" applyFont="1" applyFill="1" applyBorder="1" applyAlignment="1">
      <alignment/>
    </xf>
    <xf numFmtId="0" fontId="22" fillId="0" borderId="0" xfId="0" applyFont="1" applyFill="1" applyAlignment="1" quotePrefix="1">
      <alignment/>
    </xf>
    <xf numFmtId="39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7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3" fontId="23" fillId="0" borderId="0" xfId="42" applyFont="1" applyAlignment="1">
      <alignment horizontal="center"/>
    </xf>
    <xf numFmtId="0" fontId="22" fillId="0" borderId="0" xfId="57" applyFont="1" applyAlignment="1">
      <alignment/>
      <protection/>
    </xf>
    <xf numFmtId="43" fontId="23" fillId="0" borderId="0" xfId="42" applyFont="1" applyFill="1" applyAlignment="1">
      <alignment horizontal="center"/>
    </xf>
    <xf numFmtId="0" fontId="22" fillId="0" borderId="0" xfId="0" applyFont="1" applyFill="1" applyAlignment="1">
      <alignment/>
    </xf>
    <xf numFmtId="15" fontId="22" fillId="0" borderId="0" xfId="0" applyNumberFormat="1" applyFont="1" applyAlignment="1">
      <alignment/>
    </xf>
    <xf numFmtId="41" fontId="22" fillId="0" borderId="0" xfId="42" applyNumberFormat="1" applyFont="1" applyFill="1" applyBorder="1" applyAlignment="1">
      <alignment horizontal="right"/>
    </xf>
    <xf numFmtId="5" fontId="22" fillId="0" borderId="0" xfId="42" applyNumberFormat="1" applyFont="1" applyFill="1" applyBorder="1" applyAlignment="1">
      <alignment horizontal="right"/>
    </xf>
    <xf numFmtId="5" fontId="22" fillId="0" borderId="10" xfId="42" applyNumberFormat="1" applyFont="1" applyFill="1" applyBorder="1" applyAlignment="1">
      <alignment horizontal="right"/>
    </xf>
    <xf numFmtId="5" fontId="22" fillId="0" borderId="0" xfId="0" applyNumberFormat="1" applyFont="1" applyFill="1" applyAlignment="1">
      <alignment horizontal="right"/>
    </xf>
    <xf numFmtId="5" fontId="22" fillId="0" borderId="10" xfId="0" applyNumberFormat="1" applyFont="1" applyFill="1" applyBorder="1" applyAlignment="1">
      <alignment horizontal="right"/>
    </xf>
    <xf numFmtId="0" fontId="22" fillId="0" borderId="0" xfId="57" applyFont="1" applyFill="1" applyAlignment="1">
      <alignment horizontal="left"/>
      <protection/>
    </xf>
    <xf numFmtId="14" fontId="22" fillId="0" borderId="0" xfId="57" applyNumberFormat="1" applyFont="1" applyFill="1" quotePrefix="1">
      <alignment/>
      <protection/>
    </xf>
    <xf numFmtId="0" fontId="23" fillId="0" borderId="0" xfId="57" applyFont="1" applyFill="1">
      <alignment/>
      <protection/>
    </xf>
    <xf numFmtId="207" fontId="22" fillId="0" borderId="0" xfId="57" applyNumberFormat="1" applyFont="1" applyFill="1" applyAlignment="1" quotePrefix="1">
      <alignment horizontal="left"/>
      <protection/>
    </xf>
    <xf numFmtId="17" fontId="22" fillId="0" borderId="0" xfId="0" applyNumberFormat="1" applyFont="1" applyFill="1" applyAlignment="1">
      <alignment horizontal="left"/>
    </xf>
    <xf numFmtId="39" fontId="22" fillId="0" borderId="0" xfId="0" applyNumberFormat="1" applyFont="1" applyFill="1" applyAlignment="1">
      <alignment horizontal="center"/>
    </xf>
    <xf numFmtId="39" fontId="26" fillId="0" borderId="0" xfId="0" applyNumberFormat="1" applyFont="1" applyFill="1" applyAlignment="1">
      <alignment horizontal="center"/>
    </xf>
    <xf numFmtId="7" fontId="22" fillId="0" borderId="0" xfId="0" applyNumberFormat="1" applyFont="1" applyFill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57" applyFont="1" applyAlignment="1">
      <alignment horizontal="center"/>
      <protection/>
    </xf>
    <xf numFmtId="43" fontId="23" fillId="0" borderId="0" xfId="42" applyFont="1" applyAlignment="1">
      <alignment horizontal="center"/>
    </xf>
    <xf numFmtId="0" fontId="22" fillId="0" borderId="0" xfId="57" applyFont="1" applyAlignment="1">
      <alignment/>
      <protection/>
    </xf>
    <xf numFmtId="0" fontId="23" fillId="0" borderId="0" xfId="0" applyFont="1" applyFill="1" applyAlignment="1">
      <alignment horizontal="center"/>
    </xf>
    <xf numFmtId="43" fontId="22" fillId="0" borderId="10" xfId="42" applyFont="1" applyFill="1" applyBorder="1" applyAlignment="1">
      <alignment horizontal="center"/>
    </xf>
    <xf numFmtId="43" fontId="23" fillId="0" borderId="0" xfId="42" applyFont="1" applyFill="1" applyAlignment="1">
      <alignment horizontal="center"/>
    </xf>
    <xf numFmtId="0" fontId="22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78"/>
  <sheetViews>
    <sheetView tabSelected="1" zoomScale="85" zoomScaleNormal="85" workbookViewId="0" topLeftCell="A1">
      <selection activeCell="C32" sqref="C32"/>
    </sheetView>
  </sheetViews>
  <sheetFormatPr defaultColWidth="9.140625" defaultRowHeight="12.75"/>
  <cols>
    <col min="1" max="1" width="4.57421875" style="1" customWidth="1"/>
    <col min="2" max="2" width="1.57421875" style="1" customWidth="1"/>
    <col min="3" max="3" width="45.8515625" style="1" customWidth="1"/>
    <col min="4" max="4" width="17.8515625" style="1" customWidth="1"/>
    <col min="5" max="5" width="13.00390625" style="1" customWidth="1"/>
    <col min="6" max="6" width="9.140625" style="1" customWidth="1"/>
    <col min="7" max="7" width="14.8515625" style="1" customWidth="1"/>
    <col min="8" max="16384" width="9.140625" style="1" customWidth="1"/>
  </cols>
  <sheetData>
    <row r="1" spans="1:5" ht="14.25">
      <c r="A1" s="83" t="s">
        <v>0</v>
      </c>
      <c r="B1" s="84"/>
      <c r="C1" s="84"/>
      <c r="D1" s="84"/>
      <c r="E1" s="84"/>
    </row>
    <row r="2" ht="14.25">
      <c r="C2" s="2"/>
    </row>
    <row r="3" spans="1:5" ht="14.25">
      <c r="A3" s="85" t="s">
        <v>1</v>
      </c>
      <c r="B3" s="84"/>
      <c r="C3" s="84"/>
      <c r="D3" s="84"/>
      <c r="E3" s="84"/>
    </row>
    <row r="4" spans="1:5" ht="14.25">
      <c r="A4" s="85" t="s">
        <v>43</v>
      </c>
      <c r="B4" s="84"/>
      <c r="C4" s="84"/>
      <c r="D4" s="84"/>
      <c r="E4" s="84"/>
    </row>
    <row r="5" spans="1:5" ht="14.25">
      <c r="A5" s="85" t="s">
        <v>46</v>
      </c>
      <c r="B5" s="84"/>
      <c r="C5" s="84"/>
      <c r="D5" s="84"/>
      <c r="E5" s="84"/>
    </row>
    <row r="6" spans="1:2" ht="14.25">
      <c r="A6" s="2" t="s">
        <v>2</v>
      </c>
      <c r="B6" s="2"/>
    </row>
    <row r="7" spans="1:5" ht="14.25">
      <c r="A7" s="3" t="s">
        <v>3</v>
      </c>
      <c r="B7" s="3"/>
      <c r="C7" s="63" t="s">
        <v>4</v>
      </c>
      <c r="D7" s="63" t="s">
        <v>5</v>
      </c>
      <c r="E7" s="63" t="s">
        <v>6</v>
      </c>
    </row>
    <row r="8" spans="4:5" ht="14.25">
      <c r="D8" s="64" t="s">
        <v>7</v>
      </c>
      <c r="E8" s="64" t="s">
        <v>7</v>
      </c>
    </row>
    <row r="9" spans="3:5" ht="14.25">
      <c r="C9" s="4"/>
      <c r="D9" s="70"/>
      <c r="E9" s="64"/>
    </row>
    <row r="10" spans="1:5" ht="14.25">
      <c r="A10" s="4"/>
      <c r="B10" s="4"/>
      <c r="C10" s="4"/>
      <c r="D10" s="6"/>
      <c r="E10" s="6"/>
    </row>
    <row r="11" spans="1:5" ht="14.25">
      <c r="A11" s="4">
        <v>1</v>
      </c>
      <c r="B11" s="4"/>
      <c r="C11" s="5" t="s">
        <v>35</v>
      </c>
      <c r="D11" s="7"/>
      <c r="E11" s="7"/>
    </row>
    <row r="12" spans="1:5" ht="14.25">
      <c r="A12" s="4">
        <f>+A11+1</f>
        <v>2</v>
      </c>
      <c r="B12" s="4"/>
      <c r="C12" s="4" t="s">
        <v>16</v>
      </c>
      <c r="D12" s="7"/>
      <c r="E12" s="7"/>
    </row>
    <row r="13" spans="1:5" ht="14.25">
      <c r="A13" s="4">
        <f>+A12+1</f>
        <v>3</v>
      </c>
      <c r="B13" s="4"/>
      <c r="C13" s="4" t="s">
        <v>41</v>
      </c>
      <c r="D13" s="71">
        <f>'BA 2023-00250'!C19</f>
        <v>-2259894.492871999</v>
      </c>
      <c r="E13" s="7"/>
    </row>
    <row r="14" spans="1:5" ht="14.25">
      <c r="A14" s="4">
        <f>+A13+1</f>
        <v>4</v>
      </c>
      <c r="B14" s="4"/>
      <c r="C14" s="4" t="s">
        <v>19</v>
      </c>
      <c r="D14" s="72">
        <f>'BA 2023-00250'!C21</f>
        <v>-1354434</v>
      </c>
      <c r="E14" s="7"/>
    </row>
    <row r="15" spans="1:5" ht="14.25">
      <c r="A15" s="4"/>
      <c r="B15" s="4"/>
      <c r="C15" s="4"/>
      <c r="D15" s="8"/>
      <c r="E15" s="7"/>
    </row>
    <row r="16" spans="1:5" ht="14.25">
      <c r="A16" s="4">
        <f>+A14+1</f>
        <v>5</v>
      </c>
      <c r="B16" s="4"/>
      <c r="C16" s="4" t="s">
        <v>24</v>
      </c>
      <c r="D16" s="7"/>
      <c r="E16" s="6">
        <f>D13-D14</f>
        <v>-905460.4928719988</v>
      </c>
    </row>
    <row r="17" spans="1:5" ht="14.25">
      <c r="A17" s="4"/>
      <c r="B17" s="4"/>
      <c r="C17" s="4"/>
      <c r="D17" s="7"/>
      <c r="E17" s="8"/>
    </row>
    <row r="18" spans="1:5" ht="14.25">
      <c r="A18" s="4">
        <f>+A16+1</f>
        <v>6</v>
      </c>
      <c r="B18" s="4"/>
      <c r="C18" s="5" t="s">
        <v>36</v>
      </c>
      <c r="D18" s="7"/>
      <c r="E18" s="7"/>
    </row>
    <row r="19" spans="1:5" ht="14.25">
      <c r="A19" s="4">
        <f>+A18+1</f>
        <v>7</v>
      </c>
      <c r="B19" s="4"/>
      <c r="C19" s="4" t="s">
        <v>47</v>
      </c>
      <c r="D19" s="7"/>
      <c r="E19" s="7"/>
    </row>
    <row r="20" spans="1:5" ht="14.25">
      <c r="A20" s="4">
        <f>+A19+1</f>
        <v>8</v>
      </c>
      <c r="B20" s="4"/>
      <c r="C20" s="4" t="s">
        <v>42</v>
      </c>
      <c r="D20" s="73">
        <f>'ACA 2022-00360'!J10</f>
        <v>3679375.1500000013</v>
      </c>
      <c r="E20" s="7"/>
    </row>
    <row r="21" spans="1:5" ht="14.25">
      <c r="A21" s="4">
        <f>+A20+1</f>
        <v>9</v>
      </c>
      <c r="B21" s="4"/>
      <c r="C21" s="4" t="s">
        <v>48</v>
      </c>
      <c r="D21" s="74">
        <f>'ACA 2022-00360'!D30</f>
        <v>3363637.99</v>
      </c>
      <c r="E21" s="7"/>
    </row>
    <row r="22" spans="3:5" ht="14.25">
      <c r="C22" s="4"/>
      <c r="D22" s="8"/>
      <c r="E22" s="9"/>
    </row>
    <row r="23" spans="1:5" ht="14.25">
      <c r="A23" s="1">
        <f>+A21+1</f>
        <v>10</v>
      </c>
      <c r="C23" s="4" t="s">
        <v>23</v>
      </c>
      <c r="D23" s="7"/>
      <c r="E23" s="10">
        <f>+D20-D21</f>
        <v>315737.1600000011</v>
      </c>
    </row>
    <row r="24" spans="3:5" ht="14.25">
      <c r="C24" s="4"/>
      <c r="D24" s="8"/>
      <c r="E24" s="9"/>
    </row>
    <row r="25" spans="1:5" ht="15" thickBot="1">
      <c r="A25" s="1">
        <f>+A23+1</f>
        <v>11</v>
      </c>
      <c r="C25" s="11" t="s">
        <v>9</v>
      </c>
      <c r="D25" s="8"/>
      <c r="E25" s="12">
        <f>SUM(E9:E24)</f>
        <v>-589723.3328719977</v>
      </c>
    </row>
    <row r="26" ht="15" thickTop="1">
      <c r="D26" s="15"/>
    </row>
    <row r="27" spans="1:4" ht="14.25">
      <c r="A27" s="1">
        <f>+A25+1</f>
        <v>12</v>
      </c>
      <c r="C27" s="1" t="s">
        <v>37</v>
      </c>
      <c r="D27" s="15"/>
    </row>
    <row r="28" spans="1:5" ht="14.25">
      <c r="A28" s="1">
        <f>+A27+1</f>
        <v>13</v>
      </c>
      <c r="C28" s="69" t="s">
        <v>44</v>
      </c>
      <c r="D28" s="15"/>
      <c r="E28" s="40">
        <v>2540991.2951861946</v>
      </c>
    </row>
    <row r="29" ht="14.25">
      <c r="D29" s="15"/>
    </row>
    <row r="30" spans="3:4" ht="14.25">
      <c r="C30" s="13"/>
      <c r="D30" s="15"/>
    </row>
    <row r="31" spans="1:5" ht="15" thickBot="1">
      <c r="A31" s="1">
        <f>+A28+1</f>
        <v>14</v>
      </c>
      <c r="C31" s="13" t="s">
        <v>10</v>
      </c>
      <c r="D31" s="15"/>
      <c r="E31" s="14">
        <f>E25/E28</f>
        <v>-0.23208396423443275</v>
      </c>
    </row>
    <row r="32" ht="18" customHeight="1" thickTop="1"/>
    <row r="66" ht="14.25">
      <c r="D66" s="15"/>
    </row>
    <row r="67" ht="14.25">
      <c r="D67" s="15"/>
    </row>
    <row r="68" ht="14.25">
      <c r="D68" s="15"/>
    </row>
    <row r="69" ht="14.25">
      <c r="D69" s="15"/>
    </row>
    <row r="70" ht="14.25">
      <c r="D70" s="15"/>
    </row>
    <row r="71" ht="14.25">
      <c r="D71" s="15"/>
    </row>
    <row r="72" ht="14.25">
      <c r="D72" s="15"/>
    </row>
    <row r="73" ht="14.25">
      <c r="D73" s="15"/>
    </row>
    <row r="74" ht="14.25">
      <c r="D74" s="15"/>
    </row>
    <row r="75" ht="14.25">
      <c r="D75" s="15"/>
    </row>
    <row r="76" ht="14.25">
      <c r="D76" s="15"/>
    </row>
    <row r="77" ht="14.25">
      <c r="D77" s="15"/>
    </row>
    <row r="78" ht="14.25">
      <c r="D78" s="16"/>
    </row>
  </sheetData>
  <sheetProtection/>
  <mergeCells count="4">
    <mergeCell ref="A1:E1"/>
    <mergeCell ref="A3:E3"/>
    <mergeCell ref="A4:E4"/>
    <mergeCell ref="A5:E5"/>
  </mergeCells>
  <printOptions/>
  <pageMargins left="0.75" right="0.75" top="1" bottom="1" header="0.5" footer="0.5"/>
  <pageSetup fitToHeight="1" fitToWidth="1" horizontalDpi="600" verticalDpi="600" orientation="portrait" scale="97" r:id="rId1"/>
  <headerFooter alignWithMargins="0">
    <oddHeader>&amp;RSchedule No. 3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1"/>
  <sheetViews>
    <sheetView zoomScale="85" zoomScaleNormal="85" workbookViewId="0" topLeftCell="A1">
      <selection activeCell="E43" sqref="E43"/>
    </sheetView>
  </sheetViews>
  <sheetFormatPr defaultColWidth="9.140625" defaultRowHeight="12.75"/>
  <cols>
    <col min="1" max="1" width="20.57421875" style="17" customWidth="1"/>
    <col min="2" max="2" width="12.8515625" style="17" customWidth="1"/>
    <col min="3" max="6" width="13.8515625" style="18" customWidth="1"/>
    <col min="7" max="7" width="11.140625" style="17" bestFit="1" customWidth="1"/>
    <col min="8" max="8" width="9.140625" style="17" customWidth="1"/>
    <col min="9" max="9" width="16.8515625" style="17" customWidth="1"/>
    <col min="10" max="16384" width="9.140625" style="17" customWidth="1"/>
  </cols>
  <sheetData>
    <row r="1" spans="1:6" ht="14.25">
      <c r="A1" s="86" t="s">
        <v>22</v>
      </c>
      <c r="B1" s="86"/>
      <c r="C1" s="86"/>
      <c r="D1" s="86"/>
      <c r="E1" s="86"/>
      <c r="F1" s="86"/>
    </row>
    <row r="2" spans="1:6" ht="14.25">
      <c r="A2" s="87" t="s">
        <v>30</v>
      </c>
      <c r="B2" s="88"/>
      <c r="C2" s="88"/>
      <c r="D2" s="88"/>
      <c r="E2" s="88"/>
      <c r="F2" s="88"/>
    </row>
    <row r="3" spans="1:6" ht="14.25">
      <c r="A3" s="87" t="s">
        <v>11</v>
      </c>
      <c r="B3" s="88"/>
      <c r="C3" s="88"/>
      <c r="D3" s="88"/>
      <c r="E3" s="88"/>
      <c r="F3" s="88"/>
    </row>
    <row r="4" spans="1:6" ht="14.25">
      <c r="A4" s="65"/>
      <c r="B4" s="66"/>
      <c r="C4" s="66"/>
      <c r="D4" s="66"/>
      <c r="E4" s="66"/>
      <c r="F4" s="66"/>
    </row>
    <row r="5" ht="14.25">
      <c r="A5" s="75" t="s">
        <v>40</v>
      </c>
    </row>
    <row r="6" ht="14.25">
      <c r="A6" s="19"/>
    </row>
    <row r="7" spans="1:6" ht="14.25">
      <c r="A7" s="76" t="s">
        <v>38</v>
      </c>
      <c r="C7" s="20"/>
      <c r="D7" s="20" t="s">
        <v>20</v>
      </c>
      <c r="E7" s="20" t="s">
        <v>20</v>
      </c>
      <c r="F7" s="20" t="s">
        <v>20</v>
      </c>
    </row>
    <row r="8" spans="3:6" ht="15.75">
      <c r="C8" s="21" t="s">
        <v>12</v>
      </c>
      <c r="D8" s="21" t="s">
        <v>13</v>
      </c>
      <c r="E8" s="21" t="s">
        <v>6</v>
      </c>
      <c r="F8" s="21" t="s">
        <v>14</v>
      </c>
    </row>
    <row r="9" spans="1:9" ht="14.25">
      <c r="A9" s="17" t="s">
        <v>28</v>
      </c>
      <c r="E9" s="22"/>
      <c r="F9" s="8">
        <v>-2259894.492871999</v>
      </c>
      <c r="G9" s="77"/>
      <c r="H9" s="19"/>
      <c r="I9" s="19"/>
    </row>
    <row r="10" spans="1:6" ht="14.25">
      <c r="A10" s="78">
        <f>'ACA 2022-00360'!A20</f>
        <v>45170</v>
      </c>
      <c r="B10" s="19"/>
      <c r="C10" s="23">
        <v>237895.7</v>
      </c>
      <c r="D10" s="24">
        <v>-1.0765</v>
      </c>
      <c r="E10" s="8">
        <f>ROUND(C10*D10,2)</f>
        <v>-256094.72</v>
      </c>
      <c r="F10" s="25">
        <f>F9-E10</f>
        <v>-2003799.7728719988</v>
      </c>
    </row>
    <row r="11" spans="1:6" ht="14.25">
      <c r="A11" s="78">
        <f>'ACA 2022-00360'!A21</f>
        <v>45200</v>
      </c>
      <c r="B11" s="19"/>
      <c r="C11" s="23">
        <v>322152.8</v>
      </c>
      <c r="D11" s="24">
        <f>D10</f>
        <v>-1.0765</v>
      </c>
      <c r="E11" s="8">
        <f>ROUND(C11*D11,2)</f>
        <v>-346797.49</v>
      </c>
      <c r="F11" s="25">
        <f>F10-E11</f>
        <v>-1657002.2828719988</v>
      </c>
    </row>
    <row r="12" spans="1:6" ht="14.25">
      <c r="A12" s="78">
        <f>'ACA 2022-00360'!A22</f>
        <v>45231</v>
      </c>
      <c r="B12" s="19"/>
      <c r="C12" s="23">
        <v>729352.2999999999</v>
      </c>
      <c r="D12" s="24">
        <f>D11</f>
        <v>-1.0765</v>
      </c>
      <c r="E12" s="8">
        <f>ROUND(C12*D12,2)</f>
        <v>-785147.75</v>
      </c>
      <c r="F12" s="25">
        <f>F11-E12</f>
        <v>-871854.5328719988</v>
      </c>
    </row>
    <row r="13" spans="1:6" ht="14.25">
      <c r="A13" s="78">
        <f>'ACA 2022-00360'!A23</f>
        <v>45261</v>
      </c>
      <c r="B13" s="19"/>
      <c r="C13" s="23">
        <v>-31217.800000000047</v>
      </c>
      <c r="D13" s="24">
        <f>D12</f>
        <v>-1.0765</v>
      </c>
      <c r="E13" s="8">
        <f>ROUND(C13*D13,2)</f>
        <v>33605.96</v>
      </c>
      <c r="F13" s="25">
        <f>F12-E13</f>
        <v>-905460.4928719988</v>
      </c>
    </row>
    <row r="14" spans="2:6" ht="14.25">
      <c r="B14" s="19"/>
      <c r="C14" s="15"/>
      <c r="D14" s="24"/>
      <c r="E14" s="22"/>
      <c r="F14" s="22"/>
    </row>
    <row r="15" spans="1:6" ht="14.25">
      <c r="A15" s="17" t="s">
        <v>29</v>
      </c>
      <c r="C15" s="15"/>
      <c r="E15" s="22"/>
      <c r="F15" s="22" t="s">
        <v>8</v>
      </c>
    </row>
    <row r="16" spans="3:7" ht="14.25">
      <c r="C16" s="15"/>
      <c r="G16" s="26"/>
    </row>
    <row r="17" spans="3:6" ht="14.25">
      <c r="C17" s="15"/>
      <c r="F17" s="27"/>
    </row>
    <row r="18" ht="14.25">
      <c r="A18" s="28" t="s">
        <v>15</v>
      </c>
    </row>
    <row r="19" spans="1:3" ht="14.25">
      <c r="A19" s="17" t="s">
        <v>21</v>
      </c>
      <c r="C19" s="25">
        <f>+F9</f>
        <v>-2259894.492871999</v>
      </c>
    </row>
    <row r="20" spans="3:5" ht="14.25">
      <c r="C20" s="25"/>
      <c r="E20" s="17"/>
    </row>
    <row r="21" spans="1:3" ht="15.75">
      <c r="A21" s="17" t="s">
        <v>31</v>
      </c>
      <c r="C21" s="29">
        <f>SUM(E10:E13)</f>
        <v>-1354434</v>
      </c>
    </row>
    <row r="22" ht="14.25">
      <c r="C22" s="25"/>
    </row>
    <row r="23" spans="1:4" ht="15" thickBot="1">
      <c r="A23" s="17" t="s">
        <v>32</v>
      </c>
      <c r="C23" s="30">
        <f>C19-C21</f>
        <v>-905460.4928719988</v>
      </c>
      <c r="D23" s="31"/>
    </row>
    <row r="24" ht="15" thickTop="1">
      <c r="C24" s="22"/>
    </row>
    <row r="25" spans="2:4" ht="14.25">
      <c r="B25" s="32"/>
      <c r="C25" s="22"/>
      <c r="D25" s="17"/>
    </row>
    <row r="26" spans="3:4" ht="14.25">
      <c r="C26" s="33"/>
      <c r="D26" s="17"/>
    </row>
    <row r="27" spans="3:6" ht="14.25">
      <c r="C27" s="34"/>
      <c r="D27" s="34"/>
      <c r="E27" s="34"/>
      <c r="F27" s="34"/>
    </row>
    <row r="28" spans="3:6" ht="14.25">
      <c r="C28" s="34"/>
      <c r="D28" s="34"/>
      <c r="E28" s="34"/>
      <c r="F28" s="34"/>
    </row>
    <row r="31" spans="3:6" ht="14.25">
      <c r="C31" s="20"/>
      <c r="D31" s="20"/>
      <c r="E31" s="20"/>
      <c r="F31" s="20"/>
    </row>
    <row r="32" spans="3:6" ht="15.75">
      <c r="C32" s="21"/>
      <c r="D32" s="21"/>
      <c r="E32" s="21"/>
      <c r="F32" s="21"/>
    </row>
    <row r="33" ht="14.25">
      <c r="F33" s="35"/>
    </row>
    <row r="34" spans="1:4" ht="14.25">
      <c r="A34" s="36"/>
      <c r="C34" s="15"/>
      <c r="D34" s="27"/>
    </row>
    <row r="35" spans="3:4" ht="14.25">
      <c r="C35" s="15"/>
      <c r="D35" s="27"/>
    </row>
    <row r="36" spans="3:4" ht="14.25">
      <c r="C36" s="15"/>
      <c r="D36" s="27"/>
    </row>
    <row r="37" spans="3:4" ht="14.25">
      <c r="C37" s="15"/>
      <c r="D37" s="27"/>
    </row>
    <row r="38" spans="1:4" ht="14.25">
      <c r="A38" s="37"/>
      <c r="C38" s="15"/>
      <c r="D38" s="27"/>
    </row>
    <row r="39" spans="3:4" ht="14.25">
      <c r="C39" s="15"/>
      <c r="D39" s="27"/>
    </row>
    <row r="40" spans="3:4" ht="14.25">
      <c r="C40" s="15"/>
      <c r="D40" s="27"/>
    </row>
    <row r="41" spans="1:5" ht="14.25">
      <c r="A41" s="36"/>
      <c r="C41" s="15"/>
      <c r="D41" s="27"/>
      <c r="E41" s="38"/>
    </row>
    <row r="42" ht="14.25">
      <c r="C42" s="15"/>
    </row>
    <row r="43" ht="14.25">
      <c r="C43" s="15"/>
    </row>
    <row r="44" ht="14.25">
      <c r="C44" s="15"/>
    </row>
    <row r="45" ht="14.25">
      <c r="C45" s="15"/>
    </row>
    <row r="46" ht="14.25">
      <c r="A46" s="28"/>
    </row>
    <row r="47" ht="14.25">
      <c r="C47" s="15"/>
    </row>
    <row r="48" ht="14.25">
      <c r="E48" s="17"/>
    </row>
    <row r="49" ht="14.25">
      <c r="C49" s="15"/>
    </row>
    <row r="51" ht="14.25">
      <c r="C51" s="15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&amp;RSchedule No. 3
Page 2 of 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40"/>
  <sheetViews>
    <sheetView zoomScale="80" zoomScaleNormal="80" workbookViewId="0" topLeftCell="A1">
      <selection activeCell="J10" sqref="J10"/>
    </sheetView>
  </sheetViews>
  <sheetFormatPr defaultColWidth="9.140625" defaultRowHeight="12.75"/>
  <cols>
    <col min="1" max="1" width="22.00390625" style="4" customWidth="1"/>
    <col min="2" max="2" width="12.8515625" style="4" customWidth="1"/>
    <col min="3" max="3" width="13.8515625" style="4" customWidth="1"/>
    <col min="4" max="4" width="15.00390625" style="4" bestFit="1" customWidth="1"/>
    <col min="5" max="5" width="14.8515625" style="4" customWidth="1"/>
    <col min="6" max="6" width="1.1484375" style="4" customWidth="1"/>
    <col min="7" max="8" width="13.8515625" style="4" customWidth="1"/>
    <col min="9" max="9" width="13.57421875" style="4" customWidth="1"/>
    <col min="10" max="10" width="15.00390625" style="4" bestFit="1" customWidth="1"/>
    <col min="11" max="11" width="9.140625" style="4" customWidth="1"/>
    <col min="12" max="12" width="9.8515625" style="4" bestFit="1" customWidth="1"/>
    <col min="13" max="16384" width="9.140625" style="4" customWidth="1"/>
  </cols>
  <sheetData>
    <row r="1" spans="1:10" ht="14.25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4.25">
      <c r="A2" s="91" t="s">
        <v>45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4.25">
      <c r="A3" s="91" t="s">
        <v>11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4.25">
      <c r="A4" s="67"/>
      <c r="B4" s="68"/>
      <c r="C4" s="68"/>
      <c r="D4" s="68"/>
      <c r="E4" s="68"/>
      <c r="F4" s="68"/>
      <c r="G4" s="68"/>
      <c r="H4" s="68"/>
      <c r="I4" s="68"/>
      <c r="J4" s="68"/>
    </row>
    <row r="6" spans="1:10" ht="14.25">
      <c r="A6" s="41" t="s">
        <v>39</v>
      </c>
      <c r="C6" s="47"/>
      <c r="D6" s="47"/>
      <c r="E6" s="47"/>
      <c r="F6" s="47"/>
      <c r="G6" s="47"/>
      <c r="H6" s="47"/>
      <c r="I6" s="47"/>
      <c r="J6" s="47"/>
    </row>
    <row r="7" spans="3:10" ht="14.25">
      <c r="C7" s="90" t="s">
        <v>25</v>
      </c>
      <c r="D7" s="90"/>
      <c r="E7" s="90"/>
      <c r="F7" s="48"/>
      <c r="G7" s="90" t="s">
        <v>26</v>
      </c>
      <c r="H7" s="90"/>
      <c r="I7" s="90"/>
      <c r="J7" s="43"/>
    </row>
    <row r="8" spans="1:10" ht="14.25">
      <c r="A8" s="4" t="s">
        <v>38</v>
      </c>
      <c r="C8" s="49"/>
      <c r="D8" s="49" t="s">
        <v>17</v>
      </c>
      <c r="E8" s="49" t="s">
        <v>17</v>
      </c>
      <c r="F8" s="49"/>
      <c r="G8" s="49"/>
      <c r="H8" s="49" t="s">
        <v>17</v>
      </c>
      <c r="I8" s="49" t="s">
        <v>17</v>
      </c>
      <c r="J8" s="49" t="s">
        <v>17</v>
      </c>
    </row>
    <row r="9" spans="3:10" ht="15.75">
      <c r="C9" s="42" t="s">
        <v>12</v>
      </c>
      <c r="D9" s="42" t="s">
        <v>13</v>
      </c>
      <c r="E9" s="42" t="s">
        <v>6</v>
      </c>
      <c r="F9" s="42"/>
      <c r="G9" s="42" t="s">
        <v>12</v>
      </c>
      <c r="H9" s="42" t="s">
        <v>13</v>
      </c>
      <c r="I9" s="42" t="s">
        <v>6</v>
      </c>
      <c r="J9" s="42" t="s">
        <v>14</v>
      </c>
    </row>
    <row r="10" spans="3:10" ht="14.25">
      <c r="C10" s="43"/>
      <c r="D10" s="43"/>
      <c r="E10" s="44"/>
      <c r="F10" s="44"/>
      <c r="G10" s="44"/>
      <c r="H10" s="44"/>
      <c r="I10" s="44"/>
      <c r="J10" s="7">
        <v>3679375.1500000013</v>
      </c>
    </row>
    <row r="11" spans="1:12" ht="14.25">
      <c r="A11" s="79">
        <v>44896</v>
      </c>
      <c r="C11" s="40">
        <v>1663089.1</v>
      </c>
      <c r="D11" s="39">
        <v>0.3236</v>
      </c>
      <c r="E11" s="8">
        <f>ROUND(C11*D11,2)</f>
        <v>538175.63</v>
      </c>
      <c r="F11" s="8"/>
      <c r="G11" s="40">
        <v>2230.2</v>
      </c>
      <c r="H11" s="39">
        <v>0.05673441849398305</v>
      </c>
      <c r="I11" s="8">
        <f>ROUND(G11*H11,2)</f>
        <v>126.53</v>
      </c>
      <c r="J11" s="8">
        <f>J10-E11-I11</f>
        <v>3141072.9900000016</v>
      </c>
      <c r="L11" s="7"/>
    </row>
    <row r="12" spans="1:10" ht="14.25">
      <c r="A12" s="79">
        <v>44927</v>
      </c>
      <c r="C12" s="40">
        <v>2151890.8</v>
      </c>
      <c r="D12" s="39">
        <f aca="true" t="shared" si="0" ref="D12:D23">D11</f>
        <v>0.3236</v>
      </c>
      <c r="E12" s="8">
        <f aca="true" t="shared" si="1" ref="E12:E23">ROUND(C12*D12,2)</f>
        <v>696351.86</v>
      </c>
      <c r="F12" s="8"/>
      <c r="G12" s="40">
        <v>4934</v>
      </c>
      <c r="H12" s="39">
        <f aca="true" t="shared" si="2" ref="H12:H23">H11</f>
        <v>0.05673441849398305</v>
      </c>
      <c r="I12" s="8">
        <f aca="true" t="shared" si="3" ref="I12:I23">ROUND(G12*H12,2)</f>
        <v>279.93</v>
      </c>
      <c r="J12" s="8">
        <f>J11-E12-I12</f>
        <v>2444441.2000000016</v>
      </c>
    </row>
    <row r="13" spans="1:10" ht="14.25">
      <c r="A13" s="79">
        <v>44958</v>
      </c>
      <c r="C13" s="40">
        <v>1786810.58</v>
      </c>
      <c r="D13" s="39">
        <f t="shared" si="0"/>
        <v>0.3236</v>
      </c>
      <c r="E13" s="8">
        <f t="shared" si="1"/>
        <v>578211.9</v>
      </c>
      <c r="F13" s="8"/>
      <c r="G13" s="40">
        <v>5232.6</v>
      </c>
      <c r="H13" s="39">
        <f t="shared" si="2"/>
        <v>0.05673441849398305</v>
      </c>
      <c r="I13" s="8">
        <f t="shared" si="3"/>
        <v>296.87</v>
      </c>
      <c r="J13" s="8">
        <f>J12-E13-I13</f>
        <v>1865932.4300000016</v>
      </c>
    </row>
    <row r="14" spans="1:10" ht="14.25">
      <c r="A14" s="79">
        <v>44986</v>
      </c>
      <c r="C14" s="40">
        <v>1273392.7</v>
      </c>
      <c r="D14" s="39">
        <f t="shared" si="0"/>
        <v>0.3236</v>
      </c>
      <c r="E14" s="8">
        <f t="shared" si="1"/>
        <v>412069.88</v>
      </c>
      <c r="F14" s="8"/>
      <c r="G14" s="40">
        <v>5330.1</v>
      </c>
      <c r="H14" s="39">
        <f t="shared" si="2"/>
        <v>0.05673441849398305</v>
      </c>
      <c r="I14" s="8">
        <f t="shared" si="3"/>
        <v>302.4</v>
      </c>
      <c r="J14" s="8">
        <f aca="true" t="shared" si="4" ref="J14:J23">J13-E14-I14</f>
        <v>1453560.1500000018</v>
      </c>
    </row>
    <row r="15" spans="1:10" ht="14.25">
      <c r="A15" s="79">
        <v>45017</v>
      </c>
      <c r="C15" s="40">
        <v>1012474.3</v>
      </c>
      <c r="D15" s="39">
        <f t="shared" si="0"/>
        <v>0.3236</v>
      </c>
      <c r="E15" s="8">
        <f t="shared" si="1"/>
        <v>327636.68</v>
      </c>
      <c r="F15" s="8"/>
      <c r="G15" s="40">
        <v>7968.5</v>
      </c>
      <c r="H15" s="39">
        <f t="shared" si="2"/>
        <v>0.05673441849398305</v>
      </c>
      <c r="I15" s="8">
        <f t="shared" si="3"/>
        <v>452.09</v>
      </c>
      <c r="J15" s="8">
        <f t="shared" si="4"/>
        <v>1125471.3800000018</v>
      </c>
    </row>
    <row r="16" spans="1:10" ht="14.25">
      <c r="A16" s="79">
        <v>45047</v>
      </c>
      <c r="C16" s="40">
        <v>529159.7000000001</v>
      </c>
      <c r="D16" s="39">
        <f t="shared" si="0"/>
        <v>0.3236</v>
      </c>
      <c r="E16" s="8">
        <f t="shared" si="1"/>
        <v>171236.08</v>
      </c>
      <c r="F16" s="8"/>
      <c r="G16" s="40">
        <v>4594.7</v>
      </c>
      <c r="H16" s="39">
        <f t="shared" si="2"/>
        <v>0.05673441849398305</v>
      </c>
      <c r="I16" s="8">
        <f t="shared" si="3"/>
        <v>260.68</v>
      </c>
      <c r="J16" s="8">
        <f t="shared" si="4"/>
        <v>953974.6200000017</v>
      </c>
    </row>
    <row r="17" spans="1:10" ht="14.25">
      <c r="A17" s="79">
        <v>45078</v>
      </c>
      <c r="C17" s="40">
        <v>275102.19999999995</v>
      </c>
      <c r="D17" s="39">
        <f t="shared" si="0"/>
        <v>0.3236</v>
      </c>
      <c r="E17" s="8">
        <f t="shared" si="1"/>
        <v>89023.07</v>
      </c>
      <c r="F17" s="8"/>
      <c r="G17" s="40">
        <v>3602.9000000000005</v>
      </c>
      <c r="H17" s="39">
        <f t="shared" si="2"/>
        <v>0.05673441849398305</v>
      </c>
      <c r="I17" s="8">
        <f t="shared" si="3"/>
        <v>204.41</v>
      </c>
      <c r="J17" s="8">
        <f t="shared" si="4"/>
        <v>864747.1400000016</v>
      </c>
    </row>
    <row r="18" spans="1:10" ht="14.25">
      <c r="A18" s="79">
        <v>45108</v>
      </c>
      <c r="C18" s="40">
        <v>253638.49999999994</v>
      </c>
      <c r="D18" s="39">
        <f t="shared" si="0"/>
        <v>0.3236</v>
      </c>
      <c r="E18" s="8">
        <f t="shared" si="1"/>
        <v>82077.42</v>
      </c>
      <c r="F18" s="8"/>
      <c r="G18" s="40">
        <v>3744.4</v>
      </c>
      <c r="H18" s="39">
        <f t="shared" si="2"/>
        <v>0.05673441849398305</v>
      </c>
      <c r="I18" s="8">
        <f t="shared" si="3"/>
        <v>212.44</v>
      </c>
      <c r="J18" s="8">
        <f t="shared" si="4"/>
        <v>782457.2800000017</v>
      </c>
    </row>
    <row r="19" spans="1:10" ht="14.25">
      <c r="A19" s="79">
        <v>45139</v>
      </c>
      <c r="C19" s="40">
        <v>198072.20000000004</v>
      </c>
      <c r="D19" s="39">
        <f t="shared" si="0"/>
        <v>0.3236</v>
      </c>
      <c r="E19" s="8">
        <f t="shared" si="1"/>
        <v>64096.16</v>
      </c>
      <c r="F19" s="8"/>
      <c r="G19" s="40">
        <v>4712.800000000001</v>
      </c>
      <c r="H19" s="39">
        <f t="shared" si="2"/>
        <v>0.05673441849398305</v>
      </c>
      <c r="I19" s="8">
        <f t="shared" si="3"/>
        <v>267.38</v>
      </c>
      <c r="J19" s="8">
        <f t="shared" si="4"/>
        <v>718093.7400000016</v>
      </c>
    </row>
    <row r="20" spans="1:10" ht="14.25">
      <c r="A20" s="79">
        <v>45170</v>
      </c>
      <c r="C20" s="40">
        <v>234491.60000000006</v>
      </c>
      <c r="D20" s="39">
        <f t="shared" si="0"/>
        <v>0.3236</v>
      </c>
      <c r="E20" s="8">
        <f t="shared" si="1"/>
        <v>75881.48</v>
      </c>
      <c r="F20" s="8"/>
      <c r="G20" s="40">
        <v>4861.8</v>
      </c>
      <c r="H20" s="39">
        <f t="shared" si="2"/>
        <v>0.05673441849398305</v>
      </c>
      <c r="I20" s="8">
        <f t="shared" si="3"/>
        <v>275.83</v>
      </c>
      <c r="J20" s="8">
        <f t="shared" si="4"/>
        <v>641936.4300000017</v>
      </c>
    </row>
    <row r="21" spans="1:10" ht="14.25">
      <c r="A21" s="79">
        <v>45200</v>
      </c>
      <c r="C21" s="40">
        <v>316012.19999999995</v>
      </c>
      <c r="D21" s="39">
        <f t="shared" si="0"/>
        <v>0.3236</v>
      </c>
      <c r="E21" s="8">
        <f t="shared" si="1"/>
        <v>102261.55</v>
      </c>
      <c r="F21" s="8"/>
      <c r="G21" s="40">
        <v>6140.600000000001</v>
      </c>
      <c r="H21" s="39">
        <f t="shared" si="2"/>
        <v>0.05673441849398305</v>
      </c>
      <c r="I21" s="8">
        <f t="shared" si="3"/>
        <v>348.38</v>
      </c>
      <c r="J21" s="8">
        <f t="shared" si="4"/>
        <v>539326.5000000016</v>
      </c>
    </row>
    <row r="22" spans="1:10" ht="14.25">
      <c r="A22" s="79">
        <v>45231</v>
      </c>
      <c r="B22" s="45"/>
      <c r="C22" s="40">
        <v>718288.1000000001</v>
      </c>
      <c r="D22" s="39">
        <f t="shared" si="0"/>
        <v>0.3236</v>
      </c>
      <c r="E22" s="8">
        <f t="shared" si="1"/>
        <v>232438.03</v>
      </c>
      <c r="F22" s="8"/>
      <c r="G22" s="40">
        <v>11064.200000000003</v>
      </c>
      <c r="H22" s="39">
        <f t="shared" si="2"/>
        <v>0.05673441849398305</v>
      </c>
      <c r="I22" s="8">
        <f t="shared" si="3"/>
        <v>627.72</v>
      </c>
      <c r="J22" s="8">
        <f t="shared" si="4"/>
        <v>306260.75000000163</v>
      </c>
    </row>
    <row r="23" spans="1:10" ht="14.25">
      <c r="A23" s="79">
        <v>45261</v>
      </c>
      <c r="B23" s="45"/>
      <c r="C23" s="40">
        <v>-28873.300000000047</v>
      </c>
      <c r="D23" s="39">
        <f t="shared" si="0"/>
        <v>0.3236</v>
      </c>
      <c r="E23" s="8">
        <f t="shared" si="1"/>
        <v>-9343.4</v>
      </c>
      <c r="F23" s="8"/>
      <c r="G23" s="40">
        <v>-2344.500000000001</v>
      </c>
      <c r="H23" s="39">
        <f t="shared" si="2"/>
        <v>0.05673441849398305</v>
      </c>
      <c r="I23" s="8">
        <f t="shared" si="3"/>
        <v>-133.01</v>
      </c>
      <c r="J23" s="8">
        <f t="shared" si="4"/>
        <v>315737.16000000166</v>
      </c>
    </row>
    <row r="24" spans="3:12" ht="14.25">
      <c r="C24" s="40" t="s">
        <v>8</v>
      </c>
      <c r="D24" s="43"/>
      <c r="E24" s="44"/>
      <c r="F24" s="8"/>
      <c r="G24" s="8"/>
      <c r="H24" s="8"/>
      <c r="I24" s="44"/>
      <c r="J24" s="44"/>
      <c r="L24" s="50"/>
    </row>
    <row r="25" spans="3:10" ht="14.25">
      <c r="C25" s="40"/>
      <c r="D25" s="43"/>
      <c r="E25" s="44"/>
      <c r="F25" s="8"/>
      <c r="G25" s="8"/>
      <c r="H25" s="8"/>
      <c r="I25" s="44"/>
      <c r="J25" s="44"/>
    </row>
    <row r="26" spans="3:10" ht="14.25">
      <c r="C26" s="40"/>
      <c r="D26" s="43"/>
      <c r="E26" s="44"/>
      <c r="F26" s="44"/>
      <c r="G26" s="44"/>
      <c r="H26" s="44"/>
      <c r="I26" s="44"/>
      <c r="J26" s="44"/>
    </row>
    <row r="27" spans="1:10" ht="14.25">
      <c r="A27" s="51" t="s">
        <v>15</v>
      </c>
      <c r="D27" s="40"/>
      <c r="E27" s="43"/>
      <c r="F27" s="43"/>
      <c r="G27" s="43"/>
      <c r="H27" s="43"/>
      <c r="I27" s="43"/>
      <c r="J27" s="43"/>
    </row>
    <row r="28" spans="1:10" ht="14.25">
      <c r="A28" s="4" t="s">
        <v>18</v>
      </c>
      <c r="D28" s="23">
        <f>J10</f>
        <v>3679375.1500000013</v>
      </c>
      <c r="E28" s="43"/>
      <c r="F28" s="43"/>
      <c r="G28" s="43"/>
      <c r="H28" s="23"/>
      <c r="I28" s="43"/>
      <c r="J28" s="43" t="s">
        <v>8</v>
      </c>
    </row>
    <row r="29" spans="1:8" ht="14.25">
      <c r="A29" s="4" t="s">
        <v>27</v>
      </c>
      <c r="D29" s="46"/>
      <c r="G29" s="52"/>
      <c r="H29" s="53"/>
    </row>
    <row r="30" spans="1:10" ht="14.25">
      <c r="A30" s="4" t="s">
        <v>33</v>
      </c>
      <c r="D30" s="54">
        <f>SUM(E11:E23,I11:I23)</f>
        <v>3363637.99</v>
      </c>
      <c r="E30" s="55"/>
      <c r="F30" s="55"/>
      <c r="G30" s="52"/>
      <c r="H30" s="53"/>
      <c r="I30" s="55"/>
      <c r="J30" s="52"/>
    </row>
    <row r="31" spans="4:10" ht="15.75">
      <c r="D31" s="56"/>
      <c r="E31" s="55"/>
      <c r="F31" s="55"/>
      <c r="G31" s="52"/>
      <c r="H31" s="46"/>
      <c r="I31" s="55"/>
      <c r="J31" s="52"/>
    </row>
    <row r="32" spans="4:9" ht="14.25">
      <c r="D32" s="46"/>
      <c r="H32" s="46"/>
      <c r="I32" s="80"/>
    </row>
    <row r="33" spans="1:9" ht="15" thickBot="1">
      <c r="A33" s="4" t="s">
        <v>34</v>
      </c>
      <c r="D33" s="57">
        <f>D28-D30</f>
        <v>315737.1600000011</v>
      </c>
      <c r="H33" s="46"/>
      <c r="I33" s="80"/>
    </row>
    <row r="34" spans="4:9" ht="15" thickTop="1">
      <c r="D34" s="44"/>
      <c r="H34" s="46"/>
      <c r="I34" s="81"/>
    </row>
    <row r="35" spans="1:9" ht="14.25">
      <c r="A35" s="58"/>
      <c r="B35" s="58"/>
      <c r="D35" s="59"/>
      <c r="I35" s="80"/>
    </row>
    <row r="36" spans="2:9" ht="14.25">
      <c r="B36" s="58"/>
      <c r="D36" s="55"/>
      <c r="I36" s="82"/>
    </row>
    <row r="37" spans="2:9" ht="14.25">
      <c r="B37" s="58"/>
      <c r="D37" s="55"/>
      <c r="I37" s="82"/>
    </row>
    <row r="38" spans="1:9" ht="14.25">
      <c r="A38" s="58"/>
      <c r="C38" s="60"/>
      <c r="D38" s="61"/>
      <c r="G38" s="62"/>
      <c r="I38" s="82"/>
    </row>
    <row r="39" spans="4:9" ht="14.25">
      <c r="D39" s="55"/>
      <c r="I39" s="82"/>
    </row>
    <row r="40" spans="3:7" ht="14.25">
      <c r="C40" s="55"/>
      <c r="G40" s="55"/>
    </row>
  </sheetData>
  <sheetProtection/>
  <mergeCells count="5">
    <mergeCell ref="A1:J1"/>
    <mergeCell ref="C7:E7"/>
    <mergeCell ref="G7:I7"/>
    <mergeCell ref="A3:J3"/>
    <mergeCell ref="A2:J2"/>
  </mergeCells>
  <printOptions/>
  <pageMargins left="0.43" right="0.49" top="1" bottom="1" header="0.5" footer="0.5"/>
  <pageSetup fitToHeight="1" fitToWidth="1" horizontalDpi="600" verticalDpi="600" orientation="landscape" scale="95" r:id="rId1"/>
  <headerFooter alignWithMargins="0">
    <oddHeader>&amp;RSchedule No. 3
Page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Strauss</dc:creator>
  <cp:keywords/>
  <dc:description/>
  <cp:lastModifiedBy>Black \ Linda \ E</cp:lastModifiedBy>
  <cp:lastPrinted>2024-01-28T20:33:20Z</cp:lastPrinted>
  <dcterms:created xsi:type="dcterms:W3CDTF">1998-07-15T17:19:44Z</dcterms:created>
  <dcterms:modified xsi:type="dcterms:W3CDTF">2024-01-28T20:36:32Z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