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4620783bd5d64abe/Morgan County WD/"/>
    </mc:Choice>
  </mc:AlternateContent>
  <xr:revisionPtr revIDLastSave="71" documentId="8_{D07D55D1-DEAF-4C5F-B2A5-0790B00A82E4}" xr6:coauthVersionLast="47" xr6:coauthVersionMax="47" xr10:uidLastSave="{BD4D5393-7BD6-4950-B2C7-3EEE2A7B0FF0}"/>
  <bookViews>
    <workbookView xWindow="-98" yWindow="-98" windowWidth="20715" windowHeight="13155" xr2:uid="{D771EF9E-A5F0-4B64-AD3A-C7EAD764A2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G9" i="1" l="1"/>
  <c r="G13" i="1" s="1"/>
  <c r="G18" i="1" s="1"/>
  <c r="G20" i="1" s="1"/>
  <c r="L42" i="1"/>
  <c r="N42" i="1" s="1"/>
  <c r="P42" i="1" s="1"/>
  <c r="L40" i="1"/>
  <c r="L39" i="1"/>
  <c r="L38" i="1"/>
  <c r="L37" i="1"/>
  <c r="N37" i="1" s="1"/>
  <c r="P37" i="1" s="1"/>
  <c r="L35" i="1"/>
  <c r="N35" i="1" s="1"/>
  <c r="P35" i="1" s="1"/>
  <c r="L34" i="1"/>
  <c r="N34" i="1" s="1"/>
  <c r="P34" i="1" s="1"/>
  <c r="L33" i="1"/>
  <c r="N33" i="1" s="1"/>
  <c r="P33" i="1" s="1"/>
  <c r="J32" i="1"/>
  <c r="J36" i="1" s="1"/>
  <c r="J41" i="1" s="1"/>
  <c r="J43" i="1" s="1"/>
  <c r="L30" i="1"/>
  <c r="L31" i="1" s="1"/>
  <c r="L19" i="1"/>
  <c r="N19" i="1" s="1"/>
  <c r="P19" i="1" s="1"/>
  <c r="L17" i="1"/>
  <c r="L16" i="1"/>
  <c r="L15" i="1"/>
  <c r="L14" i="1"/>
  <c r="L12" i="1"/>
  <c r="N12" i="1" s="1"/>
  <c r="P12" i="1" s="1"/>
  <c r="L11" i="1"/>
  <c r="N11" i="1" s="1"/>
  <c r="P11" i="1" s="1"/>
  <c r="L10" i="1"/>
  <c r="N10" i="1" s="1"/>
  <c r="P10" i="1" s="1"/>
  <c r="J9" i="1"/>
  <c r="J13" i="1" s="1"/>
  <c r="L7" i="1"/>
  <c r="P8" i="1" s="1"/>
  <c r="P14" i="1" l="1"/>
  <c r="N14" i="1"/>
  <c r="P15" i="1"/>
  <c r="N15" i="1"/>
  <c r="P16" i="1"/>
  <c r="N16" i="1"/>
  <c r="P17" i="1"/>
  <c r="N17" i="1"/>
  <c r="J18" i="1"/>
  <c r="J20" i="1" s="1"/>
  <c r="P39" i="1"/>
  <c r="N39" i="1"/>
  <c r="P40" i="1"/>
  <c r="N40" i="1"/>
  <c r="P38" i="1"/>
  <c r="N38" i="1"/>
  <c r="L9" i="1"/>
  <c r="L13" i="1" s="1"/>
  <c r="L18" i="1" s="1"/>
  <c r="L20" i="1" s="1"/>
  <c r="N31" i="1"/>
  <c r="P31" i="1"/>
  <c r="L46" i="1"/>
  <c r="L32" i="1"/>
  <c r="L23" i="1"/>
  <c r="N8" i="1"/>
  <c r="N7" i="1" l="1"/>
  <c r="N23" i="1" s="1"/>
  <c r="N6" i="1" s="1"/>
  <c r="N30" i="1"/>
  <c r="N32" i="1" s="1"/>
  <c r="L36" i="1"/>
  <c r="L41" i="1" s="1"/>
  <c r="L43" i="1" s="1"/>
  <c r="N9" i="1" l="1"/>
  <c r="P30" i="1"/>
  <c r="N36" i="1"/>
  <c r="N41" i="1" s="1"/>
  <c r="N43" i="1" s="1"/>
  <c r="N13" i="1"/>
  <c r="N18" i="1" s="1"/>
  <c r="N20" i="1" s="1"/>
  <c r="P7" i="1"/>
  <c r="N46" i="1"/>
  <c r="N29" i="1" s="1"/>
  <c r="P9" i="1" l="1"/>
  <c r="P13" i="1" s="1"/>
  <c r="P18" i="1" s="1"/>
  <c r="P20" i="1" s="1"/>
  <c r="P23" i="1"/>
  <c r="P6" i="1" s="1"/>
  <c r="P32" i="1"/>
  <c r="P36" i="1" s="1"/>
  <c r="P41" i="1" s="1"/>
  <c r="P43" i="1" s="1"/>
  <c r="P46" i="1"/>
  <c r="P29" i="1" s="1"/>
</calcChain>
</file>

<file path=xl/sharedStrings.xml><?xml version="1.0" encoding="utf-8"?>
<sst xmlns="http://schemas.openxmlformats.org/spreadsheetml/2006/main" count="60" uniqueCount="31">
  <si>
    <t>First Year</t>
  </si>
  <si>
    <t>Second Year</t>
  </si>
  <si>
    <t>Required</t>
  </si>
  <si>
    <t>Rate Increase</t>
  </si>
  <si>
    <t>Increase</t>
  </si>
  <si>
    <t>Normalized Revenue Water Sales</t>
  </si>
  <si>
    <t>Revenue from Rate Increase</t>
  </si>
  <si>
    <t>Revenue Requirement from Water Sales</t>
  </si>
  <si>
    <t>Add:</t>
  </si>
  <si>
    <t>Other Operating Revenue</t>
  </si>
  <si>
    <t>Interest Income</t>
  </si>
  <si>
    <t>Total Revenue Requirement</t>
  </si>
  <si>
    <t>Less:</t>
  </si>
  <si>
    <t>Pro Forma Operating Expenses</t>
  </si>
  <si>
    <t>Average Debt Service</t>
  </si>
  <si>
    <t>Debt Service</t>
  </si>
  <si>
    <t>Cost of Excess Water</t>
  </si>
  <si>
    <t>Subtotal</t>
  </si>
  <si>
    <t>Non Cash Items:  Depreciation Exp.</t>
  </si>
  <si>
    <t>Working Capital</t>
  </si>
  <si>
    <t>Percentage Rate Increase</t>
  </si>
  <si>
    <t>Assuming a CPI of 3% for Years 2 and 3</t>
  </si>
  <si>
    <t>Interim</t>
  </si>
  <si>
    <t>Forfeited Discounts</t>
  </si>
  <si>
    <t>Projected Year</t>
  </si>
  <si>
    <t>Without Increase</t>
  </si>
  <si>
    <t>Debt Service Coverage</t>
  </si>
  <si>
    <t>Cost of Excess Water Loss</t>
  </si>
  <si>
    <t>Morgan County Water District</t>
  </si>
  <si>
    <t>Projection of Revenues, Expenses, and Debt Service Payments</t>
  </si>
  <si>
    <t>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</si>
</sst>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/>
    </xf>
    <xf numFmtId="37" fontId="2" fillId="0" borderId="0" xfId="0" applyNumberFormat="1" applyFont="1"/>
    <xf numFmtId="37" fontId="2" fillId="0" borderId="1" xfId="0" applyNumberFormat="1" applyFont="1" applyBorder="1"/>
    <xf numFmtId="37" fontId="2" fillId="0" borderId="2" xfId="0" applyNumberFormat="1" applyFont="1" applyBorder="1" applyAlignment="1">
      <alignment vertical="center"/>
    </xf>
    <xf numFmtId="10" fontId="2" fillId="0" borderId="2" xfId="1" applyNumberFormat="1" applyFont="1" applyBorder="1"/>
    <xf numFmtId="164" fontId="2" fillId="0" borderId="0" xfId="2" applyNumberFormat="1" applyFont="1" applyFill="1" applyBorder="1" applyAlignment="1">
      <alignment vertical="center"/>
    </xf>
    <xf numFmtId="0" fontId="3" fillId="0" borderId="0" xfId="0" applyFont="1"/>
    <xf numFmtId="37" fontId="2" fillId="0" borderId="1" xfId="2" applyNumberFormat="1" applyFont="1" applyFill="1" applyBorder="1" applyAlignment="1">
      <alignment vertical="center"/>
    </xf>
    <xf numFmtId="17" fontId="3" fillId="0" borderId="0" xfId="0" quotePrefix="1" applyNumberFormat="1" applyFont="1" applyAlignment="1">
      <alignment horizontal="left"/>
    </xf>
    <xf numFmtId="3" fontId="2" fillId="0" borderId="1" xfId="0" applyNumberFormat="1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E06AC-81DA-40AB-9986-1FA0744324A6}">
  <dimension ref="A1:IT47"/>
  <sheetViews>
    <sheetView tabSelected="1" topLeftCell="A6" workbookViewId="0">
      <selection activeCell="J7" sqref="J7"/>
    </sheetView>
  </sheetViews>
  <sheetFormatPr defaultColWidth="11.3984375" defaultRowHeight="15" x14ac:dyDescent="0.4"/>
  <cols>
    <col min="1" max="1" width="4.59765625" style="1" customWidth="1"/>
    <col min="2" max="2" width="2.265625" style="1" customWidth="1"/>
    <col min="3" max="3" width="6.6640625" style="2" customWidth="1"/>
    <col min="4" max="4" width="3.3984375" style="2" customWidth="1"/>
    <col min="5" max="5" width="38.73046875" style="2" customWidth="1"/>
    <col min="6" max="6" width="6.265625" style="3" customWidth="1"/>
    <col min="7" max="7" width="19" style="3" customWidth="1"/>
    <col min="8" max="9" width="2.265625" style="3" customWidth="1"/>
    <col min="10" max="10" width="19" style="2" customWidth="1"/>
    <col min="11" max="11" width="2" style="2" customWidth="1"/>
    <col min="12" max="12" width="19" style="2" customWidth="1"/>
    <col min="13" max="13" width="2" style="2" customWidth="1"/>
    <col min="14" max="14" width="19" style="2" customWidth="1"/>
    <col min="15" max="15" width="2" style="2" customWidth="1"/>
    <col min="16" max="16" width="19" style="2" customWidth="1"/>
    <col min="17" max="17" width="2" style="2" customWidth="1"/>
    <col min="18" max="254" width="12.3984375" style="2" customWidth="1"/>
    <col min="255" max="256" width="12.3984375" style="1" customWidth="1"/>
    <col min="257" max="16384" width="11.3984375" style="1"/>
  </cols>
  <sheetData>
    <row r="1" spans="1:16" x14ac:dyDescent="0.4">
      <c r="A1" s="13" t="s">
        <v>28</v>
      </c>
    </row>
    <row r="2" spans="1:16" x14ac:dyDescent="0.4">
      <c r="A2" s="13" t="s">
        <v>29</v>
      </c>
    </row>
    <row r="3" spans="1:16" x14ac:dyDescent="0.4">
      <c r="A3" s="15" t="s">
        <v>30</v>
      </c>
    </row>
    <row r="4" spans="1:16" x14ac:dyDescent="0.4">
      <c r="J4" s="3"/>
      <c r="L4" s="3" t="s">
        <v>22</v>
      </c>
      <c r="N4" s="3" t="s">
        <v>0</v>
      </c>
      <c r="P4" s="3" t="s">
        <v>1</v>
      </c>
    </row>
    <row r="5" spans="1:16" x14ac:dyDescent="0.4">
      <c r="G5" s="3" t="s">
        <v>24</v>
      </c>
      <c r="J5" s="3" t="s">
        <v>2</v>
      </c>
      <c r="L5" s="3" t="s">
        <v>3</v>
      </c>
      <c r="N5" s="3" t="s">
        <v>3</v>
      </c>
      <c r="P5" s="3" t="s">
        <v>3</v>
      </c>
    </row>
    <row r="6" spans="1:16" x14ac:dyDescent="0.4">
      <c r="G6" s="4" t="s">
        <v>25</v>
      </c>
      <c r="J6" s="4" t="s">
        <v>4</v>
      </c>
      <c r="L6" s="5">
        <v>0.2525</v>
      </c>
      <c r="N6" s="5">
        <f>N23</f>
        <v>6.2060022430931519E-2</v>
      </c>
      <c r="P6" s="5">
        <f>P23</f>
        <v>5.8433630039932551E-2</v>
      </c>
    </row>
    <row r="7" spans="1:16" x14ac:dyDescent="0.4">
      <c r="B7" s="6"/>
      <c r="C7" s="6" t="s">
        <v>5</v>
      </c>
      <c r="D7" s="7"/>
      <c r="E7" s="6"/>
      <c r="F7" s="7"/>
      <c r="G7" s="8">
        <v>1922574</v>
      </c>
      <c r="H7" s="7"/>
      <c r="I7" s="7"/>
      <c r="J7" s="8">
        <v>1881341.07</v>
      </c>
      <c r="L7" s="8">
        <f>J7</f>
        <v>1881341.07</v>
      </c>
      <c r="N7" s="8">
        <f>L9</f>
        <v>2356380.0700000003</v>
      </c>
      <c r="P7" s="8">
        <f>N9</f>
        <v>2502617.0700000003</v>
      </c>
    </row>
    <row r="8" spans="1:16" x14ac:dyDescent="0.4">
      <c r="B8" s="6"/>
      <c r="C8" s="6" t="s">
        <v>6</v>
      </c>
      <c r="D8" s="7"/>
      <c r="E8" s="6"/>
      <c r="F8" s="7"/>
      <c r="G8" s="9">
        <v>0</v>
      </c>
      <c r="H8" s="7"/>
      <c r="I8" s="7"/>
      <c r="J8" s="9">
        <v>767513.1399999999</v>
      </c>
      <c r="L8" s="9">
        <f>ROUND(L7*L6,0)</f>
        <v>475039</v>
      </c>
      <c r="N8" s="9">
        <f>ROUND(($J8-$L8)/2,0)</f>
        <v>146237</v>
      </c>
      <c r="P8" s="9">
        <f>ROUND(($J8-$L8)/2,0)</f>
        <v>146237</v>
      </c>
    </row>
    <row r="9" spans="1:16" x14ac:dyDescent="0.4">
      <c r="B9" s="6"/>
      <c r="C9" s="6" t="s">
        <v>7</v>
      </c>
      <c r="D9" s="7"/>
      <c r="E9" s="6"/>
      <c r="F9" s="7"/>
      <c r="G9" s="8">
        <f>SUM(G7:G8)</f>
        <v>1922574</v>
      </c>
      <c r="H9" s="7"/>
      <c r="I9" s="7"/>
      <c r="J9" s="8">
        <f>SUM(J7:J8)</f>
        <v>2648854.21</v>
      </c>
      <c r="L9" s="8">
        <f>SUM(L7:L8)</f>
        <v>2356380.0700000003</v>
      </c>
      <c r="N9" s="8">
        <f>SUM(N7:N8)</f>
        <v>2502617.0700000003</v>
      </c>
      <c r="P9" s="8">
        <f>SUM(P7:P8)</f>
        <v>2648854.0700000003</v>
      </c>
    </row>
    <row r="10" spans="1:16" x14ac:dyDescent="0.4">
      <c r="C10" s="6" t="s">
        <v>8</v>
      </c>
      <c r="D10" s="1"/>
      <c r="E10" s="6" t="s">
        <v>9</v>
      </c>
      <c r="F10" s="7"/>
      <c r="G10" s="8">
        <v>229652</v>
      </c>
      <c r="H10" s="7"/>
      <c r="I10" s="7"/>
      <c r="J10" s="8">
        <v>32431</v>
      </c>
      <c r="L10" s="8">
        <f>J10</f>
        <v>32431</v>
      </c>
      <c r="N10" s="8">
        <f t="shared" ref="N10:P19" si="0">L10</f>
        <v>32431</v>
      </c>
      <c r="P10" s="8">
        <f t="shared" si="0"/>
        <v>32431</v>
      </c>
    </row>
    <row r="11" spans="1:16" x14ac:dyDescent="0.4">
      <c r="C11" s="6"/>
      <c r="E11" s="6" t="s">
        <v>10</v>
      </c>
      <c r="F11" s="7"/>
      <c r="G11" s="8">
        <v>42</v>
      </c>
      <c r="H11" s="7"/>
      <c r="I11" s="7"/>
      <c r="J11" s="8">
        <v>72</v>
      </c>
      <c r="L11" s="8">
        <f>J11</f>
        <v>72</v>
      </c>
      <c r="N11" s="8">
        <f t="shared" si="0"/>
        <v>72</v>
      </c>
      <c r="P11" s="8">
        <f t="shared" si="0"/>
        <v>72</v>
      </c>
    </row>
    <row r="12" spans="1:16" x14ac:dyDescent="0.4">
      <c r="C12" s="6"/>
      <c r="E12" s="6" t="s">
        <v>23</v>
      </c>
      <c r="F12" s="7"/>
      <c r="G12" s="9">
        <v>0</v>
      </c>
      <c r="H12" s="7"/>
      <c r="I12" s="7"/>
      <c r="J12" s="9">
        <v>30827</v>
      </c>
      <c r="L12" s="9">
        <f>J12</f>
        <v>30827</v>
      </c>
      <c r="N12" s="9">
        <f t="shared" si="0"/>
        <v>30827</v>
      </c>
      <c r="P12" s="9">
        <f t="shared" si="0"/>
        <v>30827</v>
      </c>
    </row>
    <row r="13" spans="1:16" x14ac:dyDescent="0.4">
      <c r="C13" s="6" t="s">
        <v>11</v>
      </c>
      <c r="E13" s="6"/>
      <c r="F13" s="2"/>
      <c r="G13" s="8">
        <f>SUM(G9:G12)</f>
        <v>2152268</v>
      </c>
      <c r="H13" s="2"/>
      <c r="I13" s="2"/>
      <c r="J13" s="8">
        <f>SUM(J9:J12)</f>
        <v>2712184.21</v>
      </c>
      <c r="L13" s="8">
        <f>SUM(L9:L12)</f>
        <v>2419710.0700000003</v>
      </c>
      <c r="N13" s="8">
        <f>SUM(N9:N12)</f>
        <v>2565947.0700000003</v>
      </c>
      <c r="P13" s="8">
        <f>SUM(P9:P12)</f>
        <v>2712184.0700000003</v>
      </c>
    </row>
    <row r="14" spans="1:16" x14ac:dyDescent="0.4">
      <c r="C14" s="2" t="s">
        <v>12</v>
      </c>
      <c r="E14" s="2" t="s">
        <v>13</v>
      </c>
      <c r="F14" s="2"/>
      <c r="G14" s="8">
        <v>-2542013</v>
      </c>
      <c r="H14" s="2"/>
      <c r="I14" s="2"/>
      <c r="J14" s="8">
        <v>-2412954.21</v>
      </c>
      <c r="L14" s="8">
        <f>J14</f>
        <v>-2412954.21</v>
      </c>
      <c r="N14" s="8">
        <f>L14</f>
        <v>-2412954.21</v>
      </c>
      <c r="P14" s="8">
        <f>L14</f>
        <v>-2412954.21</v>
      </c>
    </row>
    <row r="15" spans="1:16" x14ac:dyDescent="0.4">
      <c r="E15" s="2" t="s">
        <v>15</v>
      </c>
      <c r="F15" s="2"/>
      <c r="G15" s="8">
        <v>-249358</v>
      </c>
      <c r="H15" s="2"/>
      <c r="I15" s="2"/>
      <c r="J15" s="8">
        <v>-249358</v>
      </c>
      <c r="L15" s="8">
        <f>J15</f>
        <v>-249358</v>
      </c>
      <c r="N15" s="8">
        <f t="shared" ref="N15:N17" si="1">L15</f>
        <v>-249358</v>
      </c>
      <c r="P15" s="8">
        <f>L15</f>
        <v>-249358</v>
      </c>
    </row>
    <row r="16" spans="1:16" x14ac:dyDescent="0.4">
      <c r="E16" s="2" t="s">
        <v>26</v>
      </c>
      <c r="F16" s="2"/>
      <c r="G16" s="12">
        <v>-49872</v>
      </c>
      <c r="H16" s="2"/>
      <c r="I16" s="2"/>
      <c r="J16" s="8">
        <v>-49872</v>
      </c>
      <c r="L16" s="8">
        <f>J16</f>
        <v>-49872</v>
      </c>
      <c r="N16" s="8">
        <f t="shared" si="1"/>
        <v>-49872</v>
      </c>
      <c r="P16" s="8">
        <f>L16</f>
        <v>-49872</v>
      </c>
    </row>
    <row r="17" spans="3:16" x14ac:dyDescent="0.4">
      <c r="E17" s="2" t="s">
        <v>27</v>
      </c>
      <c r="F17" s="2"/>
      <c r="G17" s="9">
        <v>0</v>
      </c>
      <c r="H17" s="2"/>
      <c r="I17" s="2"/>
      <c r="J17" s="9">
        <v>-137829</v>
      </c>
      <c r="L17" s="9">
        <f>J17</f>
        <v>-137829</v>
      </c>
      <c r="N17" s="9">
        <f t="shared" si="1"/>
        <v>-137829</v>
      </c>
      <c r="P17" s="9">
        <f>L17</f>
        <v>-137829</v>
      </c>
    </row>
    <row r="18" spans="3:16" x14ac:dyDescent="0.4">
      <c r="C18" s="2" t="s">
        <v>17</v>
      </c>
      <c r="E18" s="6"/>
      <c r="F18" s="2"/>
      <c r="G18" s="8">
        <f>SUM(G13:G17)</f>
        <v>-688975</v>
      </c>
      <c r="H18" s="2"/>
      <c r="I18" s="2"/>
      <c r="J18" s="8">
        <f>SUM(J13:J17)</f>
        <v>-137829</v>
      </c>
      <c r="L18" s="8">
        <f>SUM(L13:L17)</f>
        <v>-430303.13999999966</v>
      </c>
      <c r="N18" s="8">
        <f>SUM(N13:N17)</f>
        <v>-284066.13999999966</v>
      </c>
      <c r="P18" s="8">
        <f>SUM(P13:P17)</f>
        <v>-137829.13999999966</v>
      </c>
    </row>
    <row r="19" spans="3:16" x14ac:dyDescent="0.4">
      <c r="C19" s="2" t="s">
        <v>8</v>
      </c>
      <c r="E19" s="6" t="s">
        <v>18</v>
      </c>
      <c r="F19" s="2"/>
      <c r="G19" s="14">
        <v>519891</v>
      </c>
      <c r="H19" s="2"/>
      <c r="I19" s="2"/>
      <c r="J19" s="9">
        <v>431398.20999999996</v>
      </c>
      <c r="L19" s="9">
        <f>J19</f>
        <v>431398.20999999996</v>
      </c>
      <c r="N19" s="9">
        <f t="shared" si="0"/>
        <v>431398.20999999996</v>
      </c>
      <c r="P19" s="9">
        <f t="shared" si="0"/>
        <v>431398.20999999996</v>
      </c>
    </row>
    <row r="20" spans="3:16" ht="15.4" thickBot="1" x14ac:dyDescent="0.45">
      <c r="C20" s="2" t="s">
        <v>19</v>
      </c>
      <c r="E20" s="6"/>
      <c r="F20" s="2"/>
      <c r="G20" s="10">
        <f>SUM(G18:G19)</f>
        <v>-169084</v>
      </c>
      <c r="H20" s="2"/>
      <c r="I20" s="2"/>
      <c r="J20" s="10">
        <f>SUM(J18:J19)</f>
        <v>293569.20999999996</v>
      </c>
      <c r="L20" s="10">
        <f>SUM(L18:L19)</f>
        <v>1095.070000000298</v>
      </c>
      <c r="N20" s="10">
        <f>SUM(N18:N19)</f>
        <v>147332.0700000003</v>
      </c>
      <c r="P20" s="10">
        <f>SUM(P18:P19)</f>
        <v>293569.0700000003</v>
      </c>
    </row>
    <row r="21" spans="3:16" ht="15.4" thickTop="1" x14ac:dyDescent="0.4"/>
    <row r="23" spans="3:16" ht="15.4" thickBot="1" x14ac:dyDescent="0.45">
      <c r="C23" s="2" t="s">
        <v>20</v>
      </c>
      <c r="L23" s="11">
        <f>L8/L7</f>
        <v>0.25250020189055883</v>
      </c>
      <c r="N23" s="11">
        <f>N8/N7</f>
        <v>6.2060022430931519E-2</v>
      </c>
      <c r="P23" s="11">
        <f>P8/P7</f>
        <v>5.8433630039932551E-2</v>
      </c>
    </row>
    <row r="24" spans="3:16" ht="15.4" thickTop="1" x14ac:dyDescent="0.4"/>
    <row r="26" spans="3:16" x14ac:dyDescent="0.4">
      <c r="C26" s="16" t="s">
        <v>21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3:16" x14ac:dyDescent="0.4">
      <c r="J27" s="3"/>
      <c r="L27" s="3" t="s">
        <v>22</v>
      </c>
      <c r="N27" s="3" t="s">
        <v>0</v>
      </c>
      <c r="P27" s="3" t="s">
        <v>1</v>
      </c>
    </row>
    <row r="28" spans="3:16" x14ac:dyDescent="0.4">
      <c r="G28" s="3" t="s">
        <v>24</v>
      </c>
      <c r="J28" s="3" t="s">
        <v>2</v>
      </c>
      <c r="L28" s="3" t="s">
        <v>3</v>
      </c>
      <c r="N28" s="3" t="s">
        <v>3</v>
      </c>
      <c r="P28" s="3" t="s">
        <v>3</v>
      </c>
    </row>
    <row r="29" spans="3:16" x14ac:dyDescent="0.4">
      <c r="G29" s="4" t="s">
        <v>25</v>
      </c>
      <c r="J29" s="4" t="s">
        <v>4</v>
      </c>
      <c r="L29" s="5">
        <v>0.2525</v>
      </c>
      <c r="N29" s="5">
        <f>N46</f>
        <v>6.2060032433732266E-2</v>
      </c>
      <c r="P29" s="5">
        <f>P46</f>
        <v>5.8433638907887754E-2</v>
      </c>
    </row>
    <row r="30" spans="3:16" x14ac:dyDescent="0.4">
      <c r="C30" s="6" t="s">
        <v>5</v>
      </c>
      <c r="D30" s="7"/>
      <c r="E30" s="6"/>
      <c r="F30" s="7"/>
      <c r="G30" s="8">
        <v>1922574</v>
      </c>
      <c r="H30" s="7"/>
      <c r="I30" s="7"/>
      <c r="J30" s="8">
        <v>1881341.07</v>
      </c>
      <c r="L30" s="8">
        <f>J30</f>
        <v>1881341.07</v>
      </c>
      <c r="N30" s="8">
        <f>L32</f>
        <v>2356379.6902000001</v>
      </c>
      <c r="P30" s="8">
        <f>N32</f>
        <v>2502616.6902000001</v>
      </c>
    </row>
    <row r="31" spans="3:16" x14ac:dyDescent="0.4">
      <c r="C31" s="6" t="s">
        <v>6</v>
      </c>
      <c r="D31" s="7"/>
      <c r="E31" s="6"/>
      <c r="F31" s="7"/>
      <c r="G31" s="9">
        <v>0</v>
      </c>
      <c r="H31" s="7"/>
      <c r="I31" s="7"/>
      <c r="J31" s="9">
        <v>767513.1399999999</v>
      </c>
      <c r="L31" s="9">
        <f>ROUND(L30*L29,4)</f>
        <v>475038.6202</v>
      </c>
      <c r="N31" s="9">
        <f>ROUND(($J31-$L31)/2,0)</f>
        <v>146237</v>
      </c>
      <c r="P31" s="9">
        <f>ROUND(($J31-$L31)/2,0)</f>
        <v>146237</v>
      </c>
    </row>
    <row r="32" spans="3:16" x14ac:dyDescent="0.4">
      <c r="C32" s="6" t="s">
        <v>7</v>
      </c>
      <c r="D32" s="7"/>
      <c r="E32" s="6"/>
      <c r="F32" s="7"/>
      <c r="G32" s="8">
        <v>1922574</v>
      </c>
      <c r="H32" s="7"/>
      <c r="I32" s="7"/>
      <c r="J32" s="8">
        <f>SUM(J30:J31)</f>
        <v>2648854.21</v>
      </c>
      <c r="L32" s="8">
        <f>SUM(L30:L31)</f>
        <v>2356379.6902000001</v>
      </c>
      <c r="N32" s="8">
        <f>SUM(N30:N31)</f>
        <v>2502616.6902000001</v>
      </c>
      <c r="P32" s="8">
        <f>SUM(P30:P31)</f>
        <v>2648853.6902000001</v>
      </c>
    </row>
    <row r="33" spans="3:16" x14ac:dyDescent="0.4">
      <c r="C33" s="6" t="s">
        <v>8</v>
      </c>
      <c r="D33" s="1"/>
      <c r="E33" s="6" t="s">
        <v>9</v>
      </c>
      <c r="F33" s="7"/>
      <c r="G33" s="8">
        <v>229652</v>
      </c>
      <c r="H33" s="7"/>
      <c r="I33" s="7"/>
      <c r="J33" s="8">
        <v>32431</v>
      </c>
      <c r="L33" s="8">
        <f>J33</f>
        <v>32431</v>
      </c>
      <c r="N33" s="8">
        <f t="shared" ref="N33:N35" si="2">L33</f>
        <v>32431</v>
      </c>
      <c r="P33" s="8">
        <f t="shared" ref="P33:P35" si="3">N33</f>
        <v>32431</v>
      </c>
    </row>
    <row r="34" spans="3:16" x14ac:dyDescent="0.4">
      <c r="C34" s="6"/>
      <c r="E34" s="6" t="s">
        <v>10</v>
      </c>
      <c r="F34" s="7"/>
      <c r="G34" s="8">
        <v>42</v>
      </c>
      <c r="H34" s="7"/>
      <c r="I34" s="7"/>
      <c r="J34" s="8">
        <v>72</v>
      </c>
      <c r="L34" s="8">
        <f>J34</f>
        <v>72</v>
      </c>
      <c r="N34" s="8">
        <f t="shared" si="2"/>
        <v>72</v>
      </c>
      <c r="P34" s="8">
        <f t="shared" si="3"/>
        <v>72</v>
      </c>
    </row>
    <row r="35" spans="3:16" x14ac:dyDescent="0.4">
      <c r="C35" s="6"/>
      <c r="E35" s="6" t="s">
        <v>23</v>
      </c>
      <c r="F35" s="7"/>
      <c r="G35" s="9">
        <v>0</v>
      </c>
      <c r="H35" s="7"/>
      <c r="I35" s="7"/>
      <c r="J35" s="9">
        <v>30827</v>
      </c>
      <c r="L35" s="9">
        <f>J35</f>
        <v>30827</v>
      </c>
      <c r="N35" s="9">
        <f t="shared" si="2"/>
        <v>30827</v>
      </c>
      <c r="P35" s="9">
        <f t="shared" si="3"/>
        <v>30827</v>
      </c>
    </row>
    <row r="36" spans="3:16" x14ac:dyDescent="0.4">
      <c r="C36" s="6" t="s">
        <v>11</v>
      </c>
      <c r="E36" s="6"/>
      <c r="F36" s="2"/>
      <c r="G36" s="8">
        <v>2152268</v>
      </c>
      <c r="H36" s="2"/>
      <c r="I36" s="2"/>
      <c r="J36" s="8">
        <f>SUM(J32:J35)</f>
        <v>2712184.21</v>
      </c>
      <c r="L36" s="8">
        <f>SUM(L32:L35)</f>
        <v>2419709.6902000001</v>
      </c>
      <c r="N36" s="8">
        <f>SUM(N32:N35)</f>
        <v>2565946.6902000001</v>
      </c>
      <c r="P36" s="8">
        <f>SUM(P32:P35)</f>
        <v>2712183.6902000001</v>
      </c>
    </row>
    <row r="37" spans="3:16" x14ac:dyDescent="0.4">
      <c r="C37" s="2" t="s">
        <v>12</v>
      </c>
      <c r="D37" s="2" t="s">
        <v>13</v>
      </c>
      <c r="E37" s="6"/>
      <c r="F37" s="2"/>
      <c r="G37" s="8">
        <v>-2542013</v>
      </c>
      <c r="H37" s="2"/>
      <c r="I37" s="2"/>
      <c r="J37" s="8">
        <v>-2412954.21</v>
      </c>
      <c r="L37" s="8">
        <f>J37</f>
        <v>-2412954.21</v>
      </c>
      <c r="N37" s="8">
        <f>ROUND(L37*1.03,0)</f>
        <v>-2485343</v>
      </c>
      <c r="P37" s="8">
        <f>ROUND(N37*1.03,0)</f>
        <v>-2559903</v>
      </c>
    </row>
    <row r="38" spans="3:16" x14ac:dyDescent="0.4">
      <c r="D38" s="2" t="s">
        <v>14</v>
      </c>
      <c r="E38" s="6"/>
      <c r="F38" s="2"/>
      <c r="G38" s="8">
        <v>-249358</v>
      </c>
      <c r="H38" s="2"/>
      <c r="I38" s="2"/>
      <c r="J38" s="8">
        <v>-249358</v>
      </c>
      <c r="L38" s="8">
        <f>J38</f>
        <v>-249358</v>
      </c>
      <c r="N38" s="8">
        <f>L38</f>
        <v>-249358</v>
      </c>
      <c r="P38" s="8">
        <f>L38</f>
        <v>-249358</v>
      </c>
    </row>
    <row r="39" spans="3:16" x14ac:dyDescent="0.4">
      <c r="D39" s="2" t="s">
        <v>15</v>
      </c>
      <c r="E39" s="6"/>
      <c r="F39" s="2"/>
      <c r="G39" s="12">
        <v>-49872</v>
      </c>
      <c r="H39" s="2"/>
      <c r="I39" s="2"/>
      <c r="J39" s="8">
        <v>-49872</v>
      </c>
      <c r="L39" s="8">
        <f>J39</f>
        <v>-49872</v>
      </c>
      <c r="N39" s="8">
        <f>L39</f>
        <v>-49872</v>
      </c>
      <c r="P39" s="8">
        <f>L39</f>
        <v>-49872</v>
      </c>
    </row>
    <row r="40" spans="3:16" x14ac:dyDescent="0.4">
      <c r="D40" s="2" t="s">
        <v>16</v>
      </c>
      <c r="E40" s="6"/>
      <c r="F40" s="2"/>
      <c r="G40" s="9">
        <v>0</v>
      </c>
      <c r="H40" s="2"/>
      <c r="I40" s="2"/>
      <c r="J40" s="9">
        <v>-137829</v>
      </c>
      <c r="L40" s="9">
        <f>J40</f>
        <v>-137829</v>
      </c>
      <c r="N40" s="9">
        <f>L40</f>
        <v>-137829</v>
      </c>
      <c r="P40" s="9">
        <f>L40</f>
        <v>-137829</v>
      </c>
    </row>
    <row r="41" spans="3:16" x14ac:dyDescent="0.4">
      <c r="C41" s="2" t="s">
        <v>17</v>
      </c>
      <c r="E41" s="6"/>
      <c r="F41" s="2"/>
      <c r="G41" s="8">
        <v>-688975</v>
      </c>
      <c r="H41" s="2"/>
      <c r="I41" s="2"/>
      <c r="J41" s="8">
        <f>SUM(J36:J40)</f>
        <v>-137829</v>
      </c>
      <c r="L41" s="8">
        <f>SUM(L36:L40)</f>
        <v>-430303.51979999989</v>
      </c>
      <c r="N41" s="8">
        <f>SUM(N36:N40)</f>
        <v>-356455.30979999993</v>
      </c>
      <c r="P41" s="8">
        <f>SUM(P36:P40)</f>
        <v>-284778.30979999993</v>
      </c>
    </row>
    <row r="42" spans="3:16" x14ac:dyDescent="0.4">
      <c r="C42" s="2" t="s">
        <v>8</v>
      </c>
      <c r="E42" s="6" t="s">
        <v>18</v>
      </c>
      <c r="F42" s="2"/>
      <c r="G42" s="14">
        <v>519891</v>
      </c>
      <c r="H42" s="2"/>
      <c r="I42" s="2"/>
      <c r="J42" s="9">
        <v>431398.20999999996</v>
      </c>
      <c r="L42" s="9">
        <f>J42</f>
        <v>431398.20999999996</v>
      </c>
      <c r="N42" s="9">
        <f t="shared" ref="N42" si="4">L42</f>
        <v>431398.20999999996</v>
      </c>
      <c r="P42" s="9">
        <f t="shared" ref="P42" si="5">N42</f>
        <v>431398.20999999996</v>
      </c>
    </row>
    <row r="43" spans="3:16" ht="15.4" thickBot="1" x14ac:dyDescent="0.45">
      <c r="C43" s="2" t="s">
        <v>19</v>
      </c>
      <c r="E43" s="6"/>
      <c r="F43" s="2"/>
      <c r="G43" s="10">
        <v>-169084</v>
      </c>
      <c r="H43" s="2"/>
      <c r="I43" s="2"/>
      <c r="J43" s="10">
        <f>SUM(J41:J42)</f>
        <v>293569.20999999996</v>
      </c>
      <c r="L43" s="10">
        <f>SUM(L41:L42)</f>
        <v>1094.69020000007</v>
      </c>
      <c r="N43" s="10">
        <f>SUM(N41:N42)</f>
        <v>74942.900200000033</v>
      </c>
      <c r="P43" s="10">
        <f>SUM(P41:P42)</f>
        <v>146619.90020000003</v>
      </c>
    </row>
    <row r="44" spans="3:16" ht="15.4" thickTop="1" x14ac:dyDescent="0.4"/>
    <row r="46" spans="3:16" ht="15.4" thickBot="1" x14ac:dyDescent="0.45">
      <c r="C46" s="2" t="s">
        <v>20</v>
      </c>
      <c r="L46" s="11">
        <f>L31/L30</f>
        <v>0.25250000001328837</v>
      </c>
      <c r="N46" s="11">
        <f>N31/N30</f>
        <v>6.2060032433732266E-2</v>
      </c>
      <c r="P46" s="11">
        <f>P31/P30</f>
        <v>5.8433638907887754E-2</v>
      </c>
    </row>
    <row r="47" spans="3:16" ht="15.4" thickTop="1" x14ac:dyDescent="0.4"/>
  </sheetData>
  <mergeCells count="1">
    <mergeCell ref="C26:P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Frost</dc:creator>
  <cp:lastModifiedBy>Robert Miller</cp:lastModifiedBy>
  <dcterms:created xsi:type="dcterms:W3CDTF">2024-03-13T15:46:38Z</dcterms:created>
  <dcterms:modified xsi:type="dcterms:W3CDTF">2024-03-21T01:04:11Z</dcterms:modified>
</cp:coreProperties>
</file>