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W:\Regulatory\MISC\2023-00422_WinterStormElliott\01_DataRequests\SC\SC1-42_OutageRateCalculations\"/>
    </mc:Choice>
  </mc:AlternateContent>
  <xr:revisionPtr revIDLastSave="0" documentId="13_ncr:1_{CA324B70-C38A-4947-ACB2-77EC4CE83958}" xr6:coauthVersionLast="47" xr6:coauthVersionMax="47" xr10:uidLastSave="{00000000-0000-0000-0000-000000000000}"/>
  <bookViews>
    <workbookView xWindow="-110" yWindow="-110" windowWidth="38620" windowHeight="21220" firstSheet="2" activeTab="5" xr2:uid="{00000000-000D-0000-FFFF-FFFF00000000}"/>
  </bookViews>
  <sheets>
    <sheet name="Three-Year EUOR" sheetId="4" state="hidden" r:id="rId1"/>
    <sheet name="EUOR Graphs" sheetId="2" state="hidden" r:id="rId2"/>
    <sheet name="Baseload MOR Detail" sheetId="18" r:id="rId3"/>
    <sheet name="Baseload EFOR Detail" sheetId="14" r:id="rId4"/>
    <sheet name="PrimaryCT EFORd Detail" sheetId="16" r:id="rId5"/>
    <sheet name="Summary" sheetId="15" r:id="rId6"/>
  </sheets>
  <definedNames>
    <definedName name="_xlnm.Print_Titles" localSheetId="0">'Three-Year EUOR'!$A:$B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" i="14" l="1"/>
  <c r="C15" i="18"/>
  <c r="D15" i="18"/>
  <c r="B15" i="18"/>
  <c r="T4" i="16"/>
  <c r="AE14" i="18"/>
  <c r="AD14" i="18"/>
  <c r="AC14" i="18"/>
  <c r="AB14" i="18"/>
  <c r="AB14" i="14"/>
  <c r="AC14" i="14"/>
  <c r="AD14" i="14"/>
  <c r="AE14" i="14"/>
  <c r="AD4" i="14"/>
  <c r="Y4" i="14"/>
  <c r="O19" i="16"/>
  <c r="N19" i="16"/>
  <c r="M19" i="16"/>
  <c r="L19" i="16"/>
  <c r="K19" i="16"/>
  <c r="J19" i="16"/>
  <c r="I19" i="16"/>
  <c r="H19" i="16"/>
  <c r="G19" i="16"/>
  <c r="T4" i="18"/>
  <c r="R4" i="18" l="1"/>
  <c r="B5" i="14" l="1"/>
  <c r="C5" i="14"/>
  <c r="D5" i="14"/>
  <c r="B6" i="14"/>
  <c r="C6" i="14"/>
  <c r="D6" i="14"/>
  <c r="B7" i="14"/>
  <c r="C7" i="14"/>
  <c r="D7" i="14"/>
  <c r="B8" i="14"/>
  <c r="C8" i="14"/>
  <c r="D8" i="14"/>
  <c r="B9" i="14"/>
  <c r="C9" i="14"/>
  <c r="D9" i="14"/>
  <c r="B10" i="14"/>
  <c r="C10" i="14"/>
  <c r="D10" i="14"/>
  <c r="B11" i="14"/>
  <c r="C11" i="14"/>
  <c r="D11" i="14"/>
  <c r="B12" i="14"/>
  <c r="C12" i="14"/>
  <c r="D12" i="14"/>
  <c r="B13" i="14"/>
  <c r="C13" i="14"/>
  <c r="D13" i="14"/>
  <c r="B14" i="14"/>
  <c r="C14" i="14"/>
  <c r="D14" i="14"/>
  <c r="C4" i="14"/>
  <c r="D4" i="14"/>
  <c r="B4" i="14"/>
  <c r="Z14" i="14" l="1"/>
  <c r="P19" i="16" l="1"/>
  <c r="AE16" i="14" l="1"/>
  <c r="AD16" i="14"/>
  <c r="E7" i="15" s="1"/>
  <c r="AC16" i="14"/>
  <c r="AB16" i="14"/>
  <c r="Z16" i="14"/>
  <c r="Y16" i="14"/>
  <c r="D7" i="15" s="1"/>
  <c r="X16" i="14"/>
  <c r="W16" i="14"/>
  <c r="U16" i="14"/>
  <c r="T16" i="14"/>
  <c r="C7" i="15" s="1"/>
  <c r="S16" i="14"/>
  <c r="R16" i="14"/>
  <c r="T16" i="18"/>
  <c r="C17" i="15" s="1"/>
  <c r="AE16" i="18"/>
  <c r="AD16" i="18"/>
  <c r="E17" i="15" s="1"/>
  <c r="AC16" i="18"/>
  <c r="AB16" i="18"/>
  <c r="Z16" i="18"/>
  <c r="Y16" i="18"/>
  <c r="D17" i="15" s="1"/>
  <c r="X16" i="18"/>
  <c r="W16" i="18"/>
  <c r="U16" i="18"/>
  <c r="S16" i="18"/>
  <c r="R16" i="18"/>
  <c r="AE18" i="16" l="1"/>
  <c r="AD18" i="16"/>
  <c r="AC18" i="16"/>
  <c r="AB18" i="16"/>
  <c r="Z18" i="16"/>
  <c r="Y18" i="16"/>
  <c r="X18" i="16"/>
  <c r="W18" i="16"/>
  <c r="U18" i="16"/>
  <c r="T18" i="16"/>
  <c r="S18" i="16"/>
  <c r="R18" i="16"/>
  <c r="AE17" i="16"/>
  <c r="AD17" i="16"/>
  <c r="AC17" i="16"/>
  <c r="AB17" i="16"/>
  <c r="Z17" i="16"/>
  <c r="Y17" i="16"/>
  <c r="X17" i="16"/>
  <c r="W17" i="16"/>
  <c r="U17" i="16"/>
  <c r="T17" i="16"/>
  <c r="S17" i="16"/>
  <c r="R17" i="16"/>
  <c r="AE16" i="16"/>
  <c r="AD16" i="16"/>
  <c r="AC16" i="16"/>
  <c r="AB16" i="16"/>
  <c r="Z16" i="16"/>
  <c r="Y16" i="16"/>
  <c r="X16" i="16"/>
  <c r="W16" i="16"/>
  <c r="U16" i="16"/>
  <c r="T16" i="16"/>
  <c r="S16" i="16"/>
  <c r="R16" i="16"/>
  <c r="AE15" i="16"/>
  <c r="AD15" i="16"/>
  <c r="AC15" i="16"/>
  <c r="AB15" i="16"/>
  <c r="Z15" i="16"/>
  <c r="Y15" i="16"/>
  <c r="X15" i="16"/>
  <c r="W15" i="16"/>
  <c r="U15" i="16"/>
  <c r="T15" i="16"/>
  <c r="S15" i="16"/>
  <c r="R15" i="16"/>
  <c r="AE14" i="16"/>
  <c r="AD14" i="16"/>
  <c r="AC14" i="16"/>
  <c r="AB14" i="16"/>
  <c r="Z14" i="16"/>
  <c r="Y14" i="16"/>
  <c r="X14" i="16"/>
  <c r="W14" i="16"/>
  <c r="U14" i="16"/>
  <c r="T14" i="16"/>
  <c r="S14" i="16"/>
  <c r="R14" i="16"/>
  <c r="AE13" i="16"/>
  <c r="AD13" i="16"/>
  <c r="AC13" i="16"/>
  <c r="AB13" i="16"/>
  <c r="Z13" i="16"/>
  <c r="Y13" i="16"/>
  <c r="X13" i="16"/>
  <c r="W13" i="16"/>
  <c r="U13" i="16"/>
  <c r="T13" i="16"/>
  <c r="S13" i="16"/>
  <c r="R13" i="16"/>
  <c r="AE12" i="16"/>
  <c r="AD12" i="16"/>
  <c r="AC12" i="16"/>
  <c r="AB12" i="16"/>
  <c r="Z12" i="16"/>
  <c r="Y12" i="16"/>
  <c r="X12" i="16"/>
  <c r="W12" i="16"/>
  <c r="U12" i="16"/>
  <c r="T12" i="16"/>
  <c r="S12" i="16"/>
  <c r="R12" i="16"/>
  <c r="AE10" i="16"/>
  <c r="AD10" i="16"/>
  <c r="AC10" i="16"/>
  <c r="AB10" i="16"/>
  <c r="Z10" i="16"/>
  <c r="Y10" i="16"/>
  <c r="X10" i="16"/>
  <c r="W10" i="16"/>
  <c r="U10" i="16"/>
  <c r="T10" i="16"/>
  <c r="S10" i="16"/>
  <c r="R10" i="16"/>
  <c r="AE9" i="16"/>
  <c r="AD9" i="16"/>
  <c r="AC9" i="16"/>
  <c r="AB9" i="16"/>
  <c r="Z9" i="16"/>
  <c r="Y9" i="16"/>
  <c r="X9" i="16"/>
  <c r="W9" i="16"/>
  <c r="U9" i="16"/>
  <c r="T9" i="16"/>
  <c r="S9" i="16"/>
  <c r="R9" i="16"/>
  <c r="AE8" i="16"/>
  <c r="AD8" i="16"/>
  <c r="AC8" i="16"/>
  <c r="AB8" i="16"/>
  <c r="Z8" i="16"/>
  <c r="Y8" i="16"/>
  <c r="X8" i="16"/>
  <c r="W8" i="16"/>
  <c r="U8" i="16"/>
  <c r="T8" i="16"/>
  <c r="S8" i="16"/>
  <c r="R8" i="16"/>
  <c r="AE7" i="16"/>
  <c r="AD7" i="16"/>
  <c r="AC7" i="16"/>
  <c r="AB7" i="16"/>
  <c r="Z7" i="16"/>
  <c r="Y7" i="16"/>
  <c r="X7" i="16"/>
  <c r="W7" i="16"/>
  <c r="U7" i="16"/>
  <c r="T7" i="16"/>
  <c r="S7" i="16"/>
  <c r="R7" i="16"/>
  <c r="AE6" i="16"/>
  <c r="AD6" i="16"/>
  <c r="AC6" i="16"/>
  <c r="AB6" i="16"/>
  <c r="Z6" i="16"/>
  <c r="Y6" i="16"/>
  <c r="X6" i="16"/>
  <c r="W6" i="16"/>
  <c r="U6" i="16"/>
  <c r="T6" i="16"/>
  <c r="S6" i="16"/>
  <c r="R6" i="16"/>
  <c r="AE5" i="16"/>
  <c r="AD5" i="16"/>
  <c r="AC5" i="16"/>
  <c r="AB5" i="16"/>
  <c r="Z5" i="16"/>
  <c r="Y5" i="16"/>
  <c r="X5" i="16"/>
  <c r="W5" i="16"/>
  <c r="U5" i="16"/>
  <c r="T5" i="16"/>
  <c r="S5" i="16"/>
  <c r="R5" i="16"/>
  <c r="AE4" i="16"/>
  <c r="AC4" i="16"/>
  <c r="AD4" i="16"/>
  <c r="AB4" i="16"/>
  <c r="Z4" i="16"/>
  <c r="Y4" i="16"/>
  <c r="X4" i="16"/>
  <c r="W4" i="16"/>
  <c r="U4" i="16"/>
  <c r="S4" i="16"/>
  <c r="R4" i="16"/>
  <c r="Y14" i="14"/>
  <c r="X14" i="14"/>
  <c r="W14" i="14"/>
  <c r="U14" i="14"/>
  <c r="T14" i="14"/>
  <c r="S14" i="14"/>
  <c r="R14" i="14"/>
  <c r="AE13" i="14"/>
  <c r="AD13" i="14"/>
  <c r="AC13" i="14"/>
  <c r="AB13" i="14"/>
  <c r="Z13" i="14"/>
  <c r="Y13" i="14"/>
  <c r="X13" i="14"/>
  <c r="W13" i="14"/>
  <c r="U13" i="14"/>
  <c r="T13" i="14"/>
  <c r="S13" i="14"/>
  <c r="R13" i="14"/>
  <c r="AE12" i="14"/>
  <c r="AD12" i="14"/>
  <c r="AC12" i="14"/>
  <c r="AB12" i="14"/>
  <c r="Z12" i="14"/>
  <c r="Y12" i="14"/>
  <c r="X12" i="14"/>
  <c r="W12" i="14"/>
  <c r="U12" i="14"/>
  <c r="T12" i="14"/>
  <c r="S12" i="14"/>
  <c r="R12" i="14"/>
  <c r="AE11" i="14"/>
  <c r="AD11" i="14"/>
  <c r="AC11" i="14"/>
  <c r="AB11" i="14"/>
  <c r="Z11" i="14"/>
  <c r="Y11" i="14"/>
  <c r="X11" i="14"/>
  <c r="W11" i="14"/>
  <c r="U11" i="14"/>
  <c r="T11" i="14"/>
  <c r="S11" i="14"/>
  <c r="R11" i="14"/>
  <c r="AE10" i="14"/>
  <c r="AD10" i="14"/>
  <c r="AC10" i="14"/>
  <c r="AB10" i="14"/>
  <c r="Z10" i="14"/>
  <c r="Y10" i="14"/>
  <c r="X10" i="14"/>
  <c r="W10" i="14"/>
  <c r="U10" i="14"/>
  <c r="T10" i="14"/>
  <c r="S10" i="14"/>
  <c r="R10" i="14"/>
  <c r="AE9" i="14"/>
  <c r="AD9" i="14"/>
  <c r="AC9" i="14"/>
  <c r="AB9" i="14"/>
  <c r="Z9" i="14"/>
  <c r="Y9" i="14"/>
  <c r="X9" i="14"/>
  <c r="W9" i="14"/>
  <c r="U9" i="14"/>
  <c r="T9" i="14"/>
  <c r="S9" i="14"/>
  <c r="R9" i="14"/>
  <c r="AE8" i="14"/>
  <c r="AD8" i="14"/>
  <c r="AC8" i="14"/>
  <c r="AB8" i="14"/>
  <c r="Z8" i="14"/>
  <c r="Y8" i="14"/>
  <c r="X8" i="14"/>
  <c r="W8" i="14"/>
  <c r="U8" i="14"/>
  <c r="T8" i="14"/>
  <c r="S8" i="14"/>
  <c r="R8" i="14"/>
  <c r="AE7" i="14"/>
  <c r="AD7" i="14"/>
  <c r="AC7" i="14"/>
  <c r="AB7" i="14"/>
  <c r="Z7" i="14"/>
  <c r="Y7" i="14"/>
  <c r="X7" i="14"/>
  <c r="W7" i="14"/>
  <c r="U7" i="14"/>
  <c r="T7" i="14"/>
  <c r="S7" i="14"/>
  <c r="R7" i="14"/>
  <c r="AE6" i="14"/>
  <c r="AD6" i="14"/>
  <c r="AC6" i="14"/>
  <c r="AB6" i="14"/>
  <c r="Z6" i="14"/>
  <c r="Y6" i="14"/>
  <c r="X6" i="14"/>
  <c r="W6" i="14"/>
  <c r="U6" i="14"/>
  <c r="T6" i="14"/>
  <c r="S6" i="14"/>
  <c r="R6" i="14"/>
  <c r="AE5" i="14"/>
  <c r="AD5" i="14"/>
  <c r="AC5" i="14"/>
  <c r="AB5" i="14"/>
  <c r="Z5" i="14"/>
  <c r="Y5" i="14"/>
  <c r="X5" i="14"/>
  <c r="W5" i="14"/>
  <c r="U5" i="14"/>
  <c r="T5" i="14"/>
  <c r="S5" i="14"/>
  <c r="R5" i="14"/>
  <c r="AE4" i="14"/>
  <c r="AC4" i="14"/>
  <c r="AB4" i="14"/>
  <c r="Z4" i="14"/>
  <c r="X4" i="14"/>
  <c r="W4" i="14"/>
  <c r="U4" i="14"/>
  <c r="S4" i="14"/>
  <c r="R4" i="14"/>
  <c r="Z14" i="18"/>
  <c r="Y14" i="18"/>
  <c r="X14" i="18"/>
  <c r="W14" i="18"/>
  <c r="U14" i="18"/>
  <c r="T14" i="18"/>
  <c r="S14" i="18"/>
  <c r="R14" i="18"/>
  <c r="AE13" i="18"/>
  <c r="AD13" i="18"/>
  <c r="AC13" i="18"/>
  <c r="AB13" i="18"/>
  <c r="Z13" i="18"/>
  <c r="Y13" i="18"/>
  <c r="X13" i="18"/>
  <c r="W13" i="18"/>
  <c r="U13" i="18"/>
  <c r="T13" i="18"/>
  <c r="S13" i="18"/>
  <c r="R13" i="18"/>
  <c r="AE12" i="18"/>
  <c r="AD12" i="18"/>
  <c r="AC12" i="18"/>
  <c r="AB12" i="18"/>
  <c r="Z12" i="18"/>
  <c r="Y12" i="18"/>
  <c r="X12" i="18"/>
  <c r="W12" i="18"/>
  <c r="U12" i="18"/>
  <c r="T12" i="18"/>
  <c r="S12" i="18"/>
  <c r="R12" i="18"/>
  <c r="AE11" i="18"/>
  <c r="AD11" i="18"/>
  <c r="AC11" i="18"/>
  <c r="AB11" i="18"/>
  <c r="Z11" i="18"/>
  <c r="Y11" i="18"/>
  <c r="X11" i="18"/>
  <c r="W11" i="18"/>
  <c r="U11" i="18"/>
  <c r="T11" i="18"/>
  <c r="S11" i="18"/>
  <c r="R11" i="18"/>
  <c r="AE10" i="18"/>
  <c r="AD10" i="18"/>
  <c r="AC10" i="18"/>
  <c r="AB10" i="18"/>
  <c r="Z10" i="18"/>
  <c r="Y10" i="18"/>
  <c r="X10" i="18"/>
  <c r="W10" i="18"/>
  <c r="U10" i="18"/>
  <c r="T10" i="18"/>
  <c r="S10" i="18"/>
  <c r="R10" i="18"/>
  <c r="AE9" i="18"/>
  <c r="AD9" i="18"/>
  <c r="AC9" i="18"/>
  <c r="AB9" i="18"/>
  <c r="Z9" i="18"/>
  <c r="Y9" i="18"/>
  <c r="X9" i="18"/>
  <c r="W9" i="18"/>
  <c r="U9" i="18"/>
  <c r="T9" i="18"/>
  <c r="S9" i="18"/>
  <c r="R9" i="18"/>
  <c r="AE8" i="18"/>
  <c r="AD8" i="18"/>
  <c r="AC8" i="18"/>
  <c r="AB8" i="18"/>
  <c r="Z8" i="18"/>
  <c r="Y8" i="18"/>
  <c r="X8" i="18"/>
  <c r="W8" i="18"/>
  <c r="U8" i="18"/>
  <c r="T8" i="18"/>
  <c r="S8" i="18"/>
  <c r="R8" i="18"/>
  <c r="AE7" i="18"/>
  <c r="AD7" i="18"/>
  <c r="AC7" i="18"/>
  <c r="AB7" i="18"/>
  <c r="Z7" i="18"/>
  <c r="Y7" i="18"/>
  <c r="X7" i="18"/>
  <c r="W7" i="18"/>
  <c r="U7" i="18"/>
  <c r="T7" i="18"/>
  <c r="S7" i="18"/>
  <c r="R7" i="18"/>
  <c r="AE6" i="18"/>
  <c r="AD6" i="18"/>
  <c r="AC6" i="18"/>
  <c r="AB6" i="18"/>
  <c r="Z6" i="18"/>
  <c r="Y6" i="18"/>
  <c r="X6" i="18"/>
  <c r="W6" i="18"/>
  <c r="U6" i="18"/>
  <c r="T6" i="18"/>
  <c r="S6" i="18"/>
  <c r="R6" i="18"/>
  <c r="AE5" i="18"/>
  <c r="AD5" i="18"/>
  <c r="AC5" i="18"/>
  <c r="AB5" i="18"/>
  <c r="Z5" i="18"/>
  <c r="Y5" i="18"/>
  <c r="X5" i="18"/>
  <c r="W5" i="18"/>
  <c r="U5" i="18"/>
  <c r="T5" i="18"/>
  <c r="S5" i="18"/>
  <c r="R5" i="18"/>
  <c r="AE4" i="18"/>
  <c r="AD4" i="18"/>
  <c r="AC4" i="18"/>
  <c r="AB4" i="18"/>
  <c r="Z4" i="18"/>
  <c r="Y4" i="18"/>
  <c r="X4" i="18"/>
  <c r="W4" i="18"/>
  <c r="U4" i="18"/>
  <c r="S4" i="18"/>
  <c r="U19" i="16" l="1"/>
  <c r="T19" i="16"/>
  <c r="S19" i="16"/>
  <c r="R19" i="16"/>
  <c r="Z19" i="16"/>
  <c r="Y19" i="16"/>
  <c r="W19" i="16"/>
  <c r="AE19" i="16"/>
  <c r="AD19" i="16"/>
  <c r="AB19" i="16"/>
  <c r="X19" i="16"/>
  <c r="AC19" i="16"/>
  <c r="E4" i="15" l="1"/>
  <c r="D4" i="15"/>
  <c r="C4" i="15"/>
  <c r="E14" i="15"/>
  <c r="D14" i="15"/>
  <c r="C14" i="15"/>
  <c r="D15" i="14" l="1"/>
  <c r="C15" i="14"/>
  <c r="B15" i="14"/>
  <c r="E16" i="15"/>
  <c r="D16" i="15"/>
  <c r="C16" i="15"/>
  <c r="E14" i="18"/>
  <c r="E14" i="14" s="1"/>
  <c r="E13" i="18"/>
  <c r="E13" i="14" s="1"/>
  <c r="E12" i="18"/>
  <c r="E12" i="14" s="1"/>
  <c r="E11" i="18"/>
  <c r="E11" i="14" s="1"/>
  <c r="E10" i="18"/>
  <c r="E10" i="14" s="1"/>
  <c r="E9" i="18"/>
  <c r="E9" i="14" s="1"/>
  <c r="E8" i="18"/>
  <c r="E8" i="14" s="1"/>
  <c r="E7" i="18"/>
  <c r="E7" i="14" s="1"/>
  <c r="E6" i="18"/>
  <c r="E6" i="14" s="1"/>
  <c r="E5" i="18"/>
  <c r="E4" i="18"/>
  <c r="E15" i="18" l="1"/>
  <c r="E4" i="14"/>
  <c r="E5" i="14"/>
  <c r="I15" i="18"/>
  <c r="K15" i="18" l="1"/>
  <c r="J15" i="18"/>
  <c r="L15" i="18"/>
  <c r="M15" i="18"/>
  <c r="H15" i="18"/>
  <c r="G15" i="18"/>
  <c r="N15" i="18"/>
  <c r="O15" i="18"/>
  <c r="E15" i="14"/>
  <c r="P15" i="18"/>
  <c r="N15" i="14" l="1"/>
  <c r="O15" i="14"/>
  <c r="I15" i="14"/>
  <c r="M15" i="14"/>
  <c r="L15" i="14"/>
  <c r="G15" i="14"/>
  <c r="K15" i="14"/>
  <c r="J15" i="14"/>
  <c r="H15" i="14"/>
  <c r="AD15" i="18"/>
  <c r="E15" i="15" s="1"/>
  <c r="Y15" i="18"/>
  <c r="D15" i="15" s="1"/>
  <c r="Z15" i="18"/>
  <c r="W15" i="18"/>
  <c r="X15" i="18"/>
  <c r="AE15" i="18"/>
  <c r="AC15" i="18"/>
  <c r="S15" i="18"/>
  <c r="T15" i="18"/>
  <c r="C15" i="15" s="1"/>
  <c r="U15" i="18"/>
  <c r="R15" i="18"/>
  <c r="AB15" i="18"/>
  <c r="C19" i="16" l="1"/>
  <c r="D19" i="16"/>
  <c r="B19" i="16"/>
  <c r="C11" i="16"/>
  <c r="D11" i="16"/>
  <c r="B11" i="16"/>
  <c r="E19" i="16" l="1"/>
  <c r="E11" i="16"/>
  <c r="E5" i="16"/>
  <c r="E6" i="16"/>
  <c r="E7" i="16"/>
  <c r="E8" i="16"/>
  <c r="E9" i="16"/>
  <c r="E10" i="16"/>
  <c r="E12" i="16"/>
  <c r="E13" i="16"/>
  <c r="E14" i="16"/>
  <c r="E15" i="16"/>
  <c r="E16" i="16"/>
  <c r="E17" i="16"/>
  <c r="E18" i="16"/>
  <c r="E4" i="16"/>
  <c r="P11" i="16" l="1"/>
  <c r="M11" i="16"/>
  <c r="AB11" i="16" s="1"/>
  <c r="L11" i="16"/>
  <c r="K11" i="16"/>
  <c r="Y11" i="16" s="1"/>
  <c r="D8" i="15" s="1"/>
  <c r="J11" i="16"/>
  <c r="R11" i="16" s="1"/>
  <c r="I11" i="16"/>
  <c r="H11" i="16"/>
  <c r="G11" i="16"/>
  <c r="O11" i="16"/>
  <c r="N11" i="16"/>
  <c r="T11" i="16"/>
  <c r="C8" i="15" s="1"/>
  <c r="AE11" i="16"/>
  <c r="AD11" i="16"/>
  <c r="E8" i="15" s="1"/>
  <c r="AC11" i="16"/>
  <c r="E10" i="15"/>
  <c r="D10" i="15"/>
  <c r="C10" i="15"/>
  <c r="W11" i="16" l="1"/>
  <c r="Z11" i="16"/>
  <c r="X11" i="16"/>
  <c r="S11" i="16"/>
  <c r="U11" i="16"/>
  <c r="C9" i="15"/>
  <c r="E9" i="15"/>
  <c r="D9" i="15"/>
  <c r="E6" i="15"/>
  <c r="D6" i="15"/>
  <c r="P15" i="14" l="1"/>
  <c r="Z15" i="14" l="1"/>
  <c r="Y15" i="14"/>
  <c r="D5" i="15" s="1"/>
  <c r="X15" i="14"/>
  <c r="W15" i="14"/>
  <c r="AE15" i="14"/>
  <c r="AD15" i="14"/>
  <c r="E5" i="15" s="1"/>
  <c r="AC15" i="14"/>
  <c r="AB15" i="14"/>
  <c r="T15" i="14"/>
  <c r="C5" i="15" s="1"/>
  <c r="U15" i="14"/>
  <c r="S15" i="14"/>
  <c r="R15" i="14"/>
  <c r="C6" i="15"/>
  <c r="BG47" i="4" l="1"/>
  <c r="BG42" i="4"/>
  <c r="BG34" i="4"/>
  <c r="BG27" i="4"/>
  <c r="BG22" i="4"/>
  <c r="BG16" i="4"/>
  <c r="BG9" i="4"/>
  <c r="AV47" i="4"/>
  <c r="AV42" i="4"/>
  <c r="AV34" i="4"/>
  <c r="AV27" i="4"/>
  <c r="AV22" i="4"/>
  <c r="AV16" i="4"/>
  <c r="AV9" i="4"/>
  <c r="AK47" i="4"/>
  <c r="AK42" i="4"/>
  <c r="AK34" i="4"/>
  <c r="AK27" i="4"/>
  <c r="AK22" i="4"/>
  <c r="AK16" i="4"/>
  <c r="AK9" i="4"/>
  <c r="Z47" i="4"/>
  <c r="Z42" i="4"/>
  <c r="Z34" i="4"/>
  <c r="Z27" i="4"/>
  <c r="Z22" i="4"/>
  <c r="Z16" i="4"/>
  <c r="Z9" i="4"/>
  <c r="O47" i="4"/>
  <c r="O42" i="4"/>
  <c r="O34" i="4"/>
  <c r="O27" i="4"/>
  <c r="O22" i="4"/>
  <c r="O16" i="4"/>
  <c r="O9" i="4"/>
  <c r="O52" i="4" l="1"/>
  <c r="AK52" i="4"/>
  <c r="BG52" i="4"/>
  <c r="Z52" i="4"/>
  <c r="AV52" i="4"/>
  <c r="E5" i="4" l="1"/>
  <c r="E6" i="4"/>
  <c r="E7" i="4"/>
  <c r="E8" i="4"/>
  <c r="C9" i="4"/>
  <c r="D9" i="4"/>
  <c r="G9" i="4"/>
  <c r="H9" i="4"/>
  <c r="I9" i="4"/>
  <c r="J9" i="4"/>
  <c r="K9" i="4"/>
  <c r="L9" i="4"/>
  <c r="M9" i="4"/>
  <c r="N9" i="4"/>
  <c r="P9" i="4"/>
  <c r="R9" i="4"/>
  <c r="S9" i="4"/>
  <c r="T9" i="4"/>
  <c r="U9" i="4"/>
  <c r="V9" i="4"/>
  <c r="W9" i="4"/>
  <c r="X9" i="4"/>
  <c r="Y9" i="4"/>
  <c r="AA9" i="4"/>
  <c r="AC9" i="4"/>
  <c r="AD9" i="4"/>
  <c r="AE9" i="4"/>
  <c r="AF9" i="4"/>
  <c r="AG9" i="4"/>
  <c r="AH9" i="4"/>
  <c r="AI9" i="4"/>
  <c r="AJ9" i="4"/>
  <c r="AL9" i="4"/>
  <c r="AN9" i="4"/>
  <c r="AO9" i="4"/>
  <c r="AP9" i="4"/>
  <c r="AQ9" i="4"/>
  <c r="AR9" i="4"/>
  <c r="AS9" i="4"/>
  <c r="AT9" i="4"/>
  <c r="AU9" i="4"/>
  <c r="AW9" i="4"/>
  <c r="AY9" i="4"/>
  <c r="AZ9" i="4"/>
  <c r="BA9" i="4"/>
  <c r="BB9" i="4"/>
  <c r="BC9" i="4"/>
  <c r="BD9" i="4"/>
  <c r="BE9" i="4"/>
  <c r="BF9" i="4"/>
  <c r="BH9" i="4"/>
  <c r="E13" i="4"/>
  <c r="E14" i="4"/>
  <c r="E15" i="4"/>
  <c r="C16" i="4"/>
  <c r="D16" i="4"/>
  <c r="G16" i="4"/>
  <c r="H16" i="4"/>
  <c r="I16" i="4"/>
  <c r="J16" i="4"/>
  <c r="K16" i="4"/>
  <c r="L16" i="4"/>
  <c r="M16" i="4"/>
  <c r="N16" i="4"/>
  <c r="N52" i="4" s="1"/>
  <c r="P16" i="4"/>
  <c r="R16" i="4"/>
  <c r="S16" i="4"/>
  <c r="T16" i="4"/>
  <c r="U16" i="4"/>
  <c r="V16" i="4"/>
  <c r="W16" i="4"/>
  <c r="X16" i="4"/>
  <c r="Y16" i="4"/>
  <c r="AA16" i="4"/>
  <c r="AC16" i="4"/>
  <c r="AD16" i="4"/>
  <c r="AE16" i="4"/>
  <c r="AF16" i="4"/>
  <c r="AG16" i="4"/>
  <c r="AH16" i="4"/>
  <c r="AI16" i="4"/>
  <c r="AJ16" i="4"/>
  <c r="AL16" i="4"/>
  <c r="AN16" i="4"/>
  <c r="AO16" i="4"/>
  <c r="AP16" i="4"/>
  <c r="AQ16" i="4"/>
  <c r="AR16" i="4"/>
  <c r="AS16" i="4"/>
  <c r="AT16" i="4"/>
  <c r="AU16" i="4"/>
  <c r="AW16" i="4"/>
  <c r="AY16" i="4"/>
  <c r="AZ16" i="4"/>
  <c r="BA16" i="4"/>
  <c r="BB16" i="4"/>
  <c r="BC16" i="4"/>
  <c r="BD16" i="4"/>
  <c r="BE16" i="4"/>
  <c r="BF16" i="4"/>
  <c r="BH16" i="4"/>
  <c r="E20" i="4"/>
  <c r="E21" i="4"/>
  <c r="C22" i="4"/>
  <c r="D22" i="4"/>
  <c r="G22" i="4"/>
  <c r="H22" i="4"/>
  <c r="I22" i="4"/>
  <c r="J22" i="4"/>
  <c r="K22" i="4"/>
  <c r="L22" i="4"/>
  <c r="M22" i="4"/>
  <c r="N22" i="4"/>
  <c r="P22" i="4"/>
  <c r="R22" i="4"/>
  <c r="S22" i="4"/>
  <c r="T22" i="4"/>
  <c r="U22" i="4"/>
  <c r="V22" i="4"/>
  <c r="W22" i="4"/>
  <c r="X22" i="4"/>
  <c r="Y22" i="4"/>
  <c r="AA22" i="4"/>
  <c r="AC22" i="4"/>
  <c r="AD22" i="4"/>
  <c r="AE22" i="4"/>
  <c r="AF22" i="4"/>
  <c r="AG22" i="4"/>
  <c r="AH22" i="4"/>
  <c r="AI22" i="4"/>
  <c r="AJ22" i="4"/>
  <c r="AL22" i="4"/>
  <c r="AN22" i="4"/>
  <c r="AO22" i="4"/>
  <c r="AP22" i="4"/>
  <c r="AQ22" i="4"/>
  <c r="AR22" i="4"/>
  <c r="AS22" i="4"/>
  <c r="AT22" i="4"/>
  <c r="AU22" i="4"/>
  <c r="AW22" i="4"/>
  <c r="AY22" i="4"/>
  <c r="AZ22" i="4"/>
  <c r="BA22" i="4"/>
  <c r="BB22" i="4"/>
  <c r="BC22" i="4"/>
  <c r="BD22" i="4"/>
  <c r="BE22" i="4"/>
  <c r="BF22" i="4"/>
  <c r="BH22" i="4"/>
  <c r="E26" i="4"/>
  <c r="C27" i="4"/>
  <c r="D27" i="4"/>
  <c r="G27" i="4"/>
  <c r="H27" i="4"/>
  <c r="I27" i="4"/>
  <c r="J27" i="4"/>
  <c r="K27" i="4"/>
  <c r="L27" i="4"/>
  <c r="M27" i="4"/>
  <c r="N27" i="4"/>
  <c r="P27" i="4"/>
  <c r="R27" i="4"/>
  <c r="S27" i="4"/>
  <c r="T27" i="4"/>
  <c r="U27" i="4"/>
  <c r="V27" i="4"/>
  <c r="W27" i="4"/>
  <c r="X27" i="4"/>
  <c r="Y27" i="4"/>
  <c r="AA27" i="4"/>
  <c r="AC27" i="4"/>
  <c r="AD27" i="4"/>
  <c r="AE27" i="4"/>
  <c r="AF27" i="4"/>
  <c r="AG27" i="4"/>
  <c r="AH27" i="4"/>
  <c r="AI27" i="4"/>
  <c r="AJ27" i="4"/>
  <c r="AL27" i="4"/>
  <c r="AN27" i="4"/>
  <c r="AO27" i="4"/>
  <c r="AP27" i="4"/>
  <c r="AQ27" i="4"/>
  <c r="AR27" i="4"/>
  <c r="AS27" i="4"/>
  <c r="AT27" i="4"/>
  <c r="AU27" i="4"/>
  <c r="AW27" i="4"/>
  <c r="AY27" i="4"/>
  <c r="AZ27" i="4"/>
  <c r="BA27" i="4"/>
  <c r="BB27" i="4"/>
  <c r="BC27" i="4"/>
  <c r="BD27" i="4"/>
  <c r="BE27" i="4"/>
  <c r="BF27" i="4"/>
  <c r="BH27" i="4"/>
  <c r="E31" i="4"/>
  <c r="E32" i="4"/>
  <c r="E33" i="4"/>
  <c r="C34" i="4"/>
  <c r="D34" i="4"/>
  <c r="G34" i="4"/>
  <c r="H34" i="4"/>
  <c r="I34" i="4"/>
  <c r="J34" i="4"/>
  <c r="K34" i="4"/>
  <c r="L34" i="4"/>
  <c r="M34" i="4"/>
  <c r="N34" i="4"/>
  <c r="P34" i="4"/>
  <c r="R34" i="4"/>
  <c r="S34" i="4"/>
  <c r="T34" i="4"/>
  <c r="U34" i="4"/>
  <c r="V34" i="4"/>
  <c r="W34" i="4"/>
  <c r="X34" i="4"/>
  <c r="Y34" i="4"/>
  <c r="AA34" i="4"/>
  <c r="AC34" i="4"/>
  <c r="AD34" i="4"/>
  <c r="AE34" i="4"/>
  <c r="AF34" i="4"/>
  <c r="AG34" i="4"/>
  <c r="AH34" i="4"/>
  <c r="AI34" i="4"/>
  <c r="AJ34" i="4"/>
  <c r="AL34" i="4"/>
  <c r="AN34" i="4"/>
  <c r="AO34" i="4"/>
  <c r="AP34" i="4"/>
  <c r="AQ34" i="4"/>
  <c r="AR34" i="4"/>
  <c r="AS34" i="4"/>
  <c r="AT34" i="4"/>
  <c r="AU34" i="4"/>
  <c r="AW34" i="4"/>
  <c r="AY34" i="4"/>
  <c r="AZ34" i="4"/>
  <c r="BA34" i="4"/>
  <c r="BB34" i="4"/>
  <c r="BC34" i="4"/>
  <c r="BD34" i="4"/>
  <c r="BE34" i="4"/>
  <c r="BF34" i="4"/>
  <c r="BH34" i="4"/>
  <c r="E38" i="4"/>
  <c r="E39" i="4"/>
  <c r="E40" i="4"/>
  <c r="E41" i="4"/>
  <c r="C42" i="4"/>
  <c r="D42" i="4"/>
  <c r="G42" i="4"/>
  <c r="H42" i="4"/>
  <c r="I42" i="4"/>
  <c r="J42" i="4"/>
  <c r="K42" i="4"/>
  <c r="L42" i="4"/>
  <c r="M42" i="4"/>
  <c r="N42" i="4"/>
  <c r="P42" i="4"/>
  <c r="R42" i="4"/>
  <c r="S42" i="4"/>
  <c r="T42" i="4"/>
  <c r="U42" i="4"/>
  <c r="V42" i="4"/>
  <c r="W42" i="4"/>
  <c r="X42" i="4"/>
  <c r="Y42" i="4"/>
  <c r="AA42" i="4"/>
  <c r="AC42" i="4"/>
  <c r="AD42" i="4"/>
  <c r="AE42" i="4"/>
  <c r="AF42" i="4"/>
  <c r="AG42" i="4"/>
  <c r="AH42" i="4"/>
  <c r="AI42" i="4"/>
  <c r="AJ42" i="4"/>
  <c r="AL42" i="4"/>
  <c r="AN42" i="4"/>
  <c r="AO42" i="4"/>
  <c r="AP42" i="4"/>
  <c r="AQ42" i="4"/>
  <c r="AR42" i="4"/>
  <c r="AS42" i="4"/>
  <c r="AT42" i="4"/>
  <c r="AU42" i="4"/>
  <c r="AW42" i="4"/>
  <c r="AY42" i="4"/>
  <c r="AZ42" i="4"/>
  <c r="BA42" i="4"/>
  <c r="BB42" i="4"/>
  <c r="BC42" i="4"/>
  <c r="BD42" i="4"/>
  <c r="BE42" i="4"/>
  <c r="BF42" i="4"/>
  <c r="BH42" i="4"/>
  <c r="C46" i="4"/>
  <c r="C47" i="4" s="1"/>
  <c r="D46" i="4"/>
  <c r="D47" i="4" s="1"/>
  <c r="G47" i="4"/>
  <c r="H47" i="4"/>
  <c r="I47" i="4"/>
  <c r="J47" i="4"/>
  <c r="K47" i="4"/>
  <c r="L47" i="4"/>
  <c r="M47" i="4"/>
  <c r="N47" i="4"/>
  <c r="P47" i="4"/>
  <c r="R47" i="4"/>
  <c r="S47" i="4"/>
  <c r="T47" i="4"/>
  <c r="U47" i="4"/>
  <c r="V47" i="4"/>
  <c r="W47" i="4"/>
  <c r="X47" i="4"/>
  <c r="Y47" i="4"/>
  <c r="AA47" i="4"/>
  <c r="AC47" i="4"/>
  <c r="AD47" i="4"/>
  <c r="AE47" i="4"/>
  <c r="AF47" i="4"/>
  <c r="AG47" i="4"/>
  <c r="AH47" i="4"/>
  <c r="AI47" i="4"/>
  <c r="AJ47" i="4"/>
  <c r="AL47" i="4"/>
  <c r="AN47" i="4"/>
  <c r="AO47" i="4"/>
  <c r="AP47" i="4"/>
  <c r="AQ47" i="4"/>
  <c r="AR47" i="4"/>
  <c r="AS47" i="4"/>
  <c r="AT47" i="4"/>
  <c r="AU47" i="4"/>
  <c r="AW47" i="4"/>
  <c r="AY47" i="4"/>
  <c r="AZ47" i="4"/>
  <c r="BA47" i="4"/>
  <c r="BB47" i="4"/>
  <c r="BC47" i="4"/>
  <c r="BD47" i="4"/>
  <c r="BE47" i="4"/>
  <c r="BF47" i="4"/>
  <c r="BH47" i="4"/>
  <c r="T52" i="4" l="1"/>
  <c r="M52" i="4"/>
  <c r="BA52" i="4"/>
  <c r="BD52" i="4"/>
  <c r="AA52" i="4"/>
  <c r="R52" i="4"/>
  <c r="AD52" i="4"/>
  <c r="BH52" i="4"/>
  <c r="BC52" i="4"/>
  <c r="Y52" i="4"/>
  <c r="U52" i="4"/>
  <c r="P52" i="4"/>
  <c r="AH52" i="4"/>
  <c r="I52" i="4"/>
  <c r="V52" i="4"/>
  <c r="BF52" i="4"/>
  <c r="X52" i="4"/>
  <c r="J52" i="4"/>
  <c r="BB52" i="4"/>
  <c r="AW52" i="4"/>
  <c r="AR52" i="4"/>
  <c r="AU52" i="4"/>
  <c r="AN52" i="4"/>
  <c r="AQ52" i="4"/>
  <c r="K52" i="4"/>
  <c r="H52" i="4"/>
  <c r="AS52" i="4"/>
  <c r="D52" i="4"/>
  <c r="AC52" i="4"/>
  <c r="AT52" i="4"/>
  <c r="G52" i="4"/>
  <c r="W52" i="4"/>
  <c r="AO52" i="4"/>
  <c r="AJ52" i="4"/>
  <c r="L52" i="4"/>
  <c r="AI52" i="4"/>
  <c r="AG52" i="4"/>
  <c r="AP52" i="4"/>
  <c r="S52" i="4"/>
  <c r="AL52" i="4"/>
  <c r="AZ52" i="4"/>
  <c r="AY52" i="4"/>
  <c r="BE52" i="4"/>
  <c r="AF52" i="4"/>
  <c r="AE52" i="4"/>
  <c r="E42" i="4"/>
  <c r="CS42" i="4" s="1"/>
  <c r="E46" i="4"/>
  <c r="BW46" i="4" s="1"/>
  <c r="BW47" i="4" s="1"/>
  <c r="E27" i="4"/>
  <c r="BP46" i="4"/>
  <c r="BW41" i="4"/>
  <c r="BY41" i="4"/>
  <c r="BP41" i="4"/>
  <c r="BX41" i="4"/>
  <c r="BZ41" i="4"/>
  <c r="BO41" i="4"/>
  <c r="BQ41" i="4"/>
  <c r="BW39" i="4"/>
  <c r="BY39" i="4"/>
  <c r="BP39" i="4"/>
  <c r="BX39" i="4"/>
  <c r="BZ39" i="4"/>
  <c r="BO39" i="4"/>
  <c r="BQ39" i="4"/>
  <c r="BW32" i="4"/>
  <c r="BY32" i="4"/>
  <c r="BP32" i="4"/>
  <c r="BX32" i="4"/>
  <c r="BZ32" i="4"/>
  <c r="BO32" i="4"/>
  <c r="CG32" i="4" s="1"/>
  <c r="BQ32" i="4"/>
  <c r="BW26" i="4"/>
  <c r="BW27" i="4" s="1"/>
  <c r="BY26" i="4"/>
  <c r="BY27" i="4" s="1"/>
  <c r="BO26" i="4"/>
  <c r="BQ26" i="4"/>
  <c r="BX26" i="4"/>
  <c r="BX27" i="4" s="1"/>
  <c r="BZ26" i="4"/>
  <c r="BZ27" i="4" s="1"/>
  <c r="BP26" i="4"/>
  <c r="BW21" i="4"/>
  <c r="BY21" i="4"/>
  <c r="BO21" i="4"/>
  <c r="BQ21" i="4"/>
  <c r="BX21" i="4"/>
  <c r="BZ21" i="4"/>
  <c r="BP21" i="4"/>
  <c r="CS14" i="4"/>
  <c r="BW14" i="4"/>
  <c r="BY14" i="4"/>
  <c r="BO14" i="4"/>
  <c r="BQ14" i="4"/>
  <c r="BX14" i="4"/>
  <c r="BZ14" i="4"/>
  <c r="BP14" i="4"/>
  <c r="CS7" i="4"/>
  <c r="BW7" i="4"/>
  <c r="BY7" i="4"/>
  <c r="BO7" i="4"/>
  <c r="BQ7" i="4"/>
  <c r="BX7" i="4"/>
  <c r="BZ7" i="4"/>
  <c r="BP7" i="4"/>
  <c r="CS5" i="4"/>
  <c r="BX5" i="4"/>
  <c r="BZ5" i="4"/>
  <c r="BW5" i="4"/>
  <c r="BO5" i="4"/>
  <c r="BQ5" i="4"/>
  <c r="BY5" i="4"/>
  <c r="BP5" i="4"/>
  <c r="BW40" i="4"/>
  <c r="BY40" i="4"/>
  <c r="BO40" i="4"/>
  <c r="BQ40" i="4"/>
  <c r="BX40" i="4"/>
  <c r="BZ40" i="4"/>
  <c r="BP40" i="4"/>
  <c r="BW38" i="4"/>
  <c r="BY38" i="4"/>
  <c r="BO38" i="4"/>
  <c r="BQ38" i="4"/>
  <c r="BX38" i="4"/>
  <c r="BZ38" i="4"/>
  <c r="BP38" i="4"/>
  <c r="E34" i="4"/>
  <c r="CK34" i="4" s="1"/>
  <c r="BW33" i="4"/>
  <c r="BY33" i="4"/>
  <c r="BO33" i="4"/>
  <c r="BQ33" i="4"/>
  <c r="BX33" i="4"/>
  <c r="BZ33" i="4"/>
  <c r="BP33" i="4"/>
  <c r="BW31" i="4"/>
  <c r="BY31" i="4"/>
  <c r="BO31" i="4"/>
  <c r="BQ31" i="4"/>
  <c r="BX31" i="4"/>
  <c r="BZ31" i="4"/>
  <c r="BP31" i="4"/>
  <c r="BW20" i="4"/>
  <c r="BY20" i="4"/>
  <c r="BP20" i="4"/>
  <c r="BX20" i="4"/>
  <c r="BZ20" i="4"/>
  <c r="BO20" i="4"/>
  <c r="BQ20" i="4"/>
  <c r="E16" i="4"/>
  <c r="CQ16" i="4" s="1"/>
  <c r="CK15" i="4"/>
  <c r="BW15" i="4"/>
  <c r="BY15" i="4"/>
  <c r="BP15" i="4"/>
  <c r="CH15" i="4" s="1"/>
  <c r="BX15" i="4"/>
  <c r="BZ15" i="4"/>
  <c r="BO15" i="4"/>
  <c r="BQ15" i="4"/>
  <c r="CK13" i="4"/>
  <c r="BW13" i="4"/>
  <c r="BY13" i="4"/>
  <c r="BP13" i="4"/>
  <c r="BX13" i="4"/>
  <c r="BZ13" i="4"/>
  <c r="BZ16" i="4" s="1"/>
  <c r="BO13" i="4"/>
  <c r="BQ13" i="4"/>
  <c r="E9" i="4"/>
  <c r="CK9" i="4" s="1"/>
  <c r="CK8" i="4"/>
  <c r="BW8" i="4"/>
  <c r="BY8" i="4"/>
  <c r="BP8" i="4"/>
  <c r="BX8" i="4"/>
  <c r="BZ8" i="4"/>
  <c r="BO8" i="4"/>
  <c r="BQ8" i="4"/>
  <c r="CK6" i="4"/>
  <c r="BW6" i="4"/>
  <c r="BY6" i="4"/>
  <c r="BP6" i="4"/>
  <c r="BX6" i="4"/>
  <c r="BZ6" i="4"/>
  <c r="BO6" i="4"/>
  <c r="BQ6" i="4"/>
  <c r="E47" i="4"/>
  <c r="CS47" i="4" s="1"/>
  <c r="C52" i="4"/>
  <c r="E22" i="4"/>
  <c r="CQ22" i="4" s="1"/>
  <c r="BV41" i="4"/>
  <c r="BT41" i="4"/>
  <c r="BN41" i="4"/>
  <c r="BL41" i="4"/>
  <c r="BJ41" i="4"/>
  <c r="CS41" i="4"/>
  <c r="CM41" i="4"/>
  <c r="CQ41" i="4"/>
  <c r="CO41" i="4"/>
  <c r="CK41" i="4"/>
  <c r="BU41" i="4"/>
  <c r="BS41" i="4"/>
  <c r="BM41" i="4"/>
  <c r="BK41" i="4"/>
  <c r="CS40" i="4"/>
  <c r="CM40" i="4"/>
  <c r="CQ40" i="4"/>
  <c r="CO40" i="4"/>
  <c r="CK40" i="4"/>
  <c r="BV40" i="4"/>
  <c r="BT40" i="4"/>
  <c r="BN40" i="4"/>
  <c r="BL40" i="4"/>
  <c r="BJ40" i="4"/>
  <c r="BU40" i="4"/>
  <c r="BS40" i="4"/>
  <c r="BM40" i="4"/>
  <c r="BK40" i="4"/>
  <c r="BV39" i="4"/>
  <c r="BT39" i="4"/>
  <c r="BN39" i="4"/>
  <c r="BL39" i="4"/>
  <c r="BJ39" i="4"/>
  <c r="CS39" i="4"/>
  <c r="CM39" i="4"/>
  <c r="CQ39" i="4"/>
  <c r="CO39" i="4"/>
  <c r="CK39" i="4"/>
  <c r="BU39" i="4"/>
  <c r="BS39" i="4"/>
  <c r="BM39" i="4"/>
  <c r="CE39" i="4" s="1"/>
  <c r="BK39" i="4"/>
  <c r="CC39" i="4" s="1"/>
  <c r="CS38" i="4"/>
  <c r="CM38" i="4"/>
  <c r="CQ38" i="4"/>
  <c r="CO38" i="4"/>
  <c r="BV38" i="4"/>
  <c r="BT38" i="4"/>
  <c r="BN38" i="4"/>
  <c r="BL38" i="4"/>
  <c r="BJ38" i="4"/>
  <c r="CK38" i="4"/>
  <c r="BU38" i="4"/>
  <c r="BS38" i="4"/>
  <c r="BM38" i="4"/>
  <c r="BK38" i="4"/>
  <c r="CS26" i="4"/>
  <c r="CM26" i="4"/>
  <c r="CQ26" i="4"/>
  <c r="CO26" i="4"/>
  <c r="BV26" i="4"/>
  <c r="BV27" i="4" s="1"/>
  <c r="BT26" i="4"/>
  <c r="BT27" i="4" s="1"/>
  <c r="BN26" i="4"/>
  <c r="BL26" i="4"/>
  <c r="BJ26" i="4"/>
  <c r="CK26" i="4"/>
  <c r="BU26" i="4"/>
  <c r="BU27" i="4" s="1"/>
  <c r="BS26" i="4"/>
  <c r="BS27" i="4" s="1"/>
  <c r="BM26" i="4"/>
  <c r="BK26" i="4"/>
  <c r="CM16" i="4"/>
  <c r="CS33" i="4"/>
  <c r="CM33" i="4"/>
  <c r="CQ33" i="4"/>
  <c r="CO33" i="4"/>
  <c r="BV33" i="4"/>
  <c r="BT33" i="4"/>
  <c r="BN33" i="4"/>
  <c r="BL33" i="4"/>
  <c r="BJ33" i="4"/>
  <c r="CK33" i="4"/>
  <c r="BU33" i="4"/>
  <c r="BS33" i="4"/>
  <c r="BM33" i="4"/>
  <c r="BK33" i="4"/>
  <c r="CK32" i="4"/>
  <c r="BV32" i="4"/>
  <c r="BT32" i="4"/>
  <c r="BN32" i="4"/>
  <c r="BL32" i="4"/>
  <c r="BJ32" i="4"/>
  <c r="CS32" i="4"/>
  <c r="CM32" i="4"/>
  <c r="CQ32" i="4"/>
  <c r="CO32" i="4"/>
  <c r="BU32" i="4"/>
  <c r="BS32" i="4"/>
  <c r="BM32" i="4"/>
  <c r="BK32" i="4"/>
  <c r="CS31" i="4"/>
  <c r="CM31" i="4"/>
  <c r="CQ31" i="4"/>
  <c r="CO31" i="4"/>
  <c r="CF36" i="4"/>
  <c r="CD36" i="4"/>
  <c r="CB36" i="4"/>
  <c r="CF35" i="4"/>
  <c r="BV31" i="4"/>
  <c r="BT31" i="4"/>
  <c r="BN31" i="4"/>
  <c r="CF31" i="4" s="1"/>
  <c r="BL31" i="4"/>
  <c r="BJ31" i="4"/>
  <c r="CK31" i="4"/>
  <c r="BU31" i="4"/>
  <c r="BS31" i="4"/>
  <c r="BM31" i="4"/>
  <c r="BK31" i="4"/>
  <c r="CS21" i="4"/>
  <c r="CM21" i="4"/>
  <c r="CQ21" i="4"/>
  <c r="CO21" i="4"/>
  <c r="BV21" i="4"/>
  <c r="BT21" i="4"/>
  <c r="BN21" i="4"/>
  <c r="BL21" i="4"/>
  <c r="BJ21" i="4"/>
  <c r="CK21" i="4"/>
  <c r="BU21" i="4"/>
  <c r="BS21" i="4"/>
  <c r="BM21" i="4"/>
  <c r="BK21" i="4"/>
  <c r="CC21" i="4" s="1"/>
  <c r="CK20" i="4"/>
  <c r="BV20" i="4"/>
  <c r="BT20" i="4"/>
  <c r="BN20" i="4"/>
  <c r="BL20" i="4"/>
  <c r="BJ20" i="4"/>
  <c r="CS20" i="4"/>
  <c r="CM20" i="4"/>
  <c r="CQ20" i="4"/>
  <c r="CO20" i="4"/>
  <c r="BU20" i="4"/>
  <c r="BS20" i="4"/>
  <c r="BM20" i="4"/>
  <c r="BK20" i="4"/>
  <c r="BJ8" i="4"/>
  <c r="BJ6" i="4"/>
  <c r="BM8" i="4"/>
  <c r="BK8" i="4"/>
  <c r="BM7" i="4"/>
  <c r="BK7" i="4"/>
  <c r="BM6" i="4"/>
  <c r="BK6" i="4"/>
  <c r="BM5" i="4"/>
  <c r="BK5" i="4"/>
  <c r="BS8" i="4"/>
  <c r="BS6" i="4"/>
  <c r="BV8" i="4"/>
  <c r="BT8" i="4"/>
  <c r="BV7" i="4"/>
  <c r="BT7" i="4"/>
  <c r="BV6" i="4"/>
  <c r="BT6" i="4"/>
  <c r="BV5" i="4"/>
  <c r="BT5" i="4"/>
  <c r="BK13" i="4"/>
  <c r="BM13" i="4"/>
  <c r="BS13" i="4"/>
  <c r="BU13" i="4"/>
  <c r="BK14" i="4"/>
  <c r="BM14" i="4"/>
  <c r="BS14" i="4"/>
  <c r="BU14" i="4"/>
  <c r="BK15" i="4"/>
  <c r="BM15" i="4"/>
  <c r="BS15" i="4"/>
  <c r="BU15" i="4"/>
  <c r="CK7" i="4"/>
  <c r="CK14" i="4"/>
  <c r="CK5" i="4"/>
  <c r="CO6" i="4"/>
  <c r="CO8" i="4"/>
  <c r="CO13" i="4"/>
  <c r="CO15" i="4"/>
  <c r="CQ6" i="4"/>
  <c r="CQ8" i="4"/>
  <c r="CQ13" i="4"/>
  <c r="CQ15" i="4"/>
  <c r="CM6" i="4"/>
  <c r="CM8" i="4"/>
  <c r="CM13" i="4"/>
  <c r="CM15" i="4"/>
  <c r="CS6" i="4"/>
  <c r="CS8" i="4"/>
  <c r="CS13" i="4"/>
  <c r="CS15" i="4"/>
  <c r="BJ5" i="4"/>
  <c r="BJ7" i="4"/>
  <c r="BN8" i="4"/>
  <c r="CF8" i="4" s="1"/>
  <c r="BL8" i="4"/>
  <c r="BN7" i="4"/>
  <c r="BL7" i="4"/>
  <c r="BN6" i="4"/>
  <c r="BL6" i="4"/>
  <c r="BN5" i="4"/>
  <c r="BL5" i="4"/>
  <c r="BS5" i="4"/>
  <c r="BS7" i="4"/>
  <c r="BU8" i="4"/>
  <c r="BU7" i="4"/>
  <c r="BU6" i="4"/>
  <c r="BU5" i="4"/>
  <c r="BJ13" i="4"/>
  <c r="BL13" i="4"/>
  <c r="BN13" i="4"/>
  <c r="BT13" i="4"/>
  <c r="BV13" i="4"/>
  <c r="BJ14" i="4"/>
  <c r="BL14" i="4"/>
  <c r="BN14" i="4"/>
  <c r="BT14" i="4"/>
  <c r="BV14" i="4"/>
  <c r="BJ15" i="4"/>
  <c r="BL15" i="4"/>
  <c r="BN15" i="4"/>
  <c r="BT15" i="4"/>
  <c r="BV15" i="4"/>
  <c r="CB18" i="4"/>
  <c r="CO5" i="4"/>
  <c r="CO7" i="4"/>
  <c r="CO14" i="4"/>
  <c r="CQ5" i="4"/>
  <c r="CQ7" i="4"/>
  <c r="CQ14" i="4"/>
  <c r="CM5" i="4"/>
  <c r="CM7" i="4"/>
  <c r="CM14" i="4"/>
  <c r="CG8" i="4" l="1"/>
  <c r="CF38" i="4"/>
  <c r="CF13" i="4"/>
  <c r="CF33" i="4"/>
  <c r="CC41" i="4"/>
  <c r="CB35" i="4"/>
  <c r="CE41" i="4"/>
  <c r="CD35" i="4"/>
  <c r="CG18" i="4"/>
  <c r="CS16" i="4"/>
  <c r="CC17" i="4"/>
  <c r="CD18" i="4"/>
  <c r="CE17" i="4"/>
  <c r="CB17" i="4"/>
  <c r="BX34" i="4"/>
  <c r="BW34" i="4"/>
  <c r="CF18" i="4"/>
  <c r="BV22" i="4"/>
  <c r="CK16" i="4"/>
  <c r="CI8" i="4"/>
  <c r="CI32" i="4"/>
  <c r="CG39" i="4"/>
  <c r="BX46" i="4"/>
  <c r="BX47" i="4" s="1"/>
  <c r="BN46" i="4"/>
  <c r="BN47" i="4" s="1"/>
  <c r="CF47" i="4" s="1"/>
  <c r="CK46" i="4"/>
  <c r="CI15" i="4"/>
  <c r="CO34" i="4"/>
  <c r="CF32" i="4"/>
  <c r="CE35" i="4"/>
  <c r="CM34" i="4"/>
  <c r="CC35" i="4"/>
  <c r="BW22" i="4"/>
  <c r="BY22" i="4"/>
  <c r="CQ34" i="4"/>
  <c r="CG35" i="4"/>
  <c r="CE36" i="4"/>
  <c r="CC33" i="4"/>
  <c r="BV46" i="4"/>
  <c r="BV47" i="4" s="1"/>
  <c r="CE33" i="4"/>
  <c r="CI6" i="4"/>
  <c r="BT46" i="4"/>
  <c r="BT47" i="4" s="1"/>
  <c r="CC36" i="4"/>
  <c r="CG36" i="4"/>
  <c r="BQ46" i="4"/>
  <c r="BQ47" i="4" s="1"/>
  <c r="BS9" i="4"/>
  <c r="CK47" i="4"/>
  <c r="CG6" i="4"/>
  <c r="CF5" i="4"/>
  <c r="CO47" i="4"/>
  <c r="CQ47" i="4"/>
  <c r="CF6" i="4"/>
  <c r="CM47" i="4"/>
  <c r="BZ22" i="4"/>
  <c r="E52" i="4"/>
  <c r="CB53" i="4" s="1"/>
  <c r="CB15" i="4"/>
  <c r="CE21" i="4"/>
  <c r="CF26" i="4"/>
  <c r="CG17" i="4"/>
  <c r="CK42" i="4"/>
  <c r="CF15" i="4"/>
  <c r="CO42" i="4"/>
  <c r="CD14" i="4"/>
  <c r="BM46" i="4"/>
  <c r="CM42" i="4"/>
  <c r="BX16" i="4"/>
  <c r="BK46" i="4"/>
  <c r="BK47" i="4" s="1"/>
  <c r="CQ42" i="4"/>
  <c r="CB14" i="4"/>
  <c r="BU46" i="4"/>
  <c r="BU47" i="4" s="1"/>
  <c r="CM22" i="4"/>
  <c r="BY16" i="4"/>
  <c r="BS46" i="4"/>
  <c r="BS47" i="4" s="1"/>
  <c r="CO46" i="4"/>
  <c r="CO27" i="4"/>
  <c r="CS22" i="4"/>
  <c r="CQ46" i="4"/>
  <c r="CK27" i="4"/>
  <c r="CM46" i="4"/>
  <c r="CS46" i="4"/>
  <c r="BJ46" i="4"/>
  <c r="BJ47" i="4" s="1"/>
  <c r="CS34" i="4"/>
  <c r="BL46" i="4"/>
  <c r="CD46" i="4" s="1"/>
  <c r="BU42" i="4"/>
  <c r="CF21" i="4"/>
  <c r="CQ27" i="4"/>
  <c r="BX22" i="4"/>
  <c r="BZ42" i="4"/>
  <c r="BY42" i="4"/>
  <c r="CS9" i="4"/>
  <c r="CF7" i="4"/>
  <c r="CC18" i="4"/>
  <c r="CD17" i="4"/>
  <c r="BS22" i="4"/>
  <c r="CF20" i="4"/>
  <c r="BS34" i="4"/>
  <c r="BT34" i="4"/>
  <c r="CC32" i="4"/>
  <c r="CO16" i="4"/>
  <c r="CM27" i="4"/>
  <c r="BV42" i="4"/>
  <c r="CF39" i="4"/>
  <c r="CF41" i="4"/>
  <c r="CO22" i="4"/>
  <c r="CK22" i="4"/>
  <c r="CG15" i="4"/>
  <c r="CI41" i="4"/>
  <c r="BO46" i="4"/>
  <c r="BO47" i="4" s="1"/>
  <c r="BY46" i="4"/>
  <c r="BY47" i="4" s="1"/>
  <c r="BT42" i="4"/>
  <c r="CM9" i="4"/>
  <c r="CQ9" i="4"/>
  <c r="CO9" i="4"/>
  <c r="CD15" i="4"/>
  <c r="CF14" i="4"/>
  <c r="CE18" i="4"/>
  <c r="CF17" i="4"/>
  <c r="BV34" i="4"/>
  <c r="CS27" i="4"/>
  <c r="BS42" i="4"/>
  <c r="CF40" i="4"/>
  <c r="BW16" i="4"/>
  <c r="CH40" i="4"/>
  <c r="CI39" i="4"/>
  <c r="CH39" i="4"/>
  <c r="CG41" i="4"/>
  <c r="BZ46" i="4"/>
  <c r="BZ47" i="4" s="1"/>
  <c r="CI13" i="4"/>
  <c r="BQ16" i="4"/>
  <c r="CI16" i="4" s="1"/>
  <c r="CH13" i="4"/>
  <c r="BP16" i="4"/>
  <c r="CG20" i="4"/>
  <c r="BO22" i="4"/>
  <c r="CH31" i="4"/>
  <c r="BP34" i="4"/>
  <c r="CG31" i="4"/>
  <c r="BO34" i="4"/>
  <c r="CI33" i="4"/>
  <c r="CI38" i="4"/>
  <c r="BQ42" i="4"/>
  <c r="CG40" i="4"/>
  <c r="BY9" i="4"/>
  <c r="CG5" i="4"/>
  <c r="BO9" i="4"/>
  <c r="BZ9" i="4"/>
  <c r="CI7" i="4"/>
  <c r="CI14" i="4"/>
  <c r="CI21" i="4"/>
  <c r="CH26" i="4"/>
  <c r="BP27" i="4"/>
  <c r="CH27" i="4" s="1"/>
  <c r="CG26" i="4"/>
  <c r="BO27" i="4"/>
  <c r="CG27" i="4" s="1"/>
  <c r="BT22" i="4"/>
  <c r="CC40" i="4"/>
  <c r="CH6" i="4"/>
  <c r="CH8" i="4"/>
  <c r="CG13" i="4"/>
  <c r="BO16" i="4"/>
  <c r="CG16" i="4" s="1"/>
  <c r="CI20" i="4"/>
  <c r="BQ22" i="4"/>
  <c r="CH20" i="4"/>
  <c r="BP22" i="4"/>
  <c r="CH22" i="4" s="1"/>
  <c r="BZ34" i="4"/>
  <c r="CI31" i="4"/>
  <c r="BQ34" i="4"/>
  <c r="BY34" i="4"/>
  <c r="CH33" i="4"/>
  <c r="CG33" i="4"/>
  <c r="CH38" i="4"/>
  <c r="BP42" i="4"/>
  <c r="BX42" i="4"/>
  <c r="CG38" i="4"/>
  <c r="BO42" i="4"/>
  <c r="BW42" i="4"/>
  <c r="CI40" i="4"/>
  <c r="CH5" i="4"/>
  <c r="BP9" i="4"/>
  <c r="CI5" i="4"/>
  <c r="BQ9" i="4"/>
  <c r="BW9" i="4"/>
  <c r="BX9" i="4"/>
  <c r="CH7" i="4"/>
  <c r="CG7" i="4"/>
  <c r="CH14" i="4"/>
  <c r="CG14" i="4"/>
  <c r="CH21" i="4"/>
  <c r="CG21" i="4"/>
  <c r="CI26" i="4"/>
  <c r="BQ27" i="4"/>
  <c r="CI27" i="4" s="1"/>
  <c r="CH32" i="4"/>
  <c r="CH41" i="4"/>
  <c r="BP47" i="4"/>
  <c r="BU22" i="4"/>
  <c r="BU34" i="4"/>
  <c r="CE32" i="4"/>
  <c r="BT9" i="4"/>
  <c r="CD21" i="4"/>
  <c r="CB33" i="4"/>
  <c r="CE40" i="4"/>
  <c r="BL16" i="4"/>
  <c r="CD13" i="4"/>
  <c r="CD5" i="4"/>
  <c r="BL9" i="4"/>
  <c r="CC13" i="4"/>
  <c r="BK16" i="4"/>
  <c r="BM9" i="4"/>
  <c r="CE5" i="4"/>
  <c r="CE20" i="4"/>
  <c r="BM22" i="4"/>
  <c r="BJ22" i="4"/>
  <c r="CB20" i="4"/>
  <c r="BN22" i="4"/>
  <c r="CE31" i="4"/>
  <c r="BM34" i="4"/>
  <c r="BL34" i="4"/>
  <c r="CD31" i="4"/>
  <c r="BK27" i="4"/>
  <c r="CC27" i="4" s="1"/>
  <c r="CC26" i="4"/>
  <c r="CB26" i="4"/>
  <c r="BJ27" i="4"/>
  <c r="CB27" i="4" s="1"/>
  <c r="BN27" i="4"/>
  <c r="CF27" i="4" s="1"/>
  <c r="BK42" i="4"/>
  <c r="CC38" i="4"/>
  <c r="CB38" i="4"/>
  <c r="BJ42" i="4"/>
  <c r="BN42" i="4"/>
  <c r="BV16" i="4"/>
  <c r="BU9" i="4"/>
  <c r="CD7" i="4"/>
  <c r="CB7" i="4"/>
  <c r="CC15" i="4"/>
  <c r="CE14" i="4"/>
  <c r="BU16" i="4"/>
  <c r="BV9" i="4"/>
  <c r="CC6" i="4"/>
  <c r="CE7" i="4"/>
  <c r="CC8" i="4"/>
  <c r="CB8" i="4"/>
  <c r="CB21" i="4"/>
  <c r="CD32" i="4"/>
  <c r="CD33" i="4"/>
  <c r="CD39" i="4"/>
  <c r="CD40" i="4"/>
  <c r="CD41" i="4"/>
  <c r="BN16" i="4"/>
  <c r="BJ16" i="4"/>
  <c r="CB13" i="4"/>
  <c r="BN9" i="4"/>
  <c r="CB5" i="4"/>
  <c r="BJ9" i="4"/>
  <c r="CE13" i="4"/>
  <c r="BM16" i="4"/>
  <c r="BK9" i="4"/>
  <c r="CC5" i="4"/>
  <c r="CC20" i="4"/>
  <c r="BK22" i="4"/>
  <c r="BL22" i="4"/>
  <c r="CD22" i="4" s="1"/>
  <c r="CD20" i="4"/>
  <c r="CC31" i="4"/>
  <c r="BK34" i="4"/>
  <c r="BJ34" i="4"/>
  <c r="CB31" i="4"/>
  <c r="BN34" i="4"/>
  <c r="BM27" i="4"/>
  <c r="CE27" i="4" s="1"/>
  <c r="CE26" i="4"/>
  <c r="CD26" i="4"/>
  <c r="BL27" i="4"/>
  <c r="CD27" i="4" s="1"/>
  <c r="BM42" i="4"/>
  <c r="CE38" i="4"/>
  <c r="CD38" i="4"/>
  <c r="BL42" i="4"/>
  <c r="BT16" i="4"/>
  <c r="CD6" i="4"/>
  <c r="CD8" i="4"/>
  <c r="CE15" i="4"/>
  <c r="CC14" i="4"/>
  <c r="BS16" i="4"/>
  <c r="CE6" i="4"/>
  <c r="CC7" i="4"/>
  <c r="CE8" i="4"/>
  <c r="CB6" i="4"/>
  <c r="CB32" i="4"/>
  <c r="CB39" i="4"/>
  <c r="CB40" i="4"/>
  <c r="CB41" i="4"/>
  <c r="CF16" i="4" l="1"/>
  <c r="CG47" i="4"/>
  <c r="CF46" i="4"/>
  <c r="CE22" i="4"/>
  <c r="CI47" i="4"/>
  <c r="CE34" i="4"/>
  <c r="CF34" i="4"/>
  <c r="BW52" i="4"/>
  <c r="CG34" i="4"/>
  <c r="CG53" i="4"/>
  <c r="CB54" i="4"/>
  <c r="CQ52" i="4"/>
  <c r="CM52" i="4"/>
  <c r="CH46" i="4"/>
  <c r="CH16" i="4"/>
  <c r="CO52" i="4"/>
  <c r="CI46" i="4"/>
  <c r="CC46" i="4"/>
  <c r="CD34" i="4"/>
  <c r="CE46" i="4"/>
  <c r="CE53" i="4"/>
  <c r="CC54" i="4"/>
  <c r="CD42" i="4"/>
  <c r="CG46" i="4"/>
  <c r="BL47" i="4"/>
  <c r="BL52" i="4" s="1"/>
  <c r="CD54" i="4"/>
  <c r="CF53" i="4"/>
  <c r="CI22" i="4"/>
  <c r="CD53" i="4"/>
  <c r="CF22" i="4"/>
  <c r="BX52" i="4"/>
  <c r="BZ52" i="4"/>
  <c r="CI9" i="4"/>
  <c r="CE54" i="4"/>
  <c r="BM47" i="4"/>
  <c r="BM52" i="4" s="1"/>
  <c r="BS52" i="4"/>
  <c r="CB22" i="4"/>
  <c r="CF54" i="4"/>
  <c r="CE42" i="4"/>
  <c r="CB46" i="4"/>
  <c r="BV52" i="4"/>
  <c r="CC22" i="4"/>
  <c r="CC34" i="4"/>
  <c r="CS52" i="4"/>
  <c r="CI42" i="4"/>
  <c r="CK52" i="4"/>
  <c r="CC53" i="4"/>
  <c r="BY52" i="4"/>
  <c r="CG54" i="4"/>
  <c r="CH42" i="4"/>
  <c r="CB9" i="4"/>
  <c r="CG22" i="4"/>
  <c r="BT52" i="4"/>
  <c r="CB34" i="4"/>
  <c r="CC9" i="4"/>
  <c r="CF9" i="4"/>
  <c r="BU52" i="4"/>
  <c r="CF42" i="4"/>
  <c r="CC42" i="4"/>
  <c r="CH9" i="4"/>
  <c r="CG42" i="4"/>
  <c r="CI34" i="4"/>
  <c r="CB42" i="4"/>
  <c r="CH47" i="4"/>
  <c r="BP52" i="4"/>
  <c r="CG9" i="4"/>
  <c r="CH34" i="4"/>
  <c r="CE16" i="4"/>
  <c r="BN52" i="4"/>
  <c r="CB47" i="4"/>
  <c r="BJ52" i="4"/>
  <c r="BQ52" i="4"/>
  <c r="CB16" i="4"/>
  <c r="CE9" i="4"/>
  <c r="CD16" i="4"/>
  <c r="BO52" i="4"/>
  <c r="BK52" i="4"/>
  <c r="CC47" i="4"/>
  <c r="CC16" i="4"/>
  <c r="CD9" i="4"/>
  <c r="CD47" i="4" l="1"/>
  <c r="CI52" i="4"/>
  <c r="CF52" i="4"/>
  <c r="CH52" i="4"/>
  <c r="CE52" i="4"/>
  <c r="CG52" i="4"/>
  <c r="CE47" i="4"/>
  <c r="CC52" i="4"/>
  <c r="CD52" i="4"/>
  <c r="CB5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McKinney, Adam</author>
  </authors>
  <commentList>
    <comment ref="B3" authorId="0" shapeId="0" xr:uid="{00000000-0006-0000-0200-000001000000}">
      <text>
        <r>
          <rPr>
            <sz val="9"/>
            <color indexed="81"/>
            <rFont val="Tahoma"/>
            <family val="2"/>
          </rPr>
          <t>Unit ratings as of 12/7/2021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McKinney, Adam</author>
  </authors>
  <commentList>
    <comment ref="F4" authorId="0" shapeId="0" xr:uid="{C30055D9-7791-4905-A878-157AE4A3DE21}">
      <text>
        <r>
          <rPr>
            <sz val="9"/>
            <color indexed="81"/>
            <rFont val="Tahoma"/>
            <family val="2"/>
          </rPr>
          <t>plan for 2023 BP is to wait for additional data before lowering BR3's EFOR further</t>
        </r>
      </text>
    </comment>
    <comment ref="F5" authorId="0" shapeId="0" xr:uid="{30EF7AFF-988D-4BF7-ADE0-B933332D7FEE}">
      <text>
        <r>
          <rPr>
            <sz val="9"/>
            <color indexed="81"/>
            <rFont val="Tahoma"/>
            <family val="2"/>
          </rPr>
          <t>plan for 2023 BP is to wait for additional data before lowering GH/MC/TC1's EFOR further</t>
        </r>
      </text>
    </comment>
    <comment ref="F7" authorId="0" shapeId="0" xr:uid="{75C7F79C-42A2-4E20-AC21-6E30DD3480D4}">
      <text>
        <r>
          <rPr>
            <sz val="9"/>
            <color indexed="81"/>
            <rFont val="Tahoma"/>
            <family val="2"/>
          </rPr>
          <t>plan for 2023 BP is to wait for additional data before lowering CR7's EFOR further</t>
        </r>
      </text>
    </comment>
    <comment ref="F9" authorId="0" shapeId="0" xr:uid="{F139DBBA-CAF1-4D11-B88E-153B96A28884}">
      <text>
        <r>
          <rPr>
            <sz val="9"/>
            <color indexed="81"/>
            <rFont val="Tahoma"/>
            <family val="2"/>
          </rPr>
          <t>plan for 2023 BP is to wait for additional data before lowering TC CTs' EFOR further</t>
        </r>
      </text>
    </comment>
  </commentList>
</comments>
</file>

<file path=xl/sharedStrings.xml><?xml version="1.0" encoding="utf-8"?>
<sst xmlns="http://schemas.openxmlformats.org/spreadsheetml/2006/main" count="222" uniqueCount="102">
  <si>
    <t>Unit</t>
  </si>
  <si>
    <t>GH 1</t>
  </si>
  <si>
    <t>GH 2</t>
  </si>
  <si>
    <t>GH 3</t>
  </si>
  <si>
    <t>GH 4</t>
  </si>
  <si>
    <t>GH Sta</t>
  </si>
  <si>
    <t>BR 1</t>
  </si>
  <si>
    <t>BR 2</t>
  </si>
  <si>
    <t>BR 3</t>
  </si>
  <si>
    <t>BR Sta</t>
  </si>
  <si>
    <t>GR 3</t>
  </si>
  <si>
    <t>GR 4</t>
  </si>
  <si>
    <t>GR Sta</t>
  </si>
  <si>
    <t>TY 3</t>
  </si>
  <si>
    <t>TY Sta</t>
  </si>
  <si>
    <t>CR 4</t>
  </si>
  <si>
    <t>CR 5</t>
  </si>
  <si>
    <t>CR 6</t>
  </si>
  <si>
    <t>CR Sta</t>
  </si>
  <si>
    <t>MC 1</t>
  </si>
  <si>
    <t>MC 2</t>
  </si>
  <si>
    <t>MC 3</t>
  </si>
  <si>
    <t>MC 4</t>
  </si>
  <si>
    <t>MC Sta</t>
  </si>
  <si>
    <t>TC 1</t>
  </si>
  <si>
    <t>TC Sta</t>
  </si>
  <si>
    <t>Service Hours (SH)</t>
  </si>
  <si>
    <t>Forced Outage Hours (FOH)</t>
  </si>
  <si>
    <t>Equivalent Forced Derate Hours (EFDH)</t>
  </si>
  <si>
    <t>Winter</t>
  </si>
  <si>
    <t>NDC</t>
  </si>
  <si>
    <t>Summer</t>
  </si>
  <si>
    <t>Avg</t>
  </si>
  <si>
    <t>EON-US</t>
  </si>
  <si>
    <t>2000-02</t>
  </si>
  <si>
    <t>2001-03</t>
  </si>
  <si>
    <t>2002-04</t>
  </si>
  <si>
    <t>2003-05</t>
  </si>
  <si>
    <t>2004-06</t>
  </si>
  <si>
    <t>2005-07</t>
  </si>
  <si>
    <t>2006-08</t>
  </si>
  <si>
    <t>Maintenance Outage Hours (FOH)</t>
  </si>
  <si>
    <t>Equivalent Maintenance Derate Hours (EMDH)</t>
  </si>
  <si>
    <t>EUOR DENOMINATOR</t>
  </si>
  <si>
    <t>ROLLING THREE YEAR EUOR</t>
  </si>
  <si>
    <t>EUOR NUMERATOR</t>
  </si>
  <si>
    <r>
      <t>EUOR</t>
    </r>
    <r>
      <rPr>
        <b/>
        <vertAlign val="subscript"/>
        <sz val="10"/>
        <color indexed="16"/>
        <rFont val="Arial Unicode MS"/>
        <family val="2"/>
      </rPr>
      <t xml:space="preserve"> (3-Yr Peer Top Qtr)</t>
    </r>
  </si>
  <si>
    <r>
      <t>EUOR</t>
    </r>
    <r>
      <rPr>
        <b/>
        <vertAlign val="subscript"/>
        <sz val="10"/>
        <color indexed="53"/>
        <rFont val="Arial Unicode MS"/>
        <family val="2"/>
      </rPr>
      <t xml:space="preserve"> (3-Yr Peer Avg)</t>
    </r>
  </si>
  <si>
    <t>2000-08</t>
  </si>
  <si>
    <t>AVERAGE</t>
  </si>
  <si>
    <t>2004-08</t>
  </si>
  <si>
    <t>THREE-YEAR</t>
  </si>
  <si>
    <t>FIVE-YEAR</t>
  </si>
  <si>
    <t>NINE-YEAR</t>
  </si>
  <si>
    <t>SEVEN -YEAR</t>
  </si>
  <si>
    <t>ONE-YEAR</t>
  </si>
  <si>
    <t>2002-08</t>
  </si>
  <si>
    <t>2008</t>
  </si>
  <si>
    <t>2007-09</t>
  </si>
  <si>
    <t>TC 1@75%</t>
  </si>
  <si>
    <t>TC 2@75%</t>
  </si>
  <si>
    <t>10th %ile</t>
  </si>
  <si>
    <t>50th %ile</t>
  </si>
  <si>
    <t>90th %ile</t>
  </si>
  <si>
    <t>Summer Capacity</t>
  </si>
  <si>
    <t>Winter Capacity</t>
  </si>
  <si>
    <t>Average Capacity</t>
  </si>
  <si>
    <t>Unit/Station</t>
  </si>
  <si>
    <t>EFOR%</t>
  </si>
  <si>
    <t>Spring/Fall Capacity</t>
  </si>
  <si>
    <t>GH+MC+TC1</t>
  </si>
  <si>
    <t>10-Year History</t>
  </si>
  <si>
    <t>7-Year History</t>
  </si>
  <si>
    <t>5-Year History</t>
  </si>
  <si>
    <t>TC2</t>
  </si>
  <si>
    <t>BR5</t>
  </si>
  <si>
    <t>BR6</t>
  </si>
  <si>
    <t>BR7</t>
  </si>
  <si>
    <t>BR8</t>
  </si>
  <si>
    <t>BR9</t>
  </si>
  <si>
    <t>BR10</t>
  </si>
  <si>
    <t>BR11</t>
  </si>
  <si>
    <t>PR13</t>
  </si>
  <si>
    <t>TC5</t>
  </si>
  <si>
    <t>TC6</t>
  </si>
  <si>
    <t>TC7</t>
  </si>
  <si>
    <t>TC8</t>
  </si>
  <si>
    <t>TC9</t>
  </si>
  <si>
    <t>TC10</t>
  </si>
  <si>
    <t>TC CTs</t>
  </si>
  <si>
    <r>
      <t>EFOR</t>
    </r>
    <r>
      <rPr>
        <vertAlign val="subscript"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>%</t>
    </r>
  </si>
  <si>
    <t>BR CTs (all)</t>
  </si>
  <si>
    <t>BR CTs</t>
  </si>
  <si>
    <t>MOR%</t>
  </si>
  <si>
    <r>
      <t>Modeled EFOR%/EFOR</t>
    </r>
    <r>
      <rPr>
        <vertAlign val="subscript"/>
        <sz val="11"/>
        <rFont val="Open Sans"/>
        <family val="2"/>
      </rPr>
      <t>d</t>
    </r>
    <r>
      <rPr>
        <sz val="11"/>
        <rFont val="Open Sans"/>
        <family val="2"/>
      </rPr>
      <t>%</t>
    </r>
  </si>
  <si>
    <t>BR3</t>
  </si>
  <si>
    <t>CR7</t>
  </si>
  <si>
    <t>10 yrs (2012-2021)</t>
  </si>
  <si>
    <t>7 yrs (2015-2021)</t>
  </si>
  <si>
    <t>5 yrs (2017-2021)</t>
  </si>
  <si>
    <t>Modeled MOR%</t>
  </si>
  <si>
    <t>2023 BP Assumption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</si>
</sst>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_);\(#,##0.0\)"/>
    <numFmt numFmtId="165" formatCode="_(* #,##0_);_(* \(#,##0\);_(* &quot;-&quot;??_);_(@_)"/>
    <numFmt numFmtId="166" formatCode="0.0%"/>
  </numFmts>
  <fonts count="4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 Unicode MS"/>
      <family val="2"/>
    </font>
    <font>
      <u/>
      <sz val="10"/>
      <name val="Arial Unicode MS"/>
      <family val="2"/>
    </font>
    <font>
      <b/>
      <sz val="10"/>
      <name val="Arial Unicode MS"/>
      <family val="2"/>
    </font>
    <font>
      <b/>
      <u/>
      <sz val="10"/>
      <name val="Arial Unicode MS"/>
      <family val="2"/>
    </font>
    <font>
      <sz val="10"/>
      <color indexed="16"/>
      <name val="Arial Unicode MS"/>
      <family val="2"/>
    </font>
    <font>
      <u/>
      <sz val="10"/>
      <color indexed="16"/>
      <name val="Arial Unicode MS"/>
      <family val="2"/>
    </font>
    <font>
      <u val="singleAccounting"/>
      <sz val="10"/>
      <name val="Arial Unicode MS"/>
      <family val="2"/>
    </font>
    <font>
      <sz val="10"/>
      <color indexed="10"/>
      <name val="Arial Unicode MS"/>
      <family val="2"/>
    </font>
    <font>
      <u/>
      <sz val="10"/>
      <color indexed="10"/>
      <name val="Arial Unicode MS"/>
      <family val="2"/>
    </font>
    <font>
      <sz val="10"/>
      <color indexed="12"/>
      <name val="Arial Unicode MS"/>
      <family val="2"/>
    </font>
    <font>
      <u/>
      <sz val="10"/>
      <color indexed="12"/>
      <name val="Arial Unicode MS"/>
      <family val="2"/>
    </font>
    <font>
      <sz val="10"/>
      <color indexed="17"/>
      <name val="Arial Unicode MS"/>
      <family val="2"/>
    </font>
    <font>
      <u/>
      <sz val="10"/>
      <color indexed="17"/>
      <name val="Arial Unicode MS"/>
      <family val="2"/>
    </font>
    <font>
      <b/>
      <sz val="10"/>
      <color indexed="16"/>
      <name val="Arial Unicode MS"/>
      <family val="2"/>
    </font>
    <font>
      <b/>
      <vertAlign val="subscript"/>
      <sz val="10"/>
      <color indexed="16"/>
      <name val="Arial Unicode MS"/>
      <family val="2"/>
    </font>
    <font>
      <b/>
      <sz val="10"/>
      <color indexed="53"/>
      <name val="Arial Unicode MS"/>
      <family val="2"/>
    </font>
    <font>
      <b/>
      <vertAlign val="subscript"/>
      <sz val="10"/>
      <color indexed="53"/>
      <name val="Arial Unicode MS"/>
      <family val="2"/>
    </font>
    <font>
      <b/>
      <sz val="10"/>
      <color indexed="21"/>
      <name val="Arial Unicode MS"/>
      <family val="2"/>
    </font>
    <font>
      <b/>
      <u/>
      <sz val="10"/>
      <color indexed="21"/>
      <name val="Arial Unicode MS"/>
      <family val="2"/>
    </font>
    <font>
      <sz val="10"/>
      <color indexed="21"/>
      <name val="Arial Unicode MS"/>
      <family val="2"/>
    </font>
    <font>
      <u/>
      <sz val="10"/>
      <color indexed="21"/>
      <name val="Arial Unicode MS"/>
      <family val="2"/>
    </font>
    <font>
      <b/>
      <sz val="10"/>
      <color indexed="17"/>
      <name val="Arial Unicode MS"/>
      <family val="2"/>
    </font>
    <font>
      <b/>
      <u/>
      <sz val="10"/>
      <color indexed="17"/>
      <name val="Arial Unicode MS"/>
      <family val="2"/>
    </font>
    <font>
      <b/>
      <u/>
      <sz val="10"/>
      <color indexed="16"/>
      <name val="Arial Unicode MS"/>
      <family val="2"/>
    </font>
    <font>
      <b/>
      <u/>
      <sz val="10"/>
      <color indexed="53"/>
      <name val="Arial Unicode MS"/>
      <family val="2"/>
    </font>
    <font>
      <sz val="10"/>
      <color indexed="53"/>
      <name val="Arial Unicode MS"/>
      <family val="2"/>
    </font>
    <font>
      <u/>
      <sz val="10"/>
      <color indexed="53"/>
      <name val="Arial Unicode MS"/>
      <family val="2"/>
    </font>
    <font>
      <b/>
      <sz val="10"/>
      <color indexed="19"/>
      <name val="Arial Unicode MS"/>
      <family val="2"/>
    </font>
    <font>
      <b/>
      <u/>
      <sz val="10"/>
      <color indexed="19"/>
      <name val="Arial Unicode MS"/>
      <family val="2"/>
    </font>
    <font>
      <sz val="10"/>
      <color indexed="19"/>
      <name val="Arial Unicode MS"/>
      <family val="2"/>
    </font>
    <font>
      <u/>
      <sz val="10"/>
      <color indexed="19"/>
      <name val="Arial Unicode MS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11"/>
      <name val="Open Sans"/>
      <family val="2"/>
    </font>
    <font>
      <vertAlign val="subscript"/>
      <sz val="11"/>
      <name val="Open Sans"/>
      <family val="2"/>
    </font>
    <font>
      <sz val="11"/>
      <color rgb="FF0070C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165" fontId="4" fillId="0" borderId="0" xfId="1" applyNumberFormat="1" applyFont="1"/>
    <xf numFmtId="165" fontId="3" fillId="0" borderId="0" xfId="1" applyNumberFormat="1" applyFont="1"/>
    <xf numFmtId="165" fontId="3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5" fontId="8" fillId="0" borderId="0" xfId="1" applyNumberFormat="1" applyFont="1" applyAlignment="1">
      <alignment horizontal="center"/>
    </xf>
    <xf numFmtId="165" fontId="7" fillId="0" borderId="0" xfId="1" applyNumberFormat="1" applyFont="1"/>
    <xf numFmtId="165" fontId="8" fillId="0" borderId="0" xfId="1" applyNumberFormat="1" applyFont="1"/>
    <xf numFmtId="0" fontId="6" fillId="0" borderId="0" xfId="0" quotePrefix="1" applyFont="1"/>
    <xf numFmtId="165" fontId="9" fillId="0" borderId="0" xfId="1" applyNumberFormat="1" applyFont="1"/>
    <xf numFmtId="166" fontId="3" fillId="0" borderId="0" xfId="2" applyNumberFormat="1" applyFont="1"/>
    <xf numFmtId="10" fontId="3" fillId="0" borderId="0" xfId="2" applyNumberFormat="1" applyFont="1"/>
    <xf numFmtId="10" fontId="4" fillId="0" borderId="0" xfId="2" applyNumberFormat="1" applyFont="1"/>
    <xf numFmtId="164" fontId="10" fillId="0" borderId="0" xfId="0" applyNumberFormat="1" applyFont="1"/>
    <xf numFmtId="164" fontId="11" fillId="0" borderId="0" xfId="0" applyNumberFormat="1" applyFont="1"/>
    <xf numFmtId="164" fontId="12" fillId="0" borderId="0" xfId="0" applyNumberFormat="1" applyFont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0" fontId="16" fillId="0" borderId="0" xfId="0" applyFont="1" applyAlignment="1"/>
    <xf numFmtId="0" fontId="16" fillId="0" borderId="0" xfId="0" applyFont="1"/>
    <xf numFmtId="165" fontId="16" fillId="0" borderId="0" xfId="1" applyNumberFormat="1" applyFont="1"/>
    <xf numFmtId="164" fontId="16" fillId="0" borderId="0" xfId="0" applyNumberFormat="1" applyFont="1"/>
    <xf numFmtId="10" fontId="16" fillId="0" borderId="0" xfId="2" applyNumberFormat="1" applyFont="1"/>
    <xf numFmtId="0" fontId="18" fillId="0" borderId="0" xfId="0" applyFont="1" applyAlignment="1"/>
    <xf numFmtId="0" fontId="18" fillId="0" borderId="0" xfId="0" applyFont="1"/>
    <xf numFmtId="165" fontId="18" fillId="0" borderId="0" xfId="1" applyNumberFormat="1" applyFont="1"/>
    <xf numFmtId="164" fontId="18" fillId="0" borderId="0" xfId="0" applyNumberFormat="1" applyFont="1"/>
    <xf numFmtId="10" fontId="18" fillId="0" borderId="0" xfId="2" applyNumberFormat="1" applyFont="1"/>
    <xf numFmtId="0" fontId="20" fillId="0" borderId="0" xfId="0" applyFont="1" applyAlignment="1">
      <alignment horizontal="center"/>
    </xf>
    <xf numFmtId="0" fontId="21" fillId="0" borderId="0" xfId="0" quotePrefix="1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quotePrefix="1" applyFont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6" fillId="0" borderId="0" xfId="0" quotePrefix="1" applyFont="1" applyAlignment="1">
      <alignment horizontal="center"/>
    </xf>
    <xf numFmtId="0" fontId="18" fillId="0" borderId="0" xfId="0" applyFont="1" applyAlignment="1">
      <alignment horizontal="center"/>
    </xf>
    <xf numFmtId="0" fontId="27" fillId="0" borderId="0" xfId="0" quotePrefix="1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quotePrefix="1" applyFont="1" applyAlignment="1">
      <alignment horizontal="center"/>
    </xf>
    <xf numFmtId="10" fontId="22" fillId="0" borderId="0" xfId="2" applyNumberFormat="1" applyFont="1" applyAlignment="1">
      <alignment horizontal="center"/>
    </xf>
    <xf numFmtId="10" fontId="23" fillId="0" borderId="0" xfId="2" applyNumberFormat="1" applyFont="1" applyAlignment="1">
      <alignment horizontal="center"/>
    </xf>
    <xf numFmtId="10" fontId="20" fillId="0" borderId="0" xfId="2" applyNumberFormat="1" applyFont="1" applyAlignment="1">
      <alignment horizontal="center"/>
    </xf>
    <xf numFmtId="10" fontId="14" fillId="0" borderId="0" xfId="2" applyNumberFormat="1" applyFont="1" applyAlignment="1">
      <alignment horizontal="center"/>
    </xf>
    <xf numFmtId="10" fontId="15" fillId="0" borderId="0" xfId="2" applyNumberFormat="1" applyFont="1" applyAlignment="1">
      <alignment horizontal="center"/>
    </xf>
    <xf numFmtId="10" fontId="24" fillId="0" borderId="0" xfId="2" applyNumberFormat="1" applyFont="1" applyAlignment="1">
      <alignment horizontal="center"/>
    </xf>
    <xf numFmtId="0" fontId="32" fillId="0" borderId="0" xfId="0" applyFont="1" applyAlignment="1">
      <alignment horizontal="center"/>
    </xf>
    <xf numFmtId="10" fontId="32" fillId="0" borderId="0" xfId="2" applyNumberFormat="1" applyFont="1" applyAlignment="1">
      <alignment horizontal="center"/>
    </xf>
    <xf numFmtId="10" fontId="33" fillId="0" borderId="0" xfId="2" applyNumberFormat="1" applyFont="1" applyAlignment="1">
      <alignment horizontal="center"/>
    </xf>
    <xf numFmtId="10" fontId="30" fillId="0" borderId="0" xfId="2" applyNumberFormat="1" applyFont="1" applyAlignment="1">
      <alignment horizontal="center"/>
    </xf>
    <xf numFmtId="0" fontId="28" fillId="0" borderId="0" xfId="0" applyFont="1" applyAlignment="1">
      <alignment horizontal="center"/>
    </xf>
    <xf numFmtId="10" fontId="28" fillId="0" borderId="0" xfId="2" applyNumberFormat="1" applyFont="1" applyAlignment="1">
      <alignment horizontal="center"/>
    </xf>
    <xf numFmtId="10" fontId="29" fillId="0" borderId="0" xfId="2" applyNumberFormat="1" applyFont="1" applyAlignment="1">
      <alignment horizontal="center"/>
    </xf>
    <xf numFmtId="10" fontId="18" fillId="0" borderId="0" xfId="2" applyNumberFormat="1" applyFont="1" applyAlignment="1">
      <alignment horizontal="center"/>
    </xf>
    <xf numFmtId="0" fontId="7" fillId="0" borderId="0" xfId="0" applyFont="1" applyAlignment="1">
      <alignment horizontal="center"/>
    </xf>
    <xf numFmtId="10" fontId="7" fillId="0" borderId="0" xfId="2" applyNumberFormat="1" applyFont="1" applyAlignment="1">
      <alignment horizontal="center"/>
    </xf>
    <xf numFmtId="10" fontId="8" fillId="0" borderId="0" xfId="2" applyNumberFormat="1" applyFont="1" applyAlignment="1">
      <alignment horizontal="center"/>
    </xf>
    <xf numFmtId="10" fontId="16" fillId="0" borderId="0" xfId="2" applyNumberFormat="1" applyFont="1" applyAlignment="1">
      <alignment horizontal="center"/>
    </xf>
    <xf numFmtId="0" fontId="34" fillId="0" borderId="0" xfId="0" applyFont="1"/>
    <xf numFmtId="10" fontId="34" fillId="0" borderId="0" xfId="2" applyNumberFormat="1" applyFont="1"/>
    <xf numFmtId="165" fontId="34" fillId="0" borderId="0" xfId="1" applyNumberFormat="1" applyFont="1"/>
    <xf numFmtId="166" fontId="34" fillId="0" borderId="0" xfId="2" applyNumberFormat="1" applyFont="1"/>
    <xf numFmtId="0" fontId="34" fillId="0" borderId="0" xfId="0" applyFont="1" applyAlignment="1">
      <alignment horizontal="right"/>
    </xf>
    <xf numFmtId="166" fontId="34" fillId="0" borderId="0" xfId="0" applyNumberFormat="1" applyFont="1"/>
    <xf numFmtId="166" fontId="34" fillId="0" borderId="0" xfId="0" applyNumberFormat="1" applyFont="1" applyFill="1"/>
    <xf numFmtId="166" fontId="34" fillId="2" borderId="0" xfId="0" applyNumberFormat="1" applyFont="1" applyFill="1"/>
    <xf numFmtId="166" fontId="35" fillId="0" borderId="0" xfId="0" applyNumberFormat="1" applyFont="1"/>
    <xf numFmtId="166" fontId="35" fillId="2" borderId="0" xfId="0" applyNumberFormat="1" applyFont="1" applyFill="1"/>
    <xf numFmtId="166" fontId="34" fillId="0" borderId="1" xfId="0" applyNumberFormat="1" applyFont="1" applyBorder="1"/>
    <xf numFmtId="166" fontId="34" fillId="0" borderId="2" xfId="0" applyNumberFormat="1" applyFont="1" applyBorder="1"/>
    <xf numFmtId="166" fontId="35" fillId="0" borderId="2" xfId="0" applyNumberFormat="1" applyFont="1" applyBorder="1"/>
    <xf numFmtId="166" fontId="35" fillId="0" borderId="3" xfId="0" applyNumberFormat="1" applyFont="1" applyBorder="1"/>
    <xf numFmtId="166" fontId="35" fillId="0" borderId="0" xfId="0" applyNumberFormat="1" applyFont="1" applyFill="1"/>
    <xf numFmtId="166" fontId="35" fillId="0" borderId="2" xfId="0" applyNumberFormat="1" applyFont="1" applyFill="1" applyBorder="1"/>
    <xf numFmtId="165" fontId="37" fillId="0" borderId="0" xfId="1" applyNumberFormat="1" applyFont="1"/>
    <xf numFmtId="166" fontId="35" fillId="0" borderId="3" xfId="0" applyNumberFormat="1" applyFont="1" applyFill="1" applyBorder="1"/>
    <xf numFmtId="166" fontId="34" fillId="0" borderId="2" xfId="0" applyNumberFormat="1" applyFont="1" applyFill="1" applyBorder="1"/>
    <xf numFmtId="10" fontId="37" fillId="0" borderId="0" xfId="2" applyNumberFormat="1" applyFont="1"/>
    <xf numFmtId="10" fontId="37" fillId="0" borderId="0" xfId="2" applyNumberFormat="1" applyFont="1" applyFill="1"/>
    <xf numFmtId="9" fontId="34" fillId="0" borderId="0" xfId="2" applyFont="1"/>
    <xf numFmtId="10" fontId="34" fillId="0" borderId="0" xfId="0" applyNumberFormat="1" applyFont="1"/>
    <xf numFmtId="166" fontId="35" fillId="0" borderId="0" xfId="2" applyNumberFormat="1" applyFont="1"/>
    <xf numFmtId="0" fontId="40" fillId="0" borderId="0" xfId="0" applyFont="1"/>
    <xf numFmtId="0" fontId="40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0" fontId="40" fillId="0" borderId="4" xfId="0" applyFont="1" applyBorder="1" applyAlignment="1">
      <alignment horizontal="center"/>
    </xf>
    <xf numFmtId="166" fontId="42" fillId="0" borderId="4" xfId="2" applyNumberFormat="1" applyFont="1" applyBorder="1" applyAlignment="1">
      <alignment horizontal="center"/>
    </xf>
    <xf numFmtId="166" fontId="40" fillId="0" borderId="4" xfId="2" applyNumberFormat="1" applyFont="1" applyBorder="1" applyAlignment="1">
      <alignment horizontal="center"/>
    </xf>
    <xf numFmtId="166" fontId="40" fillId="0" borderId="4" xfId="0" applyNumberFormat="1" applyFont="1" applyBorder="1" applyAlignment="1">
      <alignment horizontal="center"/>
    </xf>
    <xf numFmtId="166" fontId="42" fillId="0" borderId="4" xfId="2" applyNumberFormat="1" applyFont="1" applyFill="1" applyBorder="1" applyAlignment="1">
      <alignment horizontal="center"/>
    </xf>
    <xf numFmtId="166" fontId="40" fillId="0" borderId="4" xfId="0" applyNumberFormat="1" applyFont="1" applyFill="1" applyBorder="1" applyAlignment="1">
      <alignment horizontal="center"/>
    </xf>
    <xf numFmtId="166" fontId="40" fillId="0" borderId="4" xfId="2" applyNumberFormat="1" applyFont="1" applyFill="1" applyBorder="1" applyAlignment="1">
      <alignment horizontal="center"/>
    </xf>
    <xf numFmtId="0" fontId="40" fillId="0" borderId="1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166" fontId="40" fillId="0" borderId="4" xfId="0" applyNumberFormat="1" applyFont="1" applyBorder="1" applyAlignment="1">
      <alignment horizontal="center"/>
    </xf>
    <xf numFmtId="0" fontId="34" fillId="0" borderId="0" xfId="0" applyFont="1" applyFill="1"/>
    <xf numFmtId="166" fontId="40" fillId="0" borderId="4" xfId="0" applyNumberFormat="1" applyFont="1" applyFill="1" applyBorder="1" applyAlignment="1">
      <alignment horizontal="center"/>
    </xf>
    <xf numFmtId="10" fontId="35" fillId="0" borderId="0" xfId="2" applyNumberFormat="1" applyFont="1"/>
    <xf numFmtId="10" fontId="40" fillId="0" borderId="0" xfId="0" applyNumberFormat="1" applyFont="1"/>
    <xf numFmtId="166" fontId="42" fillId="0" borderId="4" xfId="0" applyNumberFormat="1" applyFont="1" applyFill="1" applyBorder="1" applyAlignment="1">
      <alignment horizontal="center"/>
    </xf>
    <xf numFmtId="3" fontId="37" fillId="0" borderId="0" xfId="0" applyNumberFormat="1" applyFont="1"/>
    <xf numFmtId="3" fontId="34" fillId="0" borderId="0" xfId="0" applyNumberFormat="1" applyFont="1"/>
    <xf numFmtId="166" fontId="35" fillId="0" borderId="0" xfId="2" applyNumberFormat="1" applyFont="1" applyFill="1"/>
    <xf numFmtId="10" fontId="38" fillId="0" borderId="0" xfId="2" applyNumberFormat="1" applyFont="1" applyFill="1"/>
    <xf numFmtId="10" fontId="35" fillId="0" borderId="0" xfId="2" applyNumberFormat="1" applyFont="1" applyFill="1"/>
    <xf numFmtId="0" fontId="5" fillId="0" borderId="0" xfId="0" applyFont="1" applyAlignment="1">
      <alignment horizontal="center"/>
    </xf>
    <xf numFmtId="0" fontId="40" fillId="0" borderId="4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  <color rgb="FF00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sto MT"/>
                <a:ea typeface="Calisto MT"/>
                <a:cs typeface="Calisto MT"/>
              </a:defRPr>
            </a:pPr>
            <a:r>
              <a:t>Three -Year 
Equivalent Unplanned Outage Rate
Ghent Station</a:t>
            </a:r>
          </a:p>
        </c:rich>
      </c:tx>
      <c:layout>
        <c:manualLayout>
          <c:xMode val="edge"/>
          <c:yMode val="edge"/>
          <c:x val="0.32917742174373832"/>
          <c:y val="2.78862621760707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86937382814134E-2"/>
          <c:y val="0.17958752841389533"/>
          <c:w val="0.90682485328853746"/>
          <c:h val="0.69938745537585323"/>
        </c:manualLayout>
      </c:layout>
      <c:lineChart>
        <c:grouping val="standard"/>
        <c:varyColors val="0"/>
        <c:ser>
          <c:idx val="1"/>
          <c:order val="0"/>
          <c:tx>
            <c:strRef>
              <c:f>'Three-Year EUOR'!$A$5</c:f>
              <c:strCache>
                <c:ptCount val="1"/>
                <c:pt idx="0">
                  <c:v>GH 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EUOR'!$CB$5:$CI$5</c:f>
              <c:numCache>
                <c:formatCode>0.00%</c:formatCode>
                <c:ptCount val="8"/>
                <c:pt idx="0">
                  <c:v>4.8938402896735372E-2</c:v>
                </c:pt>
                <c:pt idx="1">
                  <c:v>3.7948009954767575E-2</c:v>
                </c:pt>
                <c:pt idx="2">
                  <c:v>0.12949090909090907</c:v>
                </c:pt>
                <c:pt idx="3">
                  <c:v>4.7793058203912962E-2</c:v>
                </c:pt>
                <c:pt idx="4">
                  <c:v>4.1638744265168309E-2</c:v>
                </c:pt>
                <c:pt idx="5">
                  <c:v>6.1889345993744467E-2</c:v>
                </c:pt>
                <c:pt idx="6">
                  <c:v>8.55479383185518E-2</c:v>
                </c:pt>
                <c:pt idx="7">
                  <c:v>9.21403032566733E-2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DB-4A36-B848-32C63CDDE2A5}"/>
            </c:ext>
          </c:extLst>
        </c:ser>
        <c:ser>
          <c:idx val="2"/>
          <c:order val="1"/>
          <c:tx>
            <c:strRef>
              <c:f>'Three-Year EUOR'!$A$6</c:f>
              <c:strCache>
                <c:ptCount val="1"/>
                <c:pt idx="0">
                  <c:v>GH 2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EUOR'!$CB$6:$CI$6</c:f>
              <c:numCache>
                <c:formatCode>0.00%</c:formatCode>
                <c:ptCount val="8"/>
                <c:pt idx="0">
                  <c:v>5.7571608564552054E-2</c:v>
                </c:pt>
                <c:pt idx="1">
                  <c:v>4.8413898969425544E-2</c:v>
                </c:pt>
                <c:pt idx="2">
                  <c:v>9.3234470956135893E-2</c:v>
                </c:pt>
                <c:pt idx="3">
                  <c:v>2.2723508320667215E-2</c:v>
                </c:pt>
                <c:pt idx="4">
                  <c:v>1.4939680048474494E-2</c:v>
                </c:pt>
                <c:pt idx="5">
                  <c:v>5.740085617655858E-2</c:v>
                </c:pt>
                <c:pt idx="6">
                  <c:v>6.157996980855375E-2</c:v>
                </c:pt>
                <c:pt idx="7">
                  <c:v>5.452934237864572E-2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DB-4A36-B848-32C63CDDE2A5}"/>
            </c:ext>
          </c:extLst>
        </c:ser>
        <c:ser>
          <c:idx val="3"/>
          <c:order val="2"/>
          <c:tx>
            <c:strRef>
              <c:f>'Three-Year EUOR'!$A$7</c:f>
              <c:strCache>
                <c:ptCount val="1"/>
                <c:pt idx="0">
                  <c:v>GH 3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EUOR'!$CB$7:$CI$7</c:f>
              <c:numCache>
                <c:formatCode>0.00%</c:formatCode>
                <c:ptCount val="8"/>
                <c:pt idx="0">
                  <c:v>1.5978695073235686E-2</c:v>
                </c:pt>
                <c:pt idx="1">
                  <c:v>4.7670960747618278E-2</c:v>
                </c:pt>
                <c:pt idx="2">
                  <c:v>3.3745465845190364E-2</c:v>
                </c:pt>
                <c:pt idx="3">
                  <c:v>9.309478933751654E-2</c:v>
                </c:pt>
                <c:pt idx="4">
                  <c:v>3.7979148454024197E-2</c:v>
                </c:pt>
                <c:pt idx="5">
                  <c:v>2.6688039940285357E-2</c:v>
                </c:pt>
                <c:pt idx="6">
                  <c:v>1.5566720399110475E-2</c:v>
                </c:pt>
                <c:pt idx="7">
                  <c:v>0.19468676691598188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DB-4A36-B848-32C63CDDE2A5}"/>
            </c:ext>
          </c:extLst>
        </c:ser>
        <c:ser>
          <c:idx val="4"/>
          <c:order val="3"/>
          <c:tx>
            <c:strRef>
              <c:f>'Three-Year EUOR'!$A$8</c:f>
              <c:strCache>
                <c:ptCount val="1"/>
                <c:pt idx="0">
                  <c:v>GH 4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EUOR'!$CB$8:$CI$8</c:f>
              <c:numCache>
                <c:formatCode>0.00%</c:formatCode>
                <c:ptCount val="8"/>
                <c:pt idx="0">
                  <c:v>3.9342516833497466E-2</c:v>
                </c:pt>
                <c:pt idx="1">
                  <c:v>4.0043440085031655E-2</c:v>
                </c:pt>
                <c:pt idx="2">
                  <c:v>8.83272324401667E-2</c:v>
                </c:pt>
                <c:pt idx="3">
                  <c:v>2.6804826469669304E-2</c:v>
                </c:pt>
                <c:pt idx="4">
                  <c:v>3.1823264157666456E-3</c:v>
                </c:pt>
                <c:pt idx="5">
                  <c:v>1.796107725193212E-2</c:v>
                </c:pt>
                <c:pt idx="6">
                  <c:v>3.9971689322147841E-2</c:v>
                </c:pt>
                <c:pt idx="7">
                  <c:v>1.9094976901822474E-2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DB-4A36-B848-32C63CDDE2A5}"/>
            </c:ext>
          </c:extLst>
        </c:ser>
        <c:ser>
          <c:idx val="5"/>
          <c:order val="4"/>
          <c:tx>
            <c:strRef>
              <c:f>'Three-Year EUOR'!$A$9</c:f>
              <c:strCache>
                <c:ptCount val="1"/>
                <c:pt idx="0">
                  <c:v>GH Sta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EUOR'!$CB$9:$CI$9</c:f>
              <c:numCache>
                <c:formatCode>0.00%</c:formatCode>
                <c:ptCount val="8"/>
                <c:pt idx="0">
                  <c:v>3.9767828441547394E-2</c:v>
                </c:pt>
                <c:pt idx="1">
                  <c:v>4.3460842328891428E-2</c:v>
                </c:pt>
                <c:pt idx="2">
                  <c:v>8.5621789244749752E-2</c:v>
                </c:pt>
                <c:pt idx="3">
                  <c:v>4.5969293355674672E-2</c:v>
                </c:pt>
                <c:pt idx="4">
                  <c:v>2.4101588441187309E-2</c:v>
                </c:pt>
                <c:pt idx="5">
                  <c:v>4.0451231053126022E-2</c:v>
                </c:pt>
                <c:pt idx="6">
                  <c:v>5.0189799940824308E-2</c:v>
                </c:pt>
                <c:pt idx="7">
                  <c:v>8.5276442334985381E-2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DB-4A36-B848-32C63CDDE2A5}"/>
            </c:ext>
          </c:extLst>
        </c:ser>
        <c:ser>
          <c:idx val="6"/>
          <c:order val="5"/>
          <c:tx>
            <c:strRef>
              <c:f>'Three-Year EUOR'!$A$10</c:f>
              <c:strCache>
                <c:ptCount val="1"/>
                <c:pt idx="0">
                  <c:v>EUOR (3-Yr Peer Top Qtr)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EUOR'!$CB$10:$CI$10</c:f>
              <c:numCache>
                <c:formatCode>0.00%</c:formatCode>
                <c:ptCount val="8"/>
                <c:pt idx="0">
                  <c:v>5.1799999999999999E-2</c:v>
                </c:pt>
                <c:pt idx="1">
                  <c:v>5.2600000000000001E-2</c:v>
                </c:pt>
                <c:pt idx="2">
                  <c:v>5.7799999999999997E-2</c:v>
                </c:pt>
                <c:pt idx="3">
                  <c:v>6.3899999999999998E-2</c:v>
                </c:pt>
                <c:pt idx="4">
                  <c:v>6.1400000000000003E-2</c:v>
                </c:pt>
                <c:pt idx="5">
                  <c:v>7.1800000000000003E-2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DB-4A36-B848-32C63CDDE2A5}"/>
            </c:ext>
          </c:extLst>
        </c:ser>
        <c:ser>
          <c:idx val="7"/>
          <c:order val="6"/>
          <c:tx>
            <c:strRef>
              <c:f>'Three-Year EUOR'!$A$11</c:f>
              <c:strCache>
                <c:ptCount val="1"/>
                <c:pt idx="0">
                  <c:v>EUOR (3-Yr Peer Avg)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EUOR'!$CB$11:$CI$11</c:f>
              <c:numCache>
                <c:formatCode>0.00%</c:formatCode>
                <c:ptCount val="8"/>
                <c:pt idx="0">
                  <c:v>8.6699999999999999E-2</c:v>
                </c:pt>
                <c:pt idx="1">
                  <c:v>8.8300000000000003E-2</c:v>
                </c:pt>
                <c:pt idx="2">
                  <c:v>9.4200000000000006E-2</c:v>
                </c:pt>
                <c:pt idx="3">
                  <c:v>0.1003</c:v>
                </c:pt>
                <c:pt idx="4">
                  <c:v>0.1043</c:v>
                </c:pt>
                <c:pt idx="5">
                  <c:v>0.11509999999999999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0DB-4A36-B848-32C63CDDE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331624"/>
        <c:axId val="809396720"/>
      </c:lineChart>
      <c:catAx>
        <c:axId val="823331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sto MT"/>
                    <a:ea typeface="Calisto MT"/>
                    <a:cs typeface="Calisto MT"/>
                  </a:defRPr>
                </a:pPr>
                <a:r>
                  <a:t>3-Year Period</a:t>
                </a:r>
              </a:p>
            </c:rich>
          </c:tx>
          <c:layout>
            <c:manualLayout>
              <c:xMode val="edge"/>
              <c:yMode val="edge"/>
              <c:x val="0.48152399709621285"/>
              <c:y val="0.913553948888076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sto MT"/>
                <a:ea typeface="Calisto MT"/>
                <a:cs typeface="Calisto MT"/>
              </a:defRPr>
            </a:pPr>
            <a:endParaRPr lang="en-US"/>
          </a:p>
        </c:txPr>
        <c:crossAx val="80939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9396720"/>
        <c:scaling>
          <c:orientation val="minMax"/>
          <c:max val="0.3000000000000003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sto MT"/>
                    <a:ea typeface="Calisto MT"/>
                    <a:cs typeface="Calisto MT"/>
                  </a:defRPr>
                </a:pPr>
                <a:r>
                  <a:t>EUOR %</a:t>
                </a:r>
              </a:p>
            </c:rich>
          </c:tx>
          <c:layout>
            <c:manualLayout>
              <c:xMode val="edge"/>
              <c:yMode val="edge"/>
              <c:x val="1.7229672212482203E-2"/>
              <c:y val="0.4874518628377164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sto MT"/>
                <a:ea typeface="Calisto MT"/>
                <a:cs typeface="Calisto MT"/>
              </a:defRPr>
            </a:pPr>
            <a:endParaRPr lang="en-US"/>
          </a:p>
        </c:txPr>
        <c:crossAx val="823331624"/>
        <c:crosses val="autoZero"/>
        <c:crossBetween val="between"/>
        <c:majorUnit val="1.0000000000000005E-2"/>
        <c:minorUnit val="5.0000000000000079E-3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965102740643445"/>
          <c:y val="0.96263377031796049"/>
          <c:w val="0.78258984838800583"/>
          <c:h val="2.67708116890279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sto MT"/>
              <a:ea typeface="Calisto MT"/>
              <a:cs typeface="Calisto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sto MT"/>
          <a:ea typeface="Calisto MT"/>
          <a:cs typeface="Calisto MT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Calisto MT"/>
                <a:ea typeface="Calisto MT"/>
                <a:cs typeface="Calisto MT"/>
              </a:defRPr>
            </a:pPr>
            <a:r>
              <a:t>Three -Year 
Equivalent Unplanned Outage Rate
Brown Station</a:t>
            </a:r>
          </a:p>
        </c:rich>
      </c:tx>
      <c:layout>
        <c:manualLayout>
          <c:xMode val="edge"/>
          <c:yMode val="edge"/>
          <c:x val="0.33612416008733192"/>
          <c:y val="3.00871232996400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436074200001952E-2"/>
          <c:y val="0.19160746943454987"/>
          <c:w val="0.88602843731833003"/>
          <c:h val="0.67458497503403569"/>
        </c:manualLayout>
      </c:layout>
      <c:lineChart>
        <c:grouping val="standard"/>
        <c:varyColors val="0"/>
        <c:ser>
          <c:idx val="1"/>
          <c:order val="0"/>
          <c:tx>
            <c:strRef>
              <c:f>'Three-Year EUOR'!$A$13</c:f>
              <c:strCache>
                <c:ptCount val="1"/>
                <c:pt idx="0">
                  <c:v>BR 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EUOR'!$CB$13:$CI$13</c:f>
              <c:numCache>
                <c:formatCode>0.00%</c:formatCode>
                <c:ptCount val="8"/>
                <c:pt idx="0">
                  <c:v>6.2909148592114522E-2</c:v>
                </c:pt>
                <c:pt idx="1">
                  <c:v>5.7587448031384755E-2</c:v>
                </c:pt>
                <c:pt idx="2">
                  <c:v>3.5799288430867382E-2</c:v>
                </c:pt>
                <c:pt idx="3">
                  <c:v>3.0475521402869434E-2</c:v>
                </c:pt>
                <c:pt idx="4">
                  <c:v>4.4338860034460512E-2</c:v>
                </c:pt>
                <c:pt idx="5">
                  <c:v>4.3461622102325674E-2</c:v>
                </c:pt>
                <c:pt idx="6">
                  <c:v>3.3931827745826905E-2</c:v>
                </c:pt>
                <c:pt idx="7">
                  <c:v>5.6763125595085957E-2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3-4A4F-AD50-F20D417790BC}"/>
            </c:ext>
          </c:extLst>
        </c:ser>
        <c:ser>
          <c:idx val="2"/>
          <c:order val="1"/>
          <c:tx>
            <c:strRef>
              <c:f>'Three-Year EUOR'!$A$14</c:f>
              <c:strCache>
                <c:ptCount val="1"/>
                <c:pt idx="0">
                  <c:v>BR 2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EUOR'!$CB$14:$CI$14</c:f>
              <c:numCache>
                <c:formatCode>0.00%</c:formatCode>
                <c:ptCount val="8"/>
                <c:pt idx="0">
                  <c:v>8.014150472568228E-2</c:v>
                </c:pt>
                <c:pt idx="1">
                  <c:v>0.22347785949772075</c:v>
                </c:pt>
                <c:pt idx="2">
                  <c:v>0.11920676524661612</c:v>
                </c:pt>
                <c:pt idx="3">
                  <c:v>4.5407465610841254E-2</c:v>
                </c:pt>
                <c:pt idx="4">
                  <c:v>3.9800840205383541E-2</c:v>
                </c:pt>
                <c:pt idx="5">
                  <c:v>2.9622384770018363E-2</c:v>
                </c:pt>
                <c:pt idx="6">
                  <c:v>1.4476478773527328E-2</c:v>
                </c:pt>
                <c:pt idx="7">
                  <c:v>2.4827551258028203E-2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3-4A4F-AD50-F20D417790BC}"/>
            </c:ext>
          </c:extLst>
        </c:ser>
        <c:ser>
          <c:idx val="3"/>
          <c:order val="2"/>
          <c:tx>
            <c:strRef>
              <c:f>'Three-Year EUOR'!$A$15</c:f>
              <c:strCache>
                <c:ptCount val="1"/>
                <c:pt idx="0">
                  <c:v>BR 3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EUOR'!$CB$15:$CI$15</c:f>
              <c:numCache>
                <c:formatCode>0.00%</c:formatCode>
                <c:ptCount val="8"/>
                <c:pt idx="0">
                  <c:v>1.0721978556042887E-2</c:v>
                </c:pt>
                <c:pt idx="1">
                  <c:v>3.8075635077848252E-2</c:v>
                </c:pt>
                <c:pt idx="2">
                  <c:v>0.19190720037258657</c:v>
                </c:pt>
                <c:pt idx="3">
                  <c:v>4.5890188332118123E-2</c:v>
                </c:pt>
                <c:pt idx="4">
                  <c:v>2.8100325127728754E-2</c:v>
                </c:pt>
                <c:pt idx="5">
                  <c:v>0.33213711364880127</c:v>
                </c:pt>
                <c:pt idx="6">
                  <c:v>0.10043685183421606</c:v>
                </c:pt>
                <c:pt idx="7">
                  <c:v>4.0316931954735014E-2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73-4A4F-AD50-F20D417790BC}"/>
            </c:ext>
          </c:extLst>
        </c:ser>
        <c:ser>
          <c:idx val="4"/>
          <c:order val="3"/>
          <c:tx>
            <c:strRef>
              <c:f>'Three-Year EUOR'!$A$16</c:f>
              <c:strCache>
                <c:ptCount val="1"/>
                <c:pt idx="0">
                  <c:v>BR Sta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EUOR'!$CB$16:$CI$16</c:f>
              <c:numCache>
                <c:formatCode>0.00%</c:formatCode>
                <c:ptCount val="8"/>
                <c:pt idx="0">
                  <c:v>3.4170403427900078E-2</c:v>
                </c:pt>
                <c:pt idx="1">
                  <c:v>8.7027882413520816E-2</c:v>
                </c:pt>
                <c:pt idx="2">
                  <c:v>0.15403749592412835</c:v>
                </c:pt>
                <c:pt idx="3">
                  <c:v>4.351262357952302E-2</c:v>
                </c:pt>
                <c:pt idx="4">
                  <c:v>3.3607606109127657E-2</c:v>
                </c:pt>
                <c:pt idx="5">
                  <c:v>0.20928166671891779</c:v>
                </c:pt>
                <c:pt idx="6">
                  <c:v>7.0874841731505198E-2</c:v>
                </c:pt>
                <c:pt idx="7">
                  <c:v>3.8546784747042838E-2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73-4A4F-AD50-F20D417790BC}"/>
            </c:ext>
          </c:extLst>
        </c:ser>
        <c:ser>
          <c:idx val="5"/>
          <c:order val="4"/>
          <c:tx>
            <c:strRef>
              <c:f>'Three-Year EUOR'!$A$17</c:f>
              <c:strCache>
                <c:ptCount val="1"/>
                <c:pt idx="0">
                  <c:v>EUOR (3-Yr Peer Top Qtr)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EUOR'!$CB$17:$CI$17</c:f>
              <c:numCache>
                <c:formatCode>0.00%</c:formatCode>
                <c:ptCount val="8"/>
                <c:pt idx="0">
                  <c:v>5.0992077087794428E-2</c:v>
                </c:pt>
                <c:pt idx="1">
                  <c:v>5.21768022840828E-2</c:v>
                </c:pt>
                <c:pt idx="2">
                  <c:v>5.8223197715917205E-2</c:v>
                </c:pt>
                <c:pt idx="3">
                  <c:v>6.6208351177730204E-2</c:v>
                </c:pt>
                <c:pt idx="4">
                  <c:v>6.1169164882226984E-2</c:v>
                </c:pt>
                <c:pt idx="5">
                  <c:v>6.8722198429693071E-2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73-4A4F-AD50-F20D417790BC}"/>
            </c:ext>
          </c:extLst>
        </c:ser>
        <c:ser>
          <c:idx val="6"/>
          <c:order val="5"/>
          <c:tx>
            <c:strRef>
              <c:f>'Three-Year EUOR'!$A$18</c:f>
              <c:strCache>
                <c:ptCount val="1"/>
                <c:pt idx="0">
                  <c:v>EUOR (3-Yr Peer Avg)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EUOR'!$CB$18:$CI$18</c:f>
              <c:numCache>
                <c:formatCode>0.00%</c:formatCode>
                <c:ptCount val="8"/>
                <c:pt idx="0">
                  <c:v>8.6315274803711622E-2</c:v>
                </c:pt>
                <c:pt idx="1">
                  <c:v>8.9838900785153469E-2</c:v>
                </c:pt>
                <c:pt idx="2">
                  <c:v>9.7547109207708774E-2</c:v>
                </c:pt>
                <c:pt idx="3">
                  <c:v>0.11076452533904355</c:v>
                </c:pt>
                <c:pt idx="4">
                  <c:v>0.11060949321912919</c:v>
                </c:pt>
                <c:pt idx="5">
                  <c:v>0.12021684511063525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73-4A4F-AD50-F20D41779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42432"/>
        <c:axId val="497084728"/>
      </c:lineChart>
      <c:catAx>
        <c:axId val="21264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sto MT"/>
                    <a:ea typeface="Calisto MT"/>
                    <a:cs typeface="Calisto MT"/>
                  </a:defRPr>
                </a:pPr>
                <a:r>
                  <a:t>3-Year Period</a:t>
                </a:r>
              </a:p>
            </c:rich>
          </c:tx>
          <c:layout>
            <c:manualLayout>
              <c:xMode val="edge"/>
              <c:yMode val="edge"/>
              <c:x val="0.48293701161972868"/>
              <c:y val="0.896279567768225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Calisto MT"/>
                <a:ea typeface="Calisto MT"/>
                <a:cs typeface="Calisto MT"/>
              </a:defRPr>
            </a:pPr>
            <a:endParaRPr lang="en-US"/>
          </a:p>
        </c:txPr>
        <c:crossAx val="497084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7084728"/>
        <c:scaling>
          <c:orientation val="minMax"/>
          <c:max val="0.3000000000000003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sto MT"/>
                    <a:ea typeface="Calisto MT"/>
                    <a:cs typeface="Calisto MT"/>
                  </a:defRPr>
                </a:pPr>
                <a:r>
                  <a:t>EUOR %</a:t>
                </a:r>
              </a:p>
            </c:rich>
          </c:tx>
          <c:layout>
            <c:manualLayout>
              <c:xMode val="edge"/>
              <c:yMode val="edge"/>
              <c:x val="2.4468808588732932E-2"/>
              <c:y val="0.4845610384047297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Calisto MT"/>
                <a:ea typeface="Calisto MT"/>
                <a:cs typeface="Calisto MT"/>
              </a:defRPr>
            </a:pPr>
            <a:endParaRPr lang="en-US"/>
          </a:p>
        </c:txPr>
        <c:crossAx val="212642432"/>
        <c:crosses val="autoZero"/>
        <c:crossBetween val="between"/>
        <c:majorUnit val="1.0000000000000005E-2"/>
        <c:minorUnit val="5.0000000000000079E-3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810068356338343"/>
          <c:y val="0.95962087997799461"/>
          <c:w val="0.77141138656058128"/>
          <c:h val="2.53365248839074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sto MT"/>
              <a:ea typeface="Calisto MT"/>
              <a:cs typeface="Calisto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sto MT"/>
          <a:ea typeface="Calisto MT"/>
          <a:cs typeface="Calisto MT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Calisto MT"/>
                <a:ea typeface="Calisto MT"/>
                <a:cs typeface="Calisto MT"/>
              </a:defRPr>
            </a:pPr>
            <a:r>
              <a:t>Three -Year 
Equivalent Unplanned Outage Rate
Green River Station</a:t>
            </a:r>
          </a:p>
        </c:rich>
      </c:tx>
      <c:layout>
        <c:manualLayout>
          <c:xMode val="edge"/>
          <c:yMode val="edge"/>
          <c:x val="0.33612416008733192"/>
          <c:y val="3.03272737758944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436074200001952E-2"/>
          <c:y val="0.19313684878332779"/>
          <c:w val="0.88602843731833003"/>
          <c:h val="0.67198853998166119"/>
        </c:manualLayout>
      </c:layout>
      <c:lineChart>
        <c:grouping val="standard"/>
        <c:varyColors val="0"/>
        <c:ser>
          <c:idx val="1"/>
          <c:order val="0"/>
          <c:tx>
            <c:strRef>
              <c:f>'Three-Year EUOR'!$A$20</c:f>
              <c:strCache>
                <c:ptCount val="1"/>
                <c:pt idx="0">
                  <c:v>GR 3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EUOR'!$CB$20:$CI$20</c:f>
              <c:numCache>
                <c:formatCode>0.00%</c:formatCode>
                <c:ptCount val="8"/>
                <c:pt idx="0">
                  <c:v>2.337969813554306E-2</c:v>
                </c:pt>
                <c:pt idx="1">
                  <c:v>5.5200636075016823E-2</c:v>
                </c:pt>
                <c:pt idx="2">
                  <c:v>0.22368079051488771</c:v>
                </c:pt>
                <c:pt idx="3">
                  <c:v>0.29759714269454957</c:v>
                </c:pt>
                <c:pt idx="4">
                  <c:v>7.7094635489068405E-2</c:v>
                </c:pt>
                <c:pt idx="5">
                  <c:v>9.8892840367711204E-2</c:v>
                </c:pt>
                <c:pt idx="6">
                  <c:v>8.0386917707491873E-2</c:v>
                </c:pt>
                <c:pt idx="7">
                  <c:v>5.9682507982473043E-2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A6-4FBA-90D1-8468B8B66DCA}"/>
            </c:ext>
          </c:extLst>
        </c:ser>
        <c:ser>
          <c:idx val="2"/>
          <c:order val="1"/>
          <c:tx>
            <c:strRef>
              <c:f>'Three-Year EUOR'!$A$21</c:f>
              <c:strCache>
                <c:ptCount val="1"/>
                <c:pt idx="0">
                  <c:v>GR 4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EUOR'!$CB$21:$CI$21</c:f>
              <c:numCache>
                <c:formatCode>0.00%</c:formatCode>
                <c:ptCount val="8"/>
                <c:pt idx="0">
                  <c:v>0.10405674143121885</c:v>
                </c:pt>
                <c:pt idx="1">
                  <c:v>4.6153721352501301E-2</c:v>
                </c:pt>
                <c:pt idx="2">
                  <c:v>0.22860652452191005</c:v>
                </c:pt>
                <c:pt idx="3">
                  <c:v>0.33027857200200084</c:v>
                </c:pt>
                <c:pt idx="4">
                  <c:v>8.7764765213493232E-2</c:v>
                </c:pt>
                <c:pt idx="5">
                  <c:v>0.45925034591933844</c:v>
                </c:pt>
                <c:pt idx="6">
                  <c:v>5.9679203784916757E-2</c:v>
                </c:pt>
                <c:pt idx="7">
                  <c:v>5.4093204152772613E-2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A6-4FBA-90D1-8468B8B66DCA}"/>
            </c:ext>
          </c:extLst>
        </c:ser>
        <c:ser>
          <c:idx val="3"/>
          <c:order val="2"/>
          <c:tx>
            <c:strRef>
              <c:f>'Three-Year EUOR'!$A$22</c:f>
              <c:strCache>
                <c:ptCount val="1"/>
                <c:pt idx="0">
                  <c:v>GR Sta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EUOR'!$CB$22:$CI$22</c:f>
              <c:numCache>
                <c:formatCode>0.00%</c:formatCode>
                <c:ptCount val="8"/>
                <c:pt idx="0">
                  <c:v>7.2661187951857206E-2</c:v>
                </c:pt>
                <c:pt idx="1">
                  <c:v>4.9835654295823872E-2</c:v>
                </c:pt>
                <c:pt idx="2">
                  <c:v>0.22717255556963326</c:v>
                </c:pt>
                <c:pt idx="3">
                  <c:v>0.31571368244993409</c:v>
                </c:pt>
                <c:pt idx="4">
                  <c:v>8.3315154086291934E-2</c:v>
                </c:pt>
                <c:pt idx="5">
                  <c:v>0.32079885511392942</c:v>
                </c:pt>
                <c:pt idx="6">
                  <c:v>6.6610904438051857E-2</c:v>
                </c:pt>
                <c:pt idx="7">
                  <c:v>5.6485501645229946E-2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A6-4FBA-90D1-8468B8B66DCA}"/>
            </c:ext>
          </c:extLst>
        </c:ser>
        <c:ser>
          <c:idx val="4"/>
          <c:order val="3"/>
          <c:tx>
            <c:strRef>
              <c:f>'Three-Year EUOR'!$A$23</c:f>
              <c:strCache>
                <c:ptCount val="1"/>
                <c:pt idx="0">
                  <c:v>EUOR (3-Yr Peer Top Qtr)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EUOR'!$CB$23:$CI$23</c:f>
              <c:numCache>
                <c:formatCode>0.00%</c:formatCode>
                <c:ptCount val="8"/>
                <c:pt idx="0">
                  <c:v>4.9700000000000001E-2</c:v>
                </c:pt>
                <c:pt idx="1">
                  <c:v>5.1499999999999997E-2</c:v>
                </c:pt>
                <c:pt idx="2">
                  <c:v>5.8900000000000001E-2</c:v>
                </c:pt>
                <c:pt idx="3">
                  <c:v>6.9900000000000004E-2</c:v>
                </c:pt>
                <c:pt idx="4">
                  <c:v>6.08E-2</c:v>
                </c:pt>
                <c:pt idx="5">
                  <c:v>6.3799999999999996E-2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A6-4FBA-90D1-8468B8B66DCA}"/>
            </c:ext>
          </c:extLst>
        </c:ser>
        <c:ser>
          <c:idx val="5"/>
          <c:order val="4"/>
          <c:tx>
            <c:strRef>
              <c:f>'Three-Year EUOR'!$A$24</c:f>
              <c:strCache>
                <c:ptCount val="1"/>
                <c:pt idx="0">
                  <c:v>EUOR (3-Yr Peer Avg)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EUOR'!$CB$24:$CI$24</c:f>
              <c:numCache>
                <c:formatCode>0.00%</c:formatCode>
                <c:ptCount val="8"/>
                <c:pt idx="0">
                  <c:v>8.5699999999999998E-2</c:v>
                </c:pt>
                <c:pt idx="1">
                  <c:v>9.2299999999999993E-2</c:v>
                </c:pt>
                <c:pt idx="2">
                  <c:v>0.10290000000000001</c:v>
                </c:pt>
                <c:pt idx="3">
                  <c:v>0.1275</c:v>
                </c:pt>
                <c:pt idx="4">
                  <c:v>0.1207</c:v>
                </c:pt>
                <c:pt idx="5">
                  <c:v>0.12839999999999999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A6-4FBA-90D1-8468B8B66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308624"/>
        <c:axId val="872309016"/>
      </c:lineChart>
      <c:catAx>
        <c:axId val="87230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sto MT"/>
                    <a:ea typeface="Calisto MT"/>
                    <a:cs typeface="Calisto MT"/>
                  </a:defRPr>
                </a:pPr>
                <a:r>
                  <a:t>3-Year Period</a:t>
                </a:r>
              </a:p>
            </c:rich>
          </c:tx>
          <c:layout>
            <c:manualLayout>
              <c:xMode val="edge"/>
              <c:yMode val="edge"/>
              <c:x val="0.48293701161972868"/>
              <c:y val="0.895452662540883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Calisto MT"/>
                <a:ea typeface="Calisto MT"/>
                <a:cs typeface="Calisto MT"/>
              </a:defRPr>
            </a:pPr>
            <a:endParaRPr lang="en-US"/>
          </a:p>
        </c:txPr>
        <c:crossAx val="872309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2309016"/>
        <c:scaling>
          <c:orientation val="minMax"/>
          <c:max val="0.3000000000000003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sto MT"/>
                    <a:ea typeface="Calisto MT"/>
                    <a:cs typeface="Calisto MT"/>
                  </a:defRPr>
                </a:pPr>
                <a:r>
                  <a:t>EUOR %</a:t>
                </a:r>
              </a:p>
            </c:rich>
          </c:tx>
          <c:layout>
            <c:manualLayout>
              <c:xMode val="edge"/>
              <c:yMode val="edge"/>
              <c:x val="2.4468808588732932E-2"/>
              <c:y val="0.4836402081103167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Calisto MT"/>
                <a:ea typeface="Calisto MT"/>
                <a:cs typeface="Calisto MT"/>
              </a:defRPr>
            </a:pPr>
            <a:endParaRPr lang="en-US"/>
          </a:p>
        </c:txPr>
        <c:crossAx val="872308624"/>
        <c:crosses val="autoZero"/>
        <c:crossBetween val="between"/>
        <c:majorUnit val="1.0000000000000005E-2"/>
        <c:minorUnit val="5.0000000000000079E-3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88697261690552"/>
          <c:y val="0.95929955470066131"/>
          <c:w val="0.68383880845353695"/>
          <c:h val="2.5538756863911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sto MT"/>
              <a:ea typeface="Calisto MT"/>
              <a:cs typeface="Calisto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sto MT"/>
          <a:ea typeface="Calisto MT"/>
          <a:cs typeface="Calisto MT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sto MT"/>
                <a:ea typeface="Calisto MT"/>
                <a:cs typeface="Calisto MT"/>
              </a:defRPr>
            </a:pPr>
            <a:r>
              <a:t>Three -Year 
Equivalent Unplanned Outage Rate
Mill Creek Station</a:t>
            </a:r>
          </a:p>
        </c:rich>
      </c:tx>
      <c:layout>
        <c:manualLayout>
          <c:xMode val="edge"/>
          <c:yMode val="edge"/>
          <c:x val="0.32917742174373832"/>
          <c:y val="2.78862621760707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86937382814134E-2"/>
          <c:y val="0.17958752841389533"/>
          <c:w val="0.90682485328853746"/>
          <c:h val="0.69938745537585323"/>
        </c:manualLayout>
      </c:layout>
      <c:lineChart>
        <c:grouping val="standard"/>
        <c:varyColors val="0"/>
        <c:ser>
          <c:idx val="1"/>
          <c:order val="0"/>
          <c:tx>
            <c:strRef>
              <c:f>'Three-Year EUOR'!$A$38</c:f>
              <c:strCache>
                <c:ptCount val="1"/>
                <c:pt idx="0">
                  <c:v>MC 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EUOR'!$CB$38:$CI$38</c:f>
              <c:numCache>
                <c:formatCode>0.00%</c:formatCode>
                <c:ptCount val="8"/>
                <c:pt idx="0">
                  <c:v>6.2902436959178437E-2</c:v>
                </c:pt>
                <c:pt idx="1">
                  <c:v>0.15494635052577674</c:v>
                </c:pt>
                <c:pt idx="2">
                  <c:v>0.11915456405649549</c:v>
                </c:pt>
                <c:pt idx="3">
                  <c:v>5.3939638184043265E-2</c:v>
                </c:pt>
                <c:pt idx="4">
                  <c:v>9.0862878078718484E-2</c:v>
                </c:pt>
                <c:pt idx="5">
                  <c:v>4.2698202180960806E-2</c:v>
                </c:pt>
                <c:pt idx="6">
                  <c:v>0.10369454963690754</c:v>
                </c:pt>
                <c:pt idx="7">
                  <c:v>5.661986707920099E-2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A-4571-8E59-86947274B873}"/>
            </c:ext>
          </c:extLst>
        </c:ser>
        <c:ser>
          <c:idx val="2"/>
          <c:order val="1"/>
          <c:tx>
            <c:strRef>
              <c:f>'Three-Year EUOR'!$A$39</c:f>
              <c:strCache>
                <c:ptCount val="1"/>
                <c:pt idx="0">
                  <c:v>MC 2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EUOR'!$CB$39:$CI$39</c:f>
              <c:numCache>
                <c:formatCode>0.00%</c:formatCode>
                <c:ptCount val="8"/>
                <c:pt idx="0">
                  <c:v>0.13318904567489967</c:v>
                </c:pt>
                <c:pt idx="1">
                  <c:v>7.7480479673815564E-2</c:v>
                </c:pt>
                <c:pt idx="2">
                  <c:v>0.12467338132130128</c:v>
                </c:pt>
                <c:pt idx="3">
                  <c:v>8.9622165908220128E-2</c:v>
                </c:pt>
                <c:pt idx="4">
                  <c:v>5.3633037848360869E-2</c:v>
                </c:pt>
                <c:pt idx="5">
                  <c:v>0.11328517258434376</c:v>
                </c:pt>
                <c:pt idx="6">
                  <c:v>8.2095639960108324E-2</c:v>
                </c:pt>
                <c:pt idx="7">
                  <c:v>6.8555863471430292E-2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6A-4571-8E59-86947274B873}"/>
            </c:ext>
          </c:extLst>
        </c:ser>
        <c:ser>
          <c:idx val="3"/>
          <c:order val="2"/>
          <c:tx>
            <c:strRef>
              <c:f>'Three-Year EUOR'!$A$40</c:f>
              <c:strCache>
                <c:ptCount val="1"/>
                <c:pt idx="0">
                  <c:v>MC 3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EUOR'!$CB$40:$CI$40</c:f>
              <c:numCache>
                <c:formatCode>0.00%</c:formatCode>
                <c:ptCount val="8"/>
                <c:pt idx="0">
                  <c:v>4.9886798344913733E-2</c:v>
                </c:pt>
                <c:pt idx="1">
                  <c:v>0.11093690557163113</c:v>
                </c:pt>
                <c:pt idx="2">
                  <c:v>0.10281858907502349</c:v>
                </c:pt>
                <c:pt idx="3">
                  <c:v>0.1116958430128026</c:v>
                </c:pt>
                <c:pt idx="4">
                  <c:v>5.8377647853806156E-2</c:v>
                </c:pt>
                <c:pt idx="5">
                  <c:v>8.4027589104084727E-2</c:v>
                </c:pt>
                <c:pt idx="6">
                  <c:v>9.965909172124135E-2</c:v>
                </c:pt>
                <c:pt idx="7">
                  <c:v>4.4252501042624501E-2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6A-4571-8E59-86947274B873}"/>
            </c:ext>
          </c:extLst>
        </c:ser>
        <c:ser>
          <c:idx val="4"/>
          <c:order val="3"/>
          <c:tx>
            <c:strRef>
              <c:f>'Three-Year EUOR'!$A$41</c:f>
              <c:strCache>
                <c:ptCount val="1"/>
                <c:pt idx="0">
                  <c:v>MC 4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EUOR'!$CB$41:$CI$41</c:f>
              <c:numCache>
                <c:formatCode>0.00%</c:formatCode>
                <c:ptCount val="8"/>
                <c:pt idx="0">
                  <c:v>0.12578915754238956</c:v>
                </c:pt>
                <c:pt idx="1">
                  <c:v>0.17191073173127827</c:v>
                </c:pt>
                <c:pt idx="2">
                  <c:v>0.16931245508813295</c:v>
                </c:pt>
                <c:pt idx="3">
                  <c:v>0.13338214770728898</c:v>
                </c:pt>
                <c:pt idx="4">
                  <c:v>7.5296378618291387E-2</c:v>
                </c:pt>
                <c:pt idx="5">
                  <c:v>0.18685009667668756</c:v>
                </c:pt>
                <c:pt idx="6">
                  <c:v>8.1598519919553664E-2</c:v>
                </c:pt>
                <c:pt idx="7">
                  <c:v>9.6871754568164603E-2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6A-4571-8E59-86947274B873}"/>
            </c:ext>
          </c:extLst>
        </c:ser>
        <c:ser>
          <c:idx val="5"/>
          <c:order val="4"/>
          <c:tx>
            <c:strRef>
              <c:f>'Three-Year EUOR'!$A$42</c:f>
              <c:strCache>
                <c:ptCount val="1"/>
                <c:pt idx="0">
                  <c:v>MC Sta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EUOR'!$CB$42:$CI$42</c:f>
              <c:numCache>
                <c:formatCode>0.00%</c:formatCode>
                <c:ptCount val="8"/>
                <c:pt idx="0">
                  <c:v>9.5566640469921457E-2</c:v>
                </c:pt>
                <c:pt idx="1">
                  <c:v>0.13217541384872386</c:v>
                </c:pt>
                <c:pt idx="2">
                  <c:v>0.1332030459805037</c:v>
                </c:pt>
                <c:pt idx="3">
                  <c:v>0.10276256302365633</c:v>
                </c:pt>
                <c:pt idx="4">
                  <c:v>6.9987206608124658E-2</c:v>
                </c:pt>
                <c:pt idx="5">
                  <c:v>0.1146782177217216</c:v>
                </c:pt>
                <c:pt idx="6">
                  <c:v>9.1339447271647875E-2</c:v>
                </c:pt>
                <c:pt idx="7">
                  <c:v>6.9380301085073592E-2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6A-4571-8E59-86947274B873}"/>
            </c:ext>
          </c:extLst>
        </c:ser>
        <c:ser>
          <c:idx val="6"/>
          <c:order val="5"/>
          <c:tx>
            <c:strRef>
              <c:f>'Three-Year EUOR'!$A$43</c:f>
              <c:strCache>
                <c:ptCount val="1"/>
                <c:pt idx="0">
                  <c:v>EUOR (3-Yr Peer Top Qtr)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EUOR'!$CB$43:$CI$43</c:f>
              <c:numCache>
                <c:formatCode>0.00%</c:formatCode>
                <c:ptCount val="8"/>
                <c:pt idx="0">
                  <c:v>5.1799999999999999E-2</c:v>
                </c:pt>
                <c:pt idx="1">
                  <c:v>5.2600000000000001E-2</c:v>
                </c:pt>
                <c:pt idx="2">
                  <c:v>5.7799999999999997E-2</c:v>
                </c:pt>
                <c:pt idx="3">
                  <c:v>6.3899999999999998E-2</c:v>
                </c:pt>
                <c:pt idx="4">
                  <c:v>6.1400000000000003E-2</c:v>
                </c:pt>
                <c:pt idx="5">
                  <c:v>7.1800000000000003E-2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6A-4571-8E59-86947274B873}"/>
            </c:ext>
          </c:extLst>
        </c:ser>
        <c:ser>
          <c:idx val="7"/>
          <c:order val="6"/>
          <c:tx>
            <c:strRef>
              <c:f>'Three-Year EUOR'!$A$44</c:f>
              <c:strCache>
                <c:ptCount val="1"/>
                <c:pt idx="0">
                  <c:v>EUOR (3-Yr Peer Avg)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EUOR'!$CB$44:$CI$44</c:f>
              <c:numCache>
                <c:formatCode>0.00%</c:formatCode>
                <c:ptCount val="8"/>
                <c:pt idx="0">
                  <c:v>8.6699999999999999E-2</c:v>
                </c:pt>
                <c:pt idx="1">
                  <c:v>8.8300000000000003E-2</c:v>
                </c:pt>
                <c:pt idx="2">
                  <c:v>9.4200000000000006E-2</c:v>
                </c:pt>
                <c:pt idx="3">
                  <c:v>0.1003</c:v>
                </c:pt>
                <c:pt idx="4">
                  <c:v>0.1043</c:v>
                </c:pt>
                <c:pt idx="5">
                  <c:v>0.11509999999999999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6A-4571-8E59-86947274B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311368"/>
        <c:axId val="872311760"/>
      </c:lineChart>
      <c:catAx>
        <c:axId val="872311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sto MT"/>
                    <a:ea typeface="Calisto MT"/>
                    <a:cs typeface="Calisto MT"/>
                  </a:defRPr>
                </a:pPr>
                <a:r>
                  <a:t>3-Year Period</a:t>
                </a:r>
              </a:p>
            </c:rich>
          </c:tx>
          <c:layout>
            <c:manualLayout>
              <c:xMode val="edge"/>
              <c:yMode val="edge"/>
              <c:x val="0.48152399709621285"/>
              <c:y val="0.913553948888076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sto MT"/>
                <a:ea typeface="Calisto MT"/>
                <a:cs typeface="Calisto MT"/>
              </a:defRPr>
            </a:pPr>
            <a:endParaRPr lang="en-US"/>
          </a:p>
        </c:txPr>
        <c:crossAx val="87231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2311760"/>
        <c:scaling>
          <c:orientation val="minMax"/>
          <c:max val="0.3000000000000003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sto MT"/>
                    <a:ea typeface="Calisto MT"/>
                    <a:cs typeface="Calisto MT"/>
                  </a:defRPr>
                </a:pPr>
                <a:r>
                  <a:t>EUOR %</a:t>
                </a:r>
              </a:p>
            </c:rich>
          </c:tx>
          <c:layout>
            <c:manualLayout>
              <c:xMode val="edge"/>
              <c:yMode val="edge"/>
              <c:x val="1.7229672212482203E-2"/>
              <c:y val="0.4874518628377164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sto MT"/>
                <a:ea typeface="Calisto MT"/>
                <a:cs typeface="Calisto MT"/>
              </a:defRPr>
            </a:pPr>
            <a:endParaRPr lang="en-US"/>
          </a:p>
        </c:txPr>
        <c:crossAx val="872311368"/>
        <c:crosses val="autoZero"/>
        <c:crossBetween val="between"/>
        <c:majorUnit val="1.0000000000000005E-2"/>
        <c:minorUnit val="5.0000000000000079E-3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83737769985738"/>
          <c:y val="0.96263377031796049"/>
          <c:w val="0.78712397265444978"/>
          <c:h val="2.67708116890279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sto MT"/>
              <a:ea typeface="Calisto MT"/>
              <a:cs typeface="Calisto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sto MT"/>
          <a:ea typeface="Calisto MT"/>
          <a:cs typeface="Calisto MT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Calisto MT"/>
                <a:ea typeface="Calisto MT"/>
                <a:cs typeface="Calisto MT"/>
              </a:defRPr>
            </a:pPr>
            <a:r>
              <a:t>Three -Year 
Equivalent Unplanned Outage Rate
Cane Run Station</a:t>
            </a:r>
          </a:p>
        </c:rich>
      </c:tx>
      <c:layout>
        <c:manualLayout>
          <c:xMode val="edge"/>
          <c:yMode val="edge"/>
          <c:x val="0.33612416008733192"/>
          <c:y val="3.00871232996400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436074200001952E-2"/>
          <c:y val="0.19160746943454987"/>
          <c:w val="0.88602843731833003"/>
          <c:h val="0.67458497503403569"/>
        </c:manualLayout>
      </c:layout>
      <c:lineChart>
        <c:grouping val="standard"/>
        <c:varyColors val="0"/>
        <c:ser>
          <c:idx val="1"/>
          <c:order val="0"/>
          <c:tx>
            <c:strRef>
              <c:f>'Three-Year EUOR'!$A$31</c:f>
              <c:strCache>
                <c:ptCount val="1"/>
                <c:pt idx="0">
                  <c:v>CR 4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EUOR'!$CB$31:$CI$31</c:f>
              <c:numCache>
                <c:formatCode>0.00%</c:formatCode>
                <c:ptCount val="8"/>
                <c:pt idx="0">
                  <c:v>5.7912196929256872E-2</c:v>
                </c:pt>
                <c:pt idx="1">
                  <c:v>9.2790226870879094E-2</c:v>
                </c:pt>
                <c:pt idx="2">
                  <c:v>3.4439449151675773E-2</c:v>
                </c:pt>
                <c:pt idx="3">
                  <c:v>4.9408912539793633E-2</c:v>
                </c:pt>
                <c:pt idx="4">
                  <c:v>0.10010820261643849</c:v>
                </c:pt>
                <c:pt idx="5">
                  <c:v>8.5787977373311064E-2</c:v>
                </c:pt>
                <c:pt idx="6">
                  <c:v>0.11169633127497276</c:v>
                </c:pt>
                <c:pt idx="7">
                  <c:v>5.0963823607076839E-2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3C-4F41-AF9D-EEE786D0129A}"/>
            </c:ext>
          </c:extLst>
        </c:ser>
        <c:ser>
          <c:idx val="2"/>
          <c:order val="1"/>
          <c:tx>
            <c:strRef>
              <c:f>'Three-Year EUOR'!$A$32</c:f>
              <c:strCache>
                <c:ptCount val="1"/>
                <c:pt idx="0">
                  <c:v>CR 5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EUOR'!$CB$32:$CI$32</c:f>
              <c:numCache>
                <c:formatCode>0.00%</c:formatCode>
                <c:ptCount val="8"/>
                <c:pt idx="0">
                  <c:v>0.14771344937883985</c:v>
                </c:pt>
                <c:pt idx="1">
                  <c:v>6.5029439086270041E-2</c:v>
                </c:pt>
                <c:pt idx="2">
                  <c:v>0.16831615589379564</c:v>
                </c:pt>
                <c:pt idx="3">
                  <c:v>0.1099954875064262</c:v>
                </c:pt>
                <c:pt idx="4">
                  <c:v>0.10308954853703088</c:v>
                </c:pt>
                <c:pt idx="5">
                  <c:v>5.0461039000665155E-2</c:v>
                </c:pt>
                <c:pt idx="6">
                  <c:v>6.1471976534188927E-2</c:v>
                </c:pt>
                <c:pt idx="7">
                  <c:v>0.1021079367704079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3C-4F41-AF9D-EEE786D0129A}"/>
            </c:ext>
          </c:extLst>
        </c:ser>
        <c:ser>
          <c:idx val="3"/>
          <c:order val="2"/>
          <c:tx>
            <c:strRef>
              <c:f>'Three-Year EUOR'!$A$33</c:f>
              <c:strCache>
                <c:ptCount val="1"/>
                <c:pt idx="0">
                  <c:v>CR 6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EUOR'!$CB$33:$CI$33</c:f>
              <c:numCache>
                <c:formatCode>0.00%</c:formatCode>
                <c:ptCount val="8"/>
                <c:pt idx="0">
                  <c:v>8.8024724325542009E-2</c:v>
                </c:pt>
                <c:pt idx="1">
                  <c:v>0.1253880079872105</c:v>
                </c:pt>
                <c:pt idx="2">
                  <c:v>0.41561775767079751</c:v>
                </c:pt>
                <c:pt idx="3">
                  <c:v>6.6849538985572513E-2</c:v>
                </c:pt>
                <c:pt idx="4">
                  <c:v>8.4975339238829023E-2</c:v>
                </c:pt>
                <c:pt idx="5">
                  <c:v>0.12592680717329854</c:v>
                </c:pt>
                <c:pt idx="6">
                  <c:v>0.14730423151750974</c:v>
                </c:pt>
                <c:pt idx="7">
                  <c:v>0.17114044922588531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3C-4F41-AF9D-EEE786D0129A}"/>
            </c:ext>
          </c:extLst>
        </c:ser>
        <c:ser>
          <c:idx val="4"/>
          <c:order val="3"/>
          <c:tx>
            <c:strRef>
              <c:f>'Three-Year EUOR'!$A$34</c:f>
              <c:strCache>
                <c:ptCount val="1"/>
                <c:pt idx="0">
                  <c:v>CR Sta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EUOR'!$CB$34:$CI$34</c:f>
              <c:numCache>
                <c:formatCode>0.00%</c:formatCode>
                <c:ptCount val="8"/>
                <c:pt idx="0">
                  <c:v>9.6956279569099565E-2</c:v>
                </c:pt>
                <c:pt idx="1">
                  <c:v>9.9358387554099412E-2</c:v>
                </c:pt>
                <c:pt idx="2">
                  <c:v>0.23870894209474541</c:v>
                </c:pt>
                <c:pt idx="3">
                  <c:v>7.4703838990965762E-2</c:v>
                </c:pt>
                <c:pt idx="4">
                  <c:v>9.392541380898653E-2</c:v>
                </c:pt>
                <c:pt idx="5">
                  <c:v>9.2067517727944317E-2</c:v>
                </c:pt>
                <c:pt idx="6">
                  <c:v>0.11151904687835151</c:v>
                </c:pt>
                <c:pt idx="7">
                  <c:v>0.11599152954766506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3C-4F41-AF9D-EEE786D0129A}"/>
            </c:ext>
          </c:extLst>
        </c:ser>
        <c:ser>
          <c:idx val="5"/>
          <c:order val="4"/>
          <c:tx>
            <c:strRef>
              <c:f>'Three-Year EUOR'!$A$35</c:f>
              <c:strCache>
                <c:ptCount val="1"/>
                <c:pt idx="0">
                  <c:v>EUOR (3-Yr Peer Top Qtr)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EUOR'!$CB$35:$CI$35</c:f>
              <c:numCache>
                <c:formatCode>0.00%</c:formatCode>
                <c:ptCount val="8"/>
                <c:pt idx="0">
                  <c:v>5.0595204262877447E-2</c:v>
                </c:pt>
                <c:pt idx="1">
                  <c:v>5.1968916518650085E-2</c:v>
                </c:pt>
                <c:pt idx="2">
                  <c:v>5.8431083481349906E-2</c:v>
                </c:pt>
                <c:pt idx="3">
                  <c:v>6.7342273534635871E-2</c:v>
                </c:pt>
                <c:pt idx="4">
                  <c:v>6.1055772646536416E-2</c:v>
                </c:pt>
                <c:pt idx="5">
                  <c:v>6.721030195381883E-2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3C-4F41-AF9D-EEE786D0129A}"/>
            </c:ext>
          </c:extLst>
        </c:ser>
        <c:ser>
          <c:idx val="6"/>
          <c:order val="5"/>
          <c:tx>
            <c:strRef>
              <c:f>'Three-Year EUOR'!$A$36</c:f>
              <c:strCache>
                <c:ptCount val="1"/>
                <c:pt idx="0">
                  <c:v>EUOR (3-Yr Peer Avg)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EUOR'!$CB$36:$CI$36</c:f>
              <c:numCache>
                <c:formatCode>0.00%</c:formatCode>
                <c:ptCount val="8"/>
                <c:pt idx="0">
                  <c:v>8.6126287744227356E-2</c:v>
                </c:pt>
                <c:pt idx="1">
                  <c:v>9.059484902309059E-2</c:v>
                </c:pt>
                <c:pt idx="2">
                  <c:v>9.9191296625222025E-2</c:v>
                </c:pt>
                <c:pt idx="3">
                  <c:v>0.11590497335701597</c:v>
                </c:pt>
                <c:pt idx="4">
                  <c:v>0.11370888099467141</c:v>
                </c:pt>
                <c:pt idx="5">
                  <c:v>0.12273037300177619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3C-4F41-AF9D-EEE786D01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312544"/>
        <c:axId val="872312936"/>
      </c:lineChart>
      <c:catAx>
        <c:axId val="87231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sto MT"/>
                    <a:ea typeface="Calisto MT"/>
                    <a:cs typeface="Calisto MT"/>
                  </a:defRPr>
                </a:pPr>
                <a:r>
                  <a:t>3-Year Period</a:t>
                </a:r>
              </a:p>
            </c:rich>
          </c:tx>
          <c:layout>
            <c:manualLayout>
              <c:xMode val="edge"/>
              <c:yMode val="edge"/>
              <c:x val="0.48293701161972868"/>
              <c:y val="0.896279567768225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Calisto MT"/>
                <a:ea typeface="Calisto MT"/>
                <a:cs typeface="Calisto MT"/>
              </a:defRPr>
            </a:pPr>
            <a:endParaRPr lang="en-US"/>
          </a:p>
        </c:txPr>
        <c:crossAx val="872312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2312936"/>
        <c:scaling>
          <c:orientation val="minMax"/>
          <c:max val="0.3000000000000003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sto MT"/>
                    <a:ea typeface="Calisto MT"/>
                    <a:cs typeface="Calisto MT"/>
                  </a:defRPr>
                </a:pPr>
                <a:r>
                  <a:t>EUOR %</a:t>
                </a:r>
              </a:p>
            </c:rich>
          </c:tx>
          <c:layout>
            <c:manualLayout>
              <c:xMode val="edge"/>
              <c:yMode val="edge"/>
              <c:x val="2.4468808588732932E-2"/>
              <c:y val="0.4845610384047297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Calisto MT"/>
                <a:ea typeface="Calisto MT"/>
                <a:cs typeface="Calisto MT"/>
              </a:defRPr>
            </a:pPr>
            <a:endParaRPr lang="en-US"/>
          </a:p>
        </c:txPr>
        <c:crossAx val="872312544"/>
        <c:crosses val="autoZero"/>
        <c:crossBetween val="between"/>
        <c:majorUnit val="1.0000000000000005E-2"/>
        <c:minorUnit val="5.0000000000000079E-3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81285153239806"/>
          <c:y val="0.95962087997799461"/>
          <c:w val="0.77398705062255291"/>
          <c:h val="2.53365248839074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sto MT"/>
              <a:ea typeface="Calisto MT"/>
              <a:cs typeface="Calisto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sto MT"/>
          <a:ea typeface="Calisto MT"/>
          <a:cs typeface="Calisto MT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Calisto MT"/>
                <a:ea typeface="Calisto MT"/>
                <a:cs typeface="Calisto MT"/>
              </a:defRPr>
            </a:pPr>
            <a:r>
              <a:t>Three -Year 
Equivalent Unplanned Outage Rate
Trimble County Station</a:t>
            </a:r>
          </a:p>
        </c:rich>
      </c:tx>
      <c:layout>
        <c:manualLayout>
          <c:xMode val="edge"/>
          <c:yMode val="edge"/>
          <c:x val="0.33612416008733192"/>
          <c:y val="3.03272737758944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436074200001952E-2"/>
          <c:y val="0.19313684878332779"/>
          <c:w val="0.88602843731833003"/>
          <c:h val="0.67198853998166119"/>
        </c:manualLayout>
      </c:layout>
      <c:lineChart>
        <c:grouping val="standard"/>
        <c:varyColors val="0"/>
        <c:ser>
          <c:idx val="1"/>
          <c:order val="0"/>
          <c:tx>
            <c:strRef>
              <c:f>'Three-Year EUOR'!$A$46</c:f>
              <c:strCache>
                <c:ptCount val="1"/>
                <c:pt idx="0">
                  <c:v>TC 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EUOR'!$CB$46:$CI$46</c:f>
              <c:numCache>
                <c:formatCode>0.00%</c:formatCode>
                <c:ptCount val="8"/>
                <c:pt idx="0">
                  <c:v>7.1303720383421559E-2</c:v>
                </c:pt>
                <c:pt idx="1">
                  <c:v>2.9373546710436328E-2</c:v>
                </c:pt>
                <c:pt idx="2">
                  <c:v>0.10126507138144152</c:v>
                </c:pt>
                <c:pt idx="3">
                  <c:v>4.6438501465521032E-2</c:v>
                </c:pt>
                <c:pt idx="4">
                  <c:v>1.5627152333713187E-2</c:v>
                </c:pt>
                <c:pt idx="5">
                  <c:v>4.1985073959869508E-2</c:v>
                </c:pt>
                <c:pt idx="6">
                  <c:v>4.2188500645550152E-2</c:v>
                </c:pt>
                <c:pt idx="7">
                  <c:v>7.1162186975654532E-2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B3-4ECD-A059-5E651C7D0901}"/>
            </c:ext>
          </c:extLst>
        </c:ser>
        <c:ser>
          <c:idx val="2"/>
          <c:order val="1"/>
          <c:tx>
            <c:strRef>
              <c:f>'Three-Year EUOR'!$A$47</c:f>
              <c:strCache>
                <c:ptCount val="1"/>
                <c:pt idx="0">
                  <c:v>TC Sta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EUOR'!$CB$47:$CI$47</c:f>
              <c:numCache>
                <c:formatCode>0.00%</c:formatCode>
                <c:ptCount val="8"/>
                <c:pt idx="0">
                  <c:v>7.1303720383421559E-2</c:v>
                </c:pt>
                <c:pt idx="1">
                  <c:v>2.9373546710436328E-2</c:v>
                </c:pt>
                <c:pt idx="2">
                  <c:v>0.10126507138144152</c:v>
                </c:pt>
                <c:pt idx="3">
                  <c:v>4.6438501465521032E-2</c:v>
                </c:pt>
                <c:pt idx="4">
                  <c:v>1.5627152333713187E-2</c:v>
                </c:pt>
                <c:pt idx="5">
                  <c:v>4.1985073959869508E-2</c:v>
                </c:pt>
                <c:pt idx="6">
                  <c:v>4.2188500645550152E-2</c:v>
                </c:pt>
                <c:pt idx="7">
                  <c:v>7.1162186975654532E-2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B3-4ECD-A059-5E651C7D0901}"/>
            </c:ext>
          </c:extLst>
        </c:ser>
        <c:ser>
          <c:idx val="3"/>
          <c:order val="2"/>
          <c:tx>
            <c:strRef>
              <c:f>'Three-Year EUOR'!$A$48</c:f>
              <c:strCache>
                <c:ptCount val="1"/>
                <c:pt idx="0">
                  <c:v>EUOR (3-Yr Peer Top Qtr)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EUOR'!$CB$48:$CI$48</c:f>
              <c:numCache>
                <c:formatCode>0.00%</c:formatCode>
                <c:ptCount val="8"/>
                <c:pt idx="0">
                  <c:v>5.5100000000000003E-2</c:v>
                </c:pt>
                <c:pt idx="1">
                  <c:v>5.4199999999999998E-2</c:v>
                </c:pt>
                <c:pt idx="2">
                  <c:v>4.8800000000000003E-2</c:v>
                </c:pt>
                <c:pt idx="3">
                  <c:v>5.5800000000000002E-2</c:v>
                </c:pt>
                <c:pt idx="4">
                  <c:v>5.3999999999999999E-2</c:v>
                </c:pt>
                <c:pt idx="5">
                  <c:v>5.6099999999999997E-2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B3-4ECD-A059-5E651C7D0901}"/>
            </c:ext>
          </c:extLst>
        </c:ser>
        <c:ser>
          <c:idx val="4"/>
          <c:order val="3"/>
          <c:tx>
            <c:strRef>
              <c:f>'Three-Year EUOR'!$A$49</c:f>
              <c:strCache>
                <c:ptCount val="1"/>
                <c:pt idx="0">
                  <c:v>EUOR (3-Yr Peer Avg)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EUOR'!$CB$49:$CI$49</c:f>
              <c:numCache>
                <c:formatCode>0.00%</c:formatCode>
                <c:ptCount val="8"/>
                <c:pt idx="0">
                  <c:v>8.2600000000000007E-2</c:v>
                </c:pt>
                <c:pt idx="1">
                  <c:v>8.3299999999999999E-2</c:v>
                </c:pt>
                <c:pt idx="2">
                  <c:v>8.7099999999999997E-2</c:v>
                </c:pt>
                <c:pt idx="3">
                  <c:v>9.3700000000000006E-2</c:v>
                </c:pt>
                <c:pt idx="4">
                  <c:v>9.1700000000000004E-2</c:v>
                </c:pt>
                <c:pt idx="5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B3-4ECD-A059-5E651C7D0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310976"/>
        <c:axId val="872310584"/>
      </c:lineChart>
      <c:catAx>
        <c:axId val="87231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sto MT"/>
                    <a:ea typeface="Calisto MT"/>
                    <a:cs typeface="Calisto MT"/>
                  </a:defRPr>
                </a:pPr>
                <a:r>
                  <a:t>3-Year Period</a:t>
                </a:r>
              </a:p>
            </c:rich>
          </c:tx>
          <c:layout>
            <c:manualLayout>
              <c:xMode val="edge"/>
              <c:yMode val="edge"/>
              <c:x val="0.48293701161972868"/>
              <c:y val="0.895452662540883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Calisto MT"/>
                <a:ea typeface="Calisto MT"/>
                <a:cs typeface="Calisto MT"/>
              </a:defRPr>
            </a:pPr>
            <a:endParaRPr lang="en-US"/>
          </a:p>
        </c:txPr>
        <c:crossAx val="872310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2310584"/>
        <c:scaling>
          <c:orientation val="minMax"/>
          <c:max val="0.3000000000000003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sto MT"/>
                    <a:ea typeface="Calisto MT"/>
                    <a:cs typeface="Calisto MT"/>
                  </a:defRPr>
                </a:pPr>
                <a:r>
                  <a:t>EUOR %</a:t>
                </a:r>
              </a:p>
            </c:rich>
          </c:tx>
          <c:layout>
            <c:manualLayout>
              <c:xMode val="edge"/>
              <c:yMode val="edge"/>
              <c:x val="2.4468808588732932E-2"/>
              <c:y val="0.4836402081103167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Calisto MT"/>
                <a:ea typeface="Calisto MT"/>
                <a:cs typeface="Calisto MT"/>
              </a:defRPr>
            </a:pPr>
            <a:endParaRPr lang="en-US"/>
          </a:p>
        </c:txPr>
        <c:crossAx val="872310976"/>
        <c:crosses val="autoZero"/>
        <c:crossBetween val="between"/>
        <c:majorUnit val="1.0000000000000005E-2"/>
        <c:minorUnit val="5.0000000000000079E-3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340025385634376"/>
          <c:y val="0.95929955470066131"/>
          <c:w val="0.58081224597465808"/>
          <c:h val="2.5538756863911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sto MT"/>
              <a:ea typeface="Calisto MT"/>
              <a:cs typeface="Calisto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sto MT"/>
          <a:ea typeface="Calisto MT"/>
          <a:cs typeface="Calisto MT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Calisto MT"/>
                <a:ea typeface="Calisto MT"/>
                <a:cs typeface="Calisto MT"/>
              </a:defRPr>
            </a:pPr>
            <a:r>
              <a:t>Three -Year 
Equivalent Unplanned Outage Rate
Tyrone Station</a:t>
            </a:r>
          </a:p>
        </c:rich>
      </c:tx>
      <c:layout>
        <c:manualLayout>
          <c:xMode val="edge"/>
          <c:yMode val="edge"/>
          <c:x val="0.33612416008733192"/>
          <c:y val="3.00871232996400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436074200001952E-2"/>
          <c:y val="0.19160746943454987"/>
          <c:w val="0.88602843731833003"/>
          <c:h val="0.67458497503403569"/>
        </c:manualLayout>
      </c:layout>
      <c:lineChart>
        <c:grouping val="standard"/>
        <c:varyColors val="0"/>
        <c:ser>
          <c:idx val="1"/>
          <c:order val="0"/>
          <c:tx>
            <c:strRef>
              <c:f>'Three-Year EUOR'!$A$26</c:f>
              <c:strCache>
                <c:ptCount val="1"/>
                <c:pt idx="0">
                  <c:v>TY 3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EUOR'!$CB$26:$CI$26</c:f>
              <c:numCache>
                <c:formatCode>0.00%</c:formatCode>
                <c:ptCount val="8"/>
                <c:pt idx="0">
                  <c:v>1.5095066265917636E-2</c:v>
                </c:pt>
                <c:pt idx="1">
                  <c:v>0.11883513386566463</c:v>
                </c:pt>
                <c:pt idx="2">
                  <c:v>0.34839389941365223</c:v>
                </c:pt>
                <c:pt idx="3">
                  <c:v>0.12212220329972337</c:v>
                </c:pt>
                <c:pt idx="4">
                  <c:v>0.18345722320620236</c:v>
                </c:pt>
                <c:pt idx="5">
                  <c:v>7.2774461097426912E-2</c:v>
                </c:pt>
                <c:pt idx="6">
                  <c:v>4.1128991471498913E-2</c:v>
                </c:pt>
                <c:pt idx="7">
                  <c:v>5.2544262469142351E-2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8C-494E-A906-3DD1151DD4E8}"/>
            </c:ext>
          </c:extLst>
        </c:ser>
        <c:ser>
          <c:idx val="2"/>
          <c:order val="1"/>
          <c:tx>
            <c:strRef>
              <c:f>'Three-Year EUOR'!$A$27</c:f>
              <c:strCache>
                <c:ptCount val="1"/>
                <c:pt idx="0">
                  <c:v>TY Sta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EUOR'!$CB$27:$CI$27</c:f>
              <c:numCache>
                <c:formatCode>0.00%</c:formatCode>
                <c:ptCount val="8"/>
                <c:pt idx="0">
                  <c:v>1.5095066265917636E-2</c:v>
                </c:pt>
                <c:pt idx="1">
                  <c:v>0.11883513386566463</c:v>
                </c:pt>
                <c:pt idx="2">
                  <c:v>0.34839389941365223</c:v>
                </c:pt>
                <c:pt idx="3">
                  <c:v>0.12212220329972337</c:v>
                </c:pt>
                <c:pt idx="4">
                  <c:v>0.18345722320620236</c:v>
                </c:pt>
                <c:pt idx="5">
                  <c:v>7.2774461097426912E-2</c:v>
                </c:pt>
                <c:pt idx="6">
                  <c:v>4.1128991471498913E-2</c:v>
                </c:pt>
                <c:pt idx="7">
                  <c:v>5.2544262469142351E-2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8C-494E-A906-3DD1151DD4E8}"/>
            </c:ext>
          </c:extLst>
        </c:ser>
        <c:ser>
          <c:idx val="3"/>
          <c:order val="2"/>
          <c:tx>
            <c:strRef>
              <c:f>'Three-Year EUOR'!$A$28</c:f>
              <c:strCache>
                <c:ptCount val="1"/>
                <c:pt idx="0">
                  <c:v>EUOR (3-Yr Peer Top Qtr)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EUOR'!$CB$28:$CI$28</c:f>
              <c:numCache>
                <c:formatCode>0.00%</c:formatCode>
                <c:ptCount val="8"/>
                <c:pt idx="0">
                  <c:v>4.9700000000000001E-2</c:v>
                </c:pt>
                <c:pt idx="1">
                  <c:v>5.1499999999999997E-2</c:v>
                </c:pt>
                <c:pt idx="2">
                  <c:v>5.8900000000000001E-2</c:v>
                </c:pt>
                <c:pt idx="3">
                  <c:v>6.9900000000000004E-2</c:v>
                </c:pt>
                <c:pt idx="4">
                  <c:v>6.08E-2</c:v>
                </c:pt>
                <c:pt idx="5">
                  <c:v>6.3799999999999996E-2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8C-494E-A906-3DD1151DD4E8}"/>
            </c:ext>
          </c:extLst>
        </c:ser>
        <c:ser>
          <c:idx val="4"/>
          <c:order val="3"/>
          <c:tx>
            <c:strRef>
              <c:f>'Three-Year EUOR'!$A$29</c:f>
              <c:strCache>
                <c:ptCount val="1"/>
                <c:pt idx="0">
                  <c:v>EUOR (3-Yr Peer Avg)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EUOR'!$CB$29:$CI$29</c:f>
              <c:numCache>
                <c:formatCode>0.00%</c:formatCode>
                <c:ptCount val="8"/>
                <c:pt idx="0">
                  <c:v>8.5699999999999998E-2</c:v>
                </c:pt>
                <c:pt idx="1">
                  <c:v>9.2299999999999993E-2</c:v>
                </c:pt>
                <c:pt idx="2">
                  <c:v>0.10290000000000001</c:v>
                </c:pt>
                <c:pt idx="3">
                  <c:v>0.1275</c:v>
                </c:pt>
                <c:pt idx="4">
                  <c:v>0.1207</c:v>
                </c:pt>
                <c:pt idx="5">
                  <c:v>0.12839999999999999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8C-494E-A906-3DD1151DD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313720"/>
        <c:axId val="872309800"/>
      </c:lineChart>
      <c:catAx>
        <c:axId val="872313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sto MT"/>
                    <a:ea typeface="Calisto MT"/>
                    <a:cs typeface="Calisto MT"/>
                  </a:defRPr>
                </a:pPr>
                <a:r>
                  <a:t>3-Year Period</a:t>
                </a:r>
              </a:p>
            </c:rich>
          </c:tx>
          <c:layout>
            <c:manualLayout>
              <c:xMode val="edge"/>
              <c:yMode val="edge"/>
              <c:x val="0.48293701161972868"/>
              <c:y val="0.896279567768225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Calisto MT"/>
                <a:ea typeface="Calisto MT"/>
                <a:cs typeface="Calisto MT"/>
              </a:defRPr>
            </a:pPr>
            <a:endParaRPr lang="en-US"/>
          </a:p>
        </c:txPr>
        <c:crossAx val="872309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2309800"/>
        <c:scaling>
          <c:orientation val="minMax"/>
          <c:max val="0.3000000000000003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sto MT"/>
                    <a:ea typeface="Calisto MT"/>
                    <a:cs typeface="Calisto MT"/>
                  </a:defRPr>
                </a:pPr>
                <a:r>
                  <a:t>EUOR %</a:t>
                </a:r>
              </a:p>
            </c:rich>
          </c:tx>
          <c:layout>
            <c:manualLayout>
              <c:xMode val="edge"/>
              <c:yMode val="edge"/>
              <c:x val="2.4468808588732932E-2"/>
              <c:y val="0.4845610384047297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Calisto MT"/>
                <a:ea typeface="Calisto MT"/>
                <a:cs typeface="Calisto MT"/>
              </a:defRPr>
            </a:pPr>
            <a:endParaRPr lang="en-US"/>
          </a:p>
        </c:txPr>
        <c:crossAx val="872313720"/>
        <c:crosses val="autoZero"/>
        <c:crossBetween val="between"/>
        <c:majorUnit val="1.0000000000000005E-2"/>
        <c:minorUnit val="5.0000000000000079E-3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211242182535744"/>
          <c:y val="0.95962087997799461"/>
          <c:w val="0.58338791003663071"/>
          <c:h val="2.53365248839074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sto MT"/>
              <a:ea typeface="Calisto MT"/>
              <a:cs typeface="Calisto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sto MT"/>
          <a:ea typeface="Calisto MT"/>
          <a:cs typeface="Calisto MT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Calisto MT"/>
                <a:ea typeface="Calisto MT"/>
                <a:cs typeface="Calisto MT"/>
              </a:defRPr>
            </a:pPr>
            <a:r>
              <a:rPr lang="en-US"/>
              <a:t>Three -Year 
Equivalent Unplanned Outage Rate
EON-US STEAM</a:t>
            </a:r>
          </a:p>
        </c:rich>
      </c:tx>
      <c:layout>
        <c:manualLayout>
          <c:xMode val="edge"/>
          <c:yMode val="edge"/>
          <c:x val="0.32848096884368816"/>
          <c:y val="2.76439470863628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253083990462768E-2"/>
          <c:y val="0.17913277711963052"/>
          <c:w val="0.90627990295931304"/>
          <c:h val="0.70105049811015963"/>
        </c:manualLayout>
      </c:layout>
      <c:lineChart>
        <c:grouping val="standard"/>
        <c:varyColors val="0"/>
        <c:ser>
          <c:idx val="1"/>
          <c:order val="0"/>
          <c:tx>
            <c:strRef>
              <c:f>'Three-Year EUOR'!$A$52</c:f>
              <c:strCache>
                <c:ptCount val="1"/>
                <c:pt idx="0">
                  <c:v>EON-US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EUOR'!$CB$52:$CI$52</c:f>
              <c:numCache>
                <c:formatCode>0.00%</c:formatCode>
                <c:ptCount val="8"/>
                <c:pt idx="0">
                  <c:v>6.4106177630401051E-2</c:v>
                </c:pt>
                <c:pt idx="1">
                  <c:v>7.8916145018507841E-2</c:v>
                </c:pt>
                <c:pt idx="2">
                  <c:v>0.13312941558694655</c:v>
                </c:pt>
                <c:pt idx="3">
                  <c:v>7.2831818015431635E-2</c:v>
                </c:pt>
                <c:pt idx="4">
                  <c:v>4.7505731919198158E-2</c:v>
                </c:pt>
                <c:pt idx="5">
                  <c:v>9.6691870561439283E-2</c:v>
                </c:pt>
                <c:pt idx="6">
                  <c:v>7.0016832768706225E-2</c:v>
                </c:pt>
                <c:pt idx="7">
                  <c:v>7.5398206276188151E-2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84-4D09-92C4-78351F88645F}"/>
            </c:ext>
          </c:extLst>
        </c:ser>
        <c:ser>
          <c:idx val="2"/>
          <c:order val="1"/>
          <c:tx>
            <c:strRef>
              <c:f>'Three-Year EUOR'!$A$53</c:f>
              <c:strCache>
                <c:ptCount val="1"/>
                <c:pt idx="0">
                  <c:v>EUOR (3-Yr Peer Top Qtr)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EUOR'!$CB$53:$CI$53</c:f>
              <c:numCache>
                <c:formatCode>0.00%</c:formatCode>
                <c:ptCount val="8"/>
                <c:pt idx="0">
                  <c:v>5.1789556288736084E-2</c:v>
                </c:pt>
                <c:pt idx="1">
                  <c:v>5.2582334803120481E-2</c:v>
                </c:pt>
                <c:pt idx="2">
                  <c:v>5.7115793530880948E-2</c:v>
                </c:pt>
                <c:pt idx="3">
                  <c:v>6.4055850883414034E-2</c:v>
                </c:pt>
                <c:pt idx="4">
                  <c:v>6.0605716752489922E-2</c:v>
                </c:pt>
                <c:pt idx="5">
                  <c:v>6.9078739477660286E-2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84-4D09-92C4-78351F88645F}"/>
            </c:ext>
          </c:extLst>
        </c:ser>
        <c:ser>
          <c:idx val="3"/>
          <c:order val="2"/>
          <c:tx>
            <c:strRef>
              <c:f>'Three-Year EUOR'!$A$54</c:f>
              <c:strCache>
                <c:ptCount val="1"/>
                <c:pt idx="0">
                  <c:v>EUOR (3-Yr Peer Avg)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'Three-Year EUOR'!$CB$3:$CI$3</c:f>
              <c:strCache>
                <c:ptCount val="8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</c:strCache>
            </c:strRef>
          </c:cat>
          <c:val>
            <c:numRef>
              <c:f>'Three-Year EUOR'!$CB$54:$CI$54</c:f>
              <c:numCache>
                <c:formatCode>0.00%</c:formatCode>
                <c:ptCount val="8"/>
                <c:pt idx="0">
                  <c:v>8.615710585550862E-2</c:v>
                </c:pt>
                <c:pt idx="1">
                  <c:v>8.8441839597915586E-2</c:v>
                </c:pt>
                <c:pt idx="2">
                  <c:v>9.4866550522648085E-2</c:v>
                </c:pt>
                <c:pt idx="3">
                  <c:v>0.10386333138046933</c:v>
                </c:pt>
                <c:pt idx="4">
                  <c:v>0.10563083777866858</c:v>
                </c:pt>
                <c:pt idx="5">
                  <c:v>0.11467293638802381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84-4D09-92C4-78351F886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314504"/>
        <c:axId val="872314896"/>
      </c:lineChart>
      <c:catAx>
        <c:axId val="872314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sto MT"/>
                    <a:ea typeface="Calisto MT"/>
                    <a:cs typeface="Calisto MT"/>
                  </a:defRPr>
                </a:pPr>
                <a:r>
                  <a:rPr lang="en-US"/>
                  <a:t>3-Year Period</a:t>
                </a:r>
              </a:p>
            </c:rich>
          </c:tx>
          <c:layout>
            <c:manualLayout>
              <c:xMode val="edge"/>
              <c:yMode val="edge"/>
              <c:x val="0.48134745849947441"/>
              <c:y val="0.914461769616879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sto MT"/>
                <a:ea typeface="Calisto MT"/>
                <a:cs typeface="Calisto MT"/>
              </a:defRPr>
            </a:pPr>
            <a:endParaRPr lang="en-US"/>
          </a:p>
        </c:txPr>
        <c:crossAx val="87231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2314896"/>
        <c:scaling>
          <c:orientation val="minMax"/>
          <c:max val="0.3000000000000003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sto MT"/>
                    <a:ea typeface="Calisto MT"/>
                    <a:cs typeface="Calisto MT"/>
                  </a:defRPr>
                </a:pPr>
                <a:r>
                  <a:rPr lang="en-US"/>
                  <a:t>EUOR %</a:t>
                </a:r>
              </a:p>
            </c:rich>
          </c:tx>
          <c:layout>
            <c:manualLayout>
              <c:xMode val="edge"/>
              <c:yMode val="edge"/>
              <c:x val="1.7288472044404569E-2"/>
              <c:y val="0.488744984486893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sto MT"/>
                <a:ea typeface="Calisto MT"/>
                <a:cs typeface="Calisto MT"/>
              </a:defRPr>
            </a:pPr>
            <a:endParaRPr lang="en-US"/>
          </a:p>
        </c:txPr>
        <c:crossAx val="872314504"/>
        <c:crosses val="autoZero"/>
        <c:crossBetween val="between"/>
        <c:majorUnit val="1.0000000000000005E-2"/>
        <c:minorUnit val="5.0000000000000079E-3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120161219341131"/>
          <c:y val="0.96311511648887993"/>
          <c:w val="0.42038284655341684"/>
          <c:h val="2.65381892029081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sto MT"/>
              <a:ea typeface="Calisto MT"/>
              <a:cs typeface="Calisto M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sto MT"/>
          <a:ea typeface="Calisto MT"/>
          <a:cs typeface="Calisto MT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60960</xdr:rowOff>
    </xdr:from>
    <xdr:to>
      <xdr:col>13</xdr:col>
      <xdr:colOff>533400</xdr:colOff>
      <xdr:row>42</xdr:row>
      <xdr:rowOff>91440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</xdr:colOff>
      <xdr:row>43</xdr:row>
      <xdr:rowOff>68580</xdr:rowOff>
    </xdr:from>
    <xdr:to>
      <xdr:col>13</xdr:col>
      <xdr:colOff>541020</xdr:colOff>
      <xdr:row>85</xdr:row>
      <xdr:rowOff>91440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60960</xdr:colOff>
      <xdr:row>86</xdr:row>
      <xdr:rowOff>68580</xdr:rowOff>
    </xdr:from>
    <xdr:to>
      <xdr:col>13</xdr:col>
      <xdr:colOff>541020</xdr:colOff>
      <xdr:row>128</xdr:row>
      <xdr:rowOff>30480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60960</xdr:colOff>
      <xdr:row>0</xdr:row>
      <xdr:rowOff>60960</xdr:rowOff>
    </xdr:from>
    <xdr:to>
      <xdr:col>27</xdr:col>
      <xdr:colOff>533400</xdr:colOff>
      <xdr:row>42</xdr:row>
      <xdr:rowOff>91440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60960</xdr:colOff>
      <xdr:row>43</xdr:row>
      <xdr:rowOff>68580</xdr:rowOff>
    </xdr:from>
    <xdr:to>
      <xdr:col>27</xdr:col>
      <xdr:colOff>541020</xdr:colOff>
      <xdr:row>85</xdr:row>
      <xdr:rowOff>91440</xdr:rowOff>
    </xdr:to>
    <xdr:graphicFrame macro="">
      <xdr:nvGraphicFramePr>
        <xdr:cNvPr id="1029" name="Chart 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60960</xdr:colOff>
      <xdr:row>86</xdr:row>
      <xdr:rowOff>68580</xdr:rowOff>
    </xdr:from>
    <xdr:to>
      <xdr:col>27</xdr:col>
      <xdr:colOff>541020</xdr:colOff>
      <xdr:row>128</xdr:row>
      <xdr:rowOff>30480</xdr:rowOff>
    </xdr:to>
    <xdr:graphicFrame macro="">
      <xdr:nvGraphicFramePr>
        <xdr:cNvPr id="1030" name="Chart 6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45720</xdr:colOff>
      <xdr:row>129</xdr:row>
      <xdr:rowOff>76200</xdr:rowOff>
    </xdr:from>
    <xdr:to>
      <xdr:col>13</xdr:col>
      <xdr:colOff>541020</xdr:colOff>
      <xdr:row>171</xdr:row>
      <xdr:rowOff>99060</xdr:rowOff>
    </xdr:to>
    <xdr:graphicFrame macro="">
      <xdr:nvGraphicFramePr>
        <xdr:cNvPr id="1031" name="Chart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83820</xdr:colOff>
      <xdr:row>0</xdr:row>
      <xdr:rowOff>60960</xdr:rowOff>
    </xdr:from>
    <xdr:to>
      <xdr:col>41</xdr:col>
      <xdr:colOff>495300</xdr:colOff>
      <xdr:row>42</xdr:row>
      <xdr:rowOff>76200</xdr:rowOff>
    </xdr:to>
    <xdr:graphicFrame macro="">
      <xdr:nvGraphicFramePr>
        <xdr:cNvPr id="1032" name="Chart 8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S5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5" sqref="C5"/>
    </sheetView>
  </sheetViews>
  <sheetFormatPr defaultColWidth="9.1796875" defaultRowHeight="12.5"/>
  <cols>
    <col min="1" max="1" width="7.1796875" style="2" bestFit="1" customWidth="1"/>
    <col min="2" max="2" width="1.7265625" style="1" customWidth="1"/>
    <col min="3" max="4" width="7.7265625" style="12" customWidth="1"/>
    <col min="5" max="5" width="7.7265625" style="17" customWidth="1"/>
    <col min="6" max="6" width="1.7265625" style="1" customWidth="1"/>
    <col min="7" max="16" width="7.7265625" style="1" customWidth="1"/>
    <col min="17" max="17" width="1.7265625" style="1" customWidth="1"/>
    <col min="18" max="27" width="7.7265625" style="1" customWidth="1"/>
    <col min="28" max="28" width="1.7265625" style="1" customWidth="1"/>
    <col min="29" max="30" width="7.7265625" style="1" customWidth="1"/>
    <col min="31" max="31" width="8.7265625" style="1" customWidth="1"/>
    <col min="32" max="33" width="7.7265625" style="1" customWidth="1"/>
    <col min="34" max="34" width="8.7265625" style="1" customWidth="1"/>
    <col min="35" max="38" width="7.7265625" style="1" customWidth="1"/>
    <col min="39" max="39" width="1.7265625" style="1" customWidth="1"/>
    <col min="40" max="49" width="7.7265625" style="1" customWidth="1"/>
    <col min="50" max="50" width="1.7265625" style="1" customWidth="1"/>
    <col min="51" max="60" width="9.7265625" style="1" customWidth="1"/>
    <col min="61" max="61" width="1.7265625" style="1" customWidth="1"/>
    <col min="62" max="62" width="11.54296875" style="1" customWidth="1"/>
    <col min="63" max="67" width="10.453125" style="1" customWidth="1"/>
    <col min="68" max="69" width="10.54296875" style="1" customWidth="1"/>
    <col min="70" max="70" width="1.7265625" style="1" customWidth="1"/>
    <col min="71" max="78" width="11.453125" style="1" customWidth="1"/>
    <col min="79" max="79" width="1.7265625" style="1" customWidth="1"/>
    <col min="80" max="87" width="9.1796875" style="1"/>
    <col min="88" max="88" width="2.7265625" style="1" customWidth="1"/>
    <col min="89" max="89" width="11.1796875" style="45" bestFit="1" customWidth="1"/>
    <col min="90" max="90" width="2.7265625" style="1" customWidth="1"/>
    <col min="91" max="91" width="11.1796875" style="44" customWidth="1"/>
    <col min="92" max="92" width="2.7265625" style="1" customWidth="1"/>
    <col min="93" max="93" width="11.1796875" style="58" customWidth="1"/>
    <col min="94" max="94" width="2.7265625" style="1" customWidth="1"/>
    <col min="95" max="95" width="11.1796875" style="62" customWidth="1"/>
    <col min="96" max="96" width="2.7265625" style="1" customWidth="1"/>
    <col min="97" max="97" width="11.1796875" style="66" customWidth="1"/>
    <col min="98" max="16384" width="9.1796875" style="1"/>
  </cols>
  <sheetData>
    <row r="1" spans="1:97" ht="13">
      <c r="CK1" s="40" t="s">
        <v>53</v>
      </c>
      <c r="CL1" s="8"/>
      <c r="CM1" s="42" t="s">
        <v>54</v>
      </c>
      <c r="CN1" s="8"/>
      <c r="CO1" s="50" t="s">
        <v>52</v>
      </c>
      <c r="CP1" s="8"/>
      <c r="CQ1" s="48" t="s">
        <v>51</v>
      </c>
      <c r="CR1" s="8"/>
      <c r="CS1" s="46" t="s">
        <v>55</v>
      </c>
    </row>
    <row r="2" spans="1:97" s="8" customFormat="1" ht="13">
      <c r="A2" s="7"/>
      <c r="C2" s="13" t="s">
        <v>29</v>
      </c>
      <c r="D2" s="13" t="s">
        <v>31</v>
      </c>
      <c r="E2" s="15" t="s">
        <v>32</v>
      </c>
      <c r="G2" s="118" t="s">
        <v>41</v>
      </c>
      <c r="H2" s="118"/>
      <c r="I2" s="118"/>
      <c r="J2" s="118"/>
      <c r="K2" s="118"/>
      <c r="L2" s="118"/>
      <c r="M2" s="118"/>
      <c r="N2" s="118"/>
      <c r="O2" s="118"/>
      <c r="P2" s="118"/>
      <c r="R2" s="118" t="s">
        <v>42</v>
      </c>
      <c r="S2" s="118"/>
      <c r="T2" s="118"/>
      <c r="U2" s="118"/>
      <c r="V2" s="118"/>
      <c r="W2" s="118"/>
      <c r="X2" s="118"/>
      <c r="Y2" s="118"/>
      <c r="Z2" s="118"/>
      <c r="AA2" s="118"/>
      <c r="AC2" s="118" t="s">
        <v>27</v>
      </c>
      <c r="AD2" s="118"/>
      <c r="AE2" s="118"/>
      <c r="AF2" s="118"/>
      <c r="AG2" s="118"/>
      <c r="AH2" s="118"/>
      <c r="AI2" s="118"/>
      <c r="AJ2" s="118"/>
      <c r="AK2" s="118"/>
      <c r="AL2" s="118"/>
      <c r="AN2" s="118" t="s">
        <v>28</v>
      </c>
      <c r="AO2" s="118"/>
      <c r="AP2" s="118"/>
      <c r="AQ2" s="118"/>
      <c r="AR2" s="118"/>
      <c r="AS2" s="118"/>
      <c r="AT2" s="118"/>
      <c r="AU2" s="118"/>
      <c r="AV2" s="118"/>
      <c r="AW2" s="118"/>
      <c r="AY2" s="118" t="s">
        <v>26</v>
      </c>
      <c r="AZ2" s="118"/>
      <c r="BA2" s="118"/>
      <c r="BB2" s="118"/>
      <c r="BC2" s="118"/>
      <c r="BD2" s="118"/>
      <c r="BE2" s="118"/>
      <c r="BF2" s="118"/>
      <c r="BG2" s="118"/>
      <c r="BH2" s="118"/>
      <c r="BJ2" s="118" t="s">
        <v>45</v>
      </c>
      <c r="BK2" s="118"/>
      <c r="BL2" s="118"/>
      <c r="BM2" s="118"/>
      <c r="BN2" s="118"/>
      <c r="BO2" s="118"/>
      <c r="BP2" s="118"/>
      <c r="BQ2" s="118"/>
      <c r="BS2" s="118" t="s">
        <v>43</v>
      </c>
      <c r="BT2" s="118"/>
      <c r="BU2" s="118"/>
      <c r="BV2" s="118"/>
      <c r="BW2" s="118"/>
      <c r="BX2" s="118"/>
      <c r="BY2" s="118"/>
      <c r="BZ2" s="118"/>
      <c r="CB2" s="118" t="s">
        <v>44</v>
      </c>
      <c r="CC2" s="118"/>
      <c r="CD2" s="118"/>
      <c r="CE2" s="118"/>
      <c r="CF2" s="118"/>
      <c r="CG2" s="118"/>
      <c r="CH2" s="118"/>
      <c r="CI2" s="118"/>
      <c r="CK2" s="40" t="s">
        <v>49</v>
      </c>
      <c r="CM2" s="42" t="s">
        <v>49</v>
      </c>
      <c r="CO2" s="50" t="s">
        <v>49</v>
      </c>
      <c r="CQ2" s="48" t="s">
        <v>49</v>
      </c>
      <c r="CS2" s="46" t="s">
        <v>49</v>
      </c>
    </row>
    <row r="3" spans="1:97" s="10" customFormat="1" ht="13">
      <c r="A3" s="9" t="s">
        <v>0</v>
      </c>
      <c r="C3" s="14" t="s">
        <v>30</v>
      </c>
      <c r="D3" s="14" t="s">
        <v>30</v>
      </c>
      <c r="E3" s="16" t="s">
        <v>30</v>
      </c>
      <c r="G3" s="9">
        <v>2000</v>
      </c>
      <c r="H3" s="9">
        <v>2001</v>
      </c>
      <c r="I3" s="9">
        <v>2002</v>
      </c>
      <c r="J3" s="9">
        <v>2003</v>
      </c>
      <c r="K3" s="9">
        <v>2004</v>
      </c>
      <c r="L3" s="9">
        <v>2005</v>
      </c>
      <c r="M3" s="9">
        <v>2006</v>
      </c>
      <c r="N3" s="9">
        <v>2007</v>
      </c>
      <c r="O3" s="9">
        <v>2008</v>
      </c>
      <c r="P3" s="9">
        <v>2009</v>
      </c>
      <c r="R3" s="9">
        <v>2000</v>
      </c>
      <c r="S3" s="9">
        <v>2001</v>
      </c>
      <c r="T3" s="9">
        <v>2002</v>
      </c>
      <c r="U3" s="9">
        <v>2003</v>
      </c>
      <c r="V3" s="9">
        <v>2004</v>
      </c>
      <c r="W3" s="9">
        <v>2005</v>
      </c>
      <c r="X3" s="9">
        <v>2006</v>
      </c>
      <c r="Y3" s="9">
        <v>2007</v>
      </c>
      <c r="Z3" s="9">
        <v>2008</v>
      </c>
      <c r="AA3" s="9">
        <v>2009</v>
      </c>
      <c r="AC3" s="9">
        <v>2000</v>
      </c>
      <c r="AD3" s="9">
        <v>2001</v>
      </c>
      <c r="AE3" s="9">
        <v>2002</v>
      </c>
      <c r="AF3" s="9">
        <v>2003</v>
      </c>
      <c r="AG3" s="9">
        <v>2004</v>
      </c>
      <c r="AH3" s="9">
        <v>2005</v>
      </c>
      <c r="AI3" s="9">
        <v>2006</v>
      </c>
      <c r="AJ3" s="9">
        <v>2007</v>
      </c>
      <c r="AK3" s="9">
        <v>2008</v>
      </c>
      <c r="AL3" s="9">
        <v>2009</v>
      </c>
      <c r="AN3" s="9">
        <v>2000</v>
      </c>
      <c r="AO3" s="9">
        <v>2001</v>
      </c>
      <c r="AP3" s="9">
        <v>2002</v>
      </c>
      <c r="AQ3" s="9">
        <v>2003</v>
      </c>
      <c r="AR3" s="9">
        <v>2004</v>
      </c>
      <c r="AS3" s="9">
        <v>2005</v>
      </c>
      <c r="AT3" s="9">
        <v>2006</v>
      </c>
      <c r="AU3" s="9">
        <v>2007</v>
      </c>
      <c r="AV3" s="9">
        <v>2008</v>
      </c>
      <c r="AW3" s="9">
        <v>2009</v>
      </c>
      <c r="AY3" s="9">
        <v>2000</v>
      </c>
      <c r="AZ3" s="9">
        <v>2001</v>
      </c>
      <c r="BA3" s="9">
        <v>2002</v>
      </c>
      <c r="BB3" s="9">
        <v>2003</v>
      </c>
      <c r="BC3" s="9">
        <v>2004</v>
      </c>
      <c r="BD3" s="9">
        <v>2005</v>
      </c>
      <c r="BE3" s="9">
        <v>2006</v>
      </c>
      <c r="BF3" s="9">
        <v>2007</v>
      </c>
      <c r="BG3" s="9">
        <v>2008</v>
      </c>
      <c r="BH3" s="9">
        <v>2009</v>
      </c>
      <c r="BJ3" s="19" t="s">
        <v>34</v>
      </c>
      <c r="BK3" s="19" t="s">
        <v>35</v>
      </c>
      <c r="BL3" s="19" t="s">
        <v>36</v>
      </c>
      <c r="BM3" s="19" t="s">
        <v>37</v>
      </c>
      <c r="BN3" s="19" t="s">
        <v>38</v>
      </c>
      <c r="BO3" s="19" t="s">
        <v>39</v>
      </c>
      <c r="BP3" s="19" t="s">
        <v>40</v>
      </c>
      <c r="BQ3" s="19" t="s">
        <v>58</v>
      </c>
      <c r="BS3" s="19" t="s">
        <v>34</v>
      </c>
      <c r="BT3" s="19" t="s">
        <v>35</v>
      </c>
      <c r="BU3" s="19" t="s">
        <v>36</v>
      </c>
      <c r="BV3" s="19" t="s">
        <v>37</v>
      </c>
      <c r="BW3" s="19" t="s">
        <v>38</v>
      </c>
      <c r="BX3" s="19" t="s">
        <v>39</v>
      </c>
      <c r="BY3" s="19" t="s">
        <v>40</v>
      </c>
      <c r="BZ3" s="19" t="s">
        <v>58</v>
      </c>
      <c r="CB3" s="19" t="s">
        <v>34</v>
      </c>
      <c r="CC3" s="19" t="s">
        <v>35</v>
      </c>
      <c r="CD3" s="19" t="s">
        <v>36</v>
      </c>
      <c r="CE3" s="19" t="s">
        <v>37</v>
      </c>
      <c r="CF3" s="19" t="s">
        <v>38</v>
      </c>
      <c r="CG3" s="19" t="s">
        <v>39</v>
      </c>
      <c r="CH3" s="19" t="s">
        <v>40</v>
      </c>
      <c r="CI3" s="19" t="s">
        <v>58</v>
      </c>
      <c r="CK3" s="41" t="s">
        <v>48</v>
      </c>
      <c r="CM3" s="43" t="s">
        <v>56</v>
      </c>
      <c r="CO3" s="51" t="s">
        <v>50</v>
      </c>
      <c r="CQ3" s="49" t="s">
        <v>40</v>
      </c>
      <c r="CS3" s="47" t="s">
        <v>57</v>
      </c>
    </row>
    <row r="5" spans="1:97">
      <c r="A5" s="2" t="s">
        <v>1</v>
      </c>
      <c r="C5" s="12">
        <v>468</v>
      </c>
      <c r="D5" s="12">
        <v>475</v>
      </c>
      <c r="E5" s="17">
        <f>AVERAGE(C5:D5)</f>
        <v>471.5</v>
      </c>
      <c r="G5" s="24">
        <v>183.97</v>
      </c>
      <c r="H5" s="24">
        <v>109.35</v>
      </c>
      <c r="I5" s="24">
        <v>0</v>
      </c>
      <c r="J5" s="24">
        <v>81.75</v>
      </c>
      <c r="K5" s="24">
        <v>91.7</v>
      </c>
      <c r="L5" s="24">
        <v>139.63</v>
      </c>
      <c r="M5" s="24">
        <v>37.67</v>
      </c>
      <c r="N5" s="24">
        <v>98.62</v>
      </c>
      <c r="O5" s="24">
        <v>140.22999999999999</v>
      </c>
      <c r="P5" s="24"/>
      <c r="Q5" s="24"/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/>
      <c r="AB5" s="3"/>
      <c r="AC5" s="26">
        <v>165</v>
      </c>
      <c r="AD5" s="26">
        <v>191</v>
      </c>
      <c r="AE5" s="26">
        <v>1051</v>
      </c>
      <c r="AF5" s="26">
        <v>233.2</v>
      </c>
      <c r="AG5" s="26">
        <v>222.4</v>
      </c>
      <c r="AH5" s="26">
        <v>88.1</v>
      </c>
      <c r="AI5" s="26">
        <v>387.3</v>
      </c>
      <c r="AJ5" s="26">
        <v>177.1</v>
      </c>
      <c r="AK5" s="26">
        <v>282.7</v>
      </c>
      <c r="AL5" s="26"/>
      <c r="AM5" s="26"/>
      <c r="AN5" s="26">
        <v>5</v>
      </c>
      <c r="AO5" s="26">
        <v>13</v>
      </c>
      <c r="AP5" s="26">
        <v>17.3</v>
      </c>
      <c r="AQ5" s="26">
        <v>74.8</v>
      </c>
      <c r="AR5" s="26">
        <v>9</v>
      </c>
      <c r="AS5" s="26">
        <v>280.60000000000002</v>
      </c>
      <c r="AT5" s="26">
        <v>281.2</v>
      </c>
      <c r="AU5" s="26">
        <v>370.6</v>
      </c>
      <c r="AV5" s="26">
        <v>265</v>
      </c>
      <c r="AW5" s="26"/>
      <c r="AX5" s="3"/>
      <c r="AY5" s="28">
        <v>6884</v>
      </c>
      <c r="AZ5" s="28">
        <v>7957</v>
      </c>
      <c r="BA5" s="28">
        <v>7199</v>
      </c>
      <c r="BB5" s="28">
        <v>7840</v>
      </c>
      <c r="BC5" s="28">
        <v>7445.5</v>
      </c>
      <c r="BD5" s="28">
        <v>7985.8</v>
      </c>
      <c r="BE5" s="28">
        <v>7829.7</v>
      </c>
      <c r="BF5" s="28">
        <v>6738.8</v>
      </c>
      <c r="BG5" s="28">
        <v>8361.1</v>
      </c>
      <c r="BH5" s="28"/>
      <c r="BI5" s="3"/>
      <c r="BJ5" s="12">
        <f t="shared" ref="BJ5:BN8" si="0">$E5*(G5+R5+AC5+AN5)</f>
        <v>166896.85500000001</v>
      </c>
      <c r="BK5" s="12">
        <f t="shared" si="0"/>
        <v>147744.52500000002</v>
      </c>
      <c r="BL5" s="12">
        <f t="shared" si="0"/>
        <v>503703.44999999995</v>
      </c>
      <c r="BM5" s="12">
        <f t="shared" si="0"/>
        <v>183767.125</v>
      </c>
      <c r="BN5" s="12">
        <f t="shared" si="0"/>
        <v>152341.65000000002</v>
      </c>
      <c r="BO5" s="12">
        <f t="shared" ref="BO5:BQ8" si="1">$E5*(L5+W5+AH5+AS5)</f>
        <v>239677.59500000003</v>
      </c>
      <c r="BP5" s="12">
        <f t="shared" si="1"/>
        <v>332959.15500000003</v>
      </c>
      <c r="BQ5" s="12">
        <f t="shared" si="1"/>
        <v>304739.88</v>
      </c>
      <c r="BR5" s="12"/>
      <c r="BS5" s="12">
        <f t="shared" ref="BS5:BV8" si="2">$E5*(G5+AC5+AY5)</f>
        <v>3410345.355</v>
      </c>
      <c r="BT5" s="12">
        <f t="shared" si="2"/>
        <v>3893340.5250000004</v>
      </c>
      <c r="BU5" s="12">
        <f t="shared" si="2"/>
        <v>3889875</v>
      </c>
      <c r="BV5" s="12">
        <f t="shared" si="2"/>
        <v>3845058.9249999998</v>
      </c>
      <c r="BW5" s="12">
        <f t="shared" ref="BW5:BZ8" si="3">$E5*(K5+AG5+BC5)</f>
        <v>3658651.4000000004</v>
      </c>
      <c r="BX5" s="12">
        <f t="shared" si="3"/>
        <v>3872679.3950000005</v>
      </c>
      <c r="BY5" s="12">
        <f t="shared" si="3"/>
        <v>3892076.9050000003</v>
      </c>
      <c r="BZ5" s="12">
        <f t="shared" si="3"/>
        <v>3307346.18</v>
      </c>
      <c r="CA5" s="3"/>
      <c r="CB5" s="22">
        <f t="shared" ref="CB5:CE9" si="4">BJ5/BS5</f>
        <v>4.8938402896735372E-2</v>
      </c>
      <c r="CC5" s="22">
        <f t="shared" si="4"/>
        <v>3.7948009954767575E-2</v>
      </c>
      <c r="CD5" s="22">
        <f t="shared" si="4"/>
        <v>0.12949090909090907</v>
      </c>
      <c r="CE5" s="22">
        <f t="shared" si="4"/>
        <v>4.7793058203912962E-2</v>
      </c>
      <c r="CF5" s="22">
        <f t="shared" ref="CF5:CI9" si="5">BN5/BW5</f>
        <v>4.1638744265168309E-2</v>
      </c>
      <c r="CG5" s="22">
        <f t="shared" si="5"/>
        <v>6.1889345993744467E-2</v>
      </c>
      <c r="CH5" s="22">
        <f t="shared" si="5"/>
        <v>8.55479383185518E-2</v>
      </c>
      <c r="CI5" s="22">
        <f t="shared" si="5"/>
        <v>9.21403032566733E-2</v>
      </c>
      <c r="CK5" s="52">
        <f>($E5*(SUM($G5:$P5)+SUM($R5:$AA5)+SUM($AC5:$AL5)+SUM($AN5:$AW5)))/($E5*(SUM($G5:$P5)+SUM($AC5:$AL5)+SUM($AY5:$BH5)))</f>
        <v>6.9481471635371925E-2</v>
      </c>
      <c r="CM5" s="55">
        <f>($E5*(SUM($I5:$P5)+SUM($T5:$AA5)+SUM($AE5:$AL5)+SUM($AP5:$AW5)))/($E5*(SUM($I5:$P5)+SUM($AE5:$AL5)+SUM($BA5:$BH5)))</f>
        <v>7.6728694890955892E-2</v>
      </c>
      <c r="CO5" s="59">
        <f>($E5*(SUM($K5:$P5)+SUM($V5:$AA5)+SUM($AG5:$AL5)+SUM($AR5:$AW5)))/($E5*(SUM($K5:$P5)+SUM($AG5:$AL5)+SUM($BC5:$BH5)))</f>
        <v>7.1748985355896799E-2</v>
      </c>
      <c r="CQ5" s="63">
        <f>($E5*(SUM($M5:$P5)+SUM($X5:$AA5)+SUM($AI5:$AL5)+SUM($AT5:$AW5)))/($E5*(SUM($M5:$P5)+SUM($AI5:$AL5)+SUM($BE5:$BH5)))</f>
        <v>8.482939082584369E-2</v>
      </c>
      <c r="CS5" s="67" t="e">
        <f>($E5*(SUM($P5:$P5)+SUM($AA5:$AA5)+SUM($AL5:$AL5)+SUM($AW5:$AW5)))/($E5*(SUM($P5:$P5)+SUM($AL5:$AL5)+SUM($BH5:$BH5)))</f>
        <v>#DIV/0!</v>
      </c>
    </row>
    <row r="6" spans="1:97">
      <c r="A6" s="2" t="s">
        <v>2</v>
      </c>
      <c r="C6" s="12">
        <v>466</v>
      </c>
      <c r="D6" s="12">
        <v>484</v>
      </c>
      <c r="E6" s="17">
        <f>AVERAGE(C6:D6)</f>
        <v>475</v>
      </c>
      <c r="G6" s="24">
        <v>240.77</v>
      </c>
      <c r="H6" s="24">
        <v>334.82</v>
      </c>
      <c r="I6" s="24">
        <v>253.53</v>
      </c>
      <c r="J6" s="24">
        <v>145.18</v>
      </c>
      <c r="K6" s="24">
        <v>19.420000000000002</v>
      </c>
      <c r="L6" s="24">
        <v>140.47</v>
      </c>
      <c r="M6" s="24">
        <v>321.63</v>
      </c>
      <c r="N6" s="24">
        <v>147.35</v>
      </c>
      <c r="O6" s="24">
        <v>254.37</v>
      </c>
      <c r="P6" s="24"/>
      <c r="Q6" s="24"/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24"/>
      <c r="AB6" s="3"/>
      <c r="AC6" s="26">
        <v>187</v>
      </c>
      <c r="AD6" s="26">
        <v>38</v>
      </c>
      <c r="AE6" s="26">
        <v>435</v>
      </c>
      <c r="AF6" s="26">
        <v>23.8</v>
      </c>
      <c r="AG6" s="26">
        <v>68.7</v>
      </c>
      <c r="AH6" s="26">
        <v>280.8</v>
      </c>
      <c r="AI6" s="26">
        <v>129.4</v>
      </c>
      <c r="AJ6" s="26">
        <v>284.3</v>
      </c>
      <c r="AK6" s="26">
        <v>900.3</v>
      </c>
      <c r="AL6" s="26"/>
      <c r="AM6" s="26"/>
      <c r="AN6" s="26">
        <v>15</v>
      </c>
      <c r="AO6" s="26">
        <v>17</v>
      </c>
      <c r="AP6" s="26">
        <v>78</v>
      </c>
      <c r="AQ6" s="26">
        <v>17.600000000000001</v>
      </c>
      <c r="AR6" s="26">
        <v>32.200000000000003</v>
      </c>
      <c r="AS6" s="26">
        <v>6.6</v>
      </c>
      <c r="AT6" s="26">
        <v>49.5</v>
      </c>
      <c r="AU6" s="26">
        <v>23.7</v>
      </c>
      <c r="AV6" s="26">
        <v>50</v>
      </c>
      <c r="AW6" s="26"/>
      <c r="AX6" s="3"/>
      <c r="AY6" s="28">
        <v>7263</v>
      </c>
      <c r="AZ6" s="28">
        <v>7679</v>
      </c>
      <c r="BA6" s="28">
        <v>7533</v>
      </c>
      <c r="BB6" s="28">
        <v>8041.9</v>
      </c>
      <c r="BC6" s="28">
        <v>7965.6</v>
      </c>
      <c r="BD6" s="28">
        <v>7032.8</v>
      </c>
      <c r="BE6" s="28">
        <v>7677.1</v>
      </c>
      <c r="BF6" s="28">
        <v>7918.9</v>
      </c>
      <c r="BG6" s="28">
        <v>6766.7</v>
      </c>
      <c r="BH6" s="28"/>
      <c r="BI6" s="3"/>
      <c r="BJ6" s="12">
        <f t="shared" si="0"/>
        <v>210315.75</v>
      </c>
      <c r="BK6" s="12">
        <f t="shared" si="0"/>
        <v>185164.5</v>
      </c>
      <c r="BL6" s="12">
        <f t="shared" si="0"/>
        <v>364101.75</v>
      </c>
      <c r="BM6" s="12">
        <f t="shared" si="0"/>
        <v>88625.5</v>
      </c>
      <c r="BN6" s="12">
        <f t="shared" si="0"/>
        <v>57152</v>
      </c>
      <c r="BO6" s="12">
        <f t="shared" si="1"/>
        <v>203238.25</v>
      </c>
      <c r="BP6" s="12">
        <f t="shared" si="1"/>
        <v>237751.75</v>
      </c>
      <c r="BQ6" s="12">
        <f t="shared" si="1"/>
        <v>216291.24999999997</v>
      </c>
      <c r="BR6" s="12"/>
      <c r="BS6" s="12">
        <f t="shared" si="2"/>
        <v>3653115.75</v>
      </c>
      <c r="BT6" s="12">
        <f t="shared" si="2"/>
        <v>3824614.5</v>
      </c>
      <c r="BU6" s="12">
        <f t="shared" si="2"/>
        <v>3905226.7500000005</v>
      </c>
      <c r="BV6" s="12">
        <f t="shared" si="2"/>
        <v>3900167.9999999995</v>
      </c>
      <c r="BW6" s="12">
        <f t="shared" si="3"/>
        <v>3825517</v>
      </c>
      <c r="BX6" s="12">
        <f t="shared" si="3"/>
        <v>3540683.25</v>
      </c>
      <c r="BY6" s="12">
        <f t="shared" si="3"/>
        <v>3860861.75</v>
      </c>
      <c r="BZ6" s="12">
        <f t="shared" si="3"/>
        <v>3966511.2499999995</v>
      </c>
      <c r="CA6" s="3"/>
      <c r="CB6" s="22">
        <f t="shared" si="4"/>
        <v>5.7571608564552054E-2</v>
      </c>
      <c r="CC6" s="22">
        <f t="shared" si="4"/>
        <v>4.8413898969425544E-2</v>
      </c>
      <c r="CD6" s="22">
        <f t="shared" si="4"/>
        <v>9.3234470956135893E-2</v>
      </c>
      <c r="CE6" s="22">
        <f t="shared" si="4"/>
        <v>2.2723508320667215E-2</v>
      </c>
      <c r="CF6" s="22">
        <f t="shared" si="5"/>
        <v>1.4939680048474494E-2</v>
      </c>
      <c r="CG6" s="22">
        <f t="shared" si="5"/>
        <v>5.740085617655858E-2</v>
      </c>
      <c r="CH6" s="22">
        <f t="shared" si="5"/>
        <v>6.157996980855375E-2</v>
      </c>
      <c r="CI6" s="22">
        <f t="shared" si="5"/>
        <v>5.452934237864572E-2</v>
      </c>
      <c r="CK6" s="52">
        <f>(E6*(SUM(G6:P6)+SUM(R6:AA6)+SUM(AC6:AL6)+SUM(AN6:AW6)))/(E6*(SUM(G6:P6)+SUM(AC6:AL6)+SUM(AY6:BH6)))</f>
        <v>6.235103944295204E-2</v>
      </c>
      <c r="CM6" s="55">
        <f>($E6*(SUM($I6:$P6)+SUM($T6:$AA6)+SUM($AE6:$AL6)+SUM($AP6:$AW6)))/($E6*(SUM($I6:$P6)+SUM($AE6:$AL6)+SUM($BA6:$BH6)))</f>
        <v>6.4995274248871804E-2</v>
      </c>
      <c r="CO6" s="59">
        <f>($E6*(SUM($K6:$P6)+SUM($V6:$AA6)+SUM($AG6:$AL6)+SUM($AR6:$AW6)))/($E6*(SUM($K6:$P6)+SUM($AG6:$AL6)+SUM($BC6:$BH6)))</f>
        <v>6.7874883732118807E-2</v>
      </c>
      <c r="CQ6" s="63">
        <f>($E6*(SUM($M6:$P6)+SUM($X6:$AA6)+SUM($AI6:$AL6)+SUM($AT6:$AW6)))/($E6*(SUM($M6:$P6)+SUM($AI6:$AL6)+SUM($BE6:$BH6)))</f>
        <v>8.8546949698873556E-2</v>
      </c>
      <c r="CS6" s="67" t="e">
        <f>($E6*(SUM($P6:$P6)+SUM($AA6:$AA6)+SUM($AL6:$AL6)+SUM($AW6:$AW6)))/($E6*(SUM($P6:$P6)+SUM($AL6:$AL6)+SUM($BH6:$BH6)))</f>
        <v>#DIV/0!</v>
      </c>
    </row>
    <row r="7" spans="1:97">
      <c r="A7" s="2" t="s">
        <v>3</v>
      </c>
      <c r="C7" s="12">
        <v>482</v>
      </c>
      <c r="D7" s="12">
        <v>480</v>
      </c>
      <c r="E7" s="17">
        <f>AVERAGE(C7:D7)</f>
        <v>481</v>
      </c>
      <c r="G7" s="24">
        <v>0</v>
      </c>
      <c r="H7" s="24">
        <v>254.55</v>
      </c>
      <c r="I7" s="24">
        <v>117.05</v>
      </c>
      <c r="J7" s="24">
        <v>353.48</v>
      </c>
      <c r="K7" s="24">
        <v>177.03</v>
      </c>
      <c r="L7" s="24">
        <v>76.8</v>
      </c>
      <c r="M7" s="24">
        <v>34.200000000000003</v>
      </c>
      <c r="N7" s="24">
        <v>369.48</v>
      </c>
      <c r="O7" s="24">
        <v>572.37</v>
      </c>
      <c r="P7" s="24"/>
      <c r="Q7" s="24"/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/>
      <c r="AB7" s="3"/>
      <c r="AC7" s="26">
        <v>124</v>
      </c>
      <c r="AD7" s="26">
        <v>119</v>
      </c>
      <c r="AE7" s="26">
        <v>138</v>
      </c>
      <c r="AF7" s="26">
        <v>233.7</v>
      </c>
      <c r="AG7" s="26">
        <v>99.8</v>
      </c>
      <c r="AH7" s="26">
        <v>126.7</v>
      </c>
      <c r="AI7" s="26">
        <v>52.3</v>
      </c>
      <c r="AJ7" s="26">
        <v>741.3</v>
      </c>
      <c r="AK7" s="26">
        <v>162.6</v>
      </c>
      <c r="AL7" s="26"/>
      <c r="AM7" s="26"/>
      <c r="AN7" s="26">
        <v>8</v>
      </c>
      <c r="AO7" s="26">
        <v>20</v>
      </c>
      <c r="AP7" s="26">
        <v>27.3</v>
      </c>
      <c r="AQ7" s="26">
        <v>49</v>
      </c>
      <c r="AR7" s="26">
        <v>22.5</v>
      </c>
      <c r="AS7" s="26">
        <v>14.6</v>
      </c>
      <c r="AT7" s="26">
        <v>45.8</v>
      </c>
      <c r="AU7" s="26">
        <v>228.7</v>
      </c>
      <c r="AV7" s="26">
        <v>518.1</v>
      </c>
      <c r="AW7" s="26"/>
      <c r="AX7" s="3"/>
      <c r="AY7" s="28">
        <v>8137</v>
      </c>
      <c r="AZ7" s="28">
        <v>7882</v>
      </c>
      <c r="BA7" s="28">
        <v>8112</v>
      </c>
      <c r="BB7" s="28">
        <v>6246.5</v>
      </c>
      <c r="BC7" s="28">
        <v>7604.6</v>
      </c>
      <c r="BD7" s="28">
        <v>7968.7</v>
      </c>
      <c r="BE7" s="28">
        <v>8412.4</v>
      </c>
      <c r="BF7" s="28">
        <v>5769.4</v>
      </c>
      <c r="BG7" s="28">
        <v>8042.6</v>
      </c>
      <c r="BH7" s="28"/>
      <c r="BI7" s="3"/>
      <c r="BJ7" s="12">
        <f t="shared" si="0"/>
        <v>63492</v>
      </c>
      <c r="BK7" s="12">
        <f t="shared" si="0"/>
        <v>189297.55000000002</v>
      </c>
      <c r="BL7" s="12">
        <f t="shared" si="0"/>
        <v>135810.35</v>
      </c>
      <c r="BM7" s="12">
        <f t="shared" si="0"/>
        <v>306002.58</v>
      </c>
      <c r="BN7" s="12">
        <f t="shared" si="0"/>
        <v>143977.72999999998</v>
      </c>
      <c r="BO7" s="12">
        <f t="shared" si="1"/>
        <v>104906.09999999999</v>
      </c>
      <c r="BP7" s="12">
        <f t="shared" si="1"/>
        <v>63636.3</v>
      </c>
      <c r="BQ7" s="12">
        <f t="shared" si="1"/>
        <v>644289.88</v>
      </c>
      <c r="BR7" s="12"/>
      <c r="BS7" s="12">
        <f t="shared" si="2"/>
        <v>3973541</v>
      </c>
      <c r="BT7" s="12">
        <f t="shared" si="2"/>
        <v>3970919.55</v>
      </c>
      <c r="BU7" s="12">
        <f t="shared" si="2"/>
        <v>4024551.05</v>
      </c>
      <c r="BV7" s="12">
        <f t="shared" si="2"/>
        <v>3287000.08</v>
      </c>
      <c r="BW7" s="12">
        <f t="shared" si="3"/>
        <v>3790967.83</v>
      </c>
      <c r="BX7" s="12">
        <f t="shared" si="3"/>
        <v>3930828.1999999997</v>
      </c>
      <c r="BY7" s="12">
        <f t="shared" si="3"/>
        <v>4087970.9</v>
      </c>
      <c r="BZ7" s="12">
        <f t="shared" si="3"/>
        <v>3309366.5799999996</v>
      </c>
      <c r="CA7" s="3"/>
      <c r="CB7" s="22">
        <f t="shared" si="4"/>
        <v>1.5978695073235686E-2</v>
      </c>
      <c r="CC7" s="22">
        <f t="shared" si="4"/>
        <v>4.7670960747618278E-2</v>
      </c>
      <c r="CD7" s="22">
        <f t="shared" si="4"/>
        <v>3.3745465845190364E-2</v>
      </c>
      <c r="CE7" s="22">
        <f t="shared" si="4"/>
        <v>9.309478933751654E-2</v>
      </c>
      <c r="CF7" s="22">
        <f t="shared" si="5"/>
        <v>3.7979148454024197E-2</v>
      </c>
      <c r="CG7" s="22">
        <f t="shared" si="5"/>
        <v>2.6688039940285357E-2</v>
      </c>
      <c r="CH7" s="22">
        <f t="shared" si="5"/>
        <v>1.5566720399110475E-2</v>
      </c>
      <c r="CI7" s="22">
        <f t="shared" si="5"/>
        <v>0.19468676691598188</v>
      </c>
      <c r="CK7" s="52">
        <f>(E7*(SUM(G7:P7)+SUM(R7:AA7)+SUM(AC7:AL7)+SUM(AN7:AW7)))/(E7*(SUM(G7:P7)+SUM(AC7:AL7)+SUM(AY7:BH7)))</f>
        <v>6.5153885381347559E-2</v>
      </c>
      <c r="CM7" s="55">
        <f>($E7*(SUM($I7:$P7)+SUM($T7:$AA7)+SUM($AE7:$AL7)+SUM($AP7:$AW7)))/($E7*(SUM($I7:$P7)+SUM($AE7:$AL7)+SUM($BA7:$BH7)))</f>
        <v>7.508995053510123E-2</v>
      </c>
      <c r="CO7" s="59">
        <f>($E7*(SUM($K7:$P7)+SUM($V7:$AA7)+SUM($AG7:$AL7)+SUM($AR7:$AW7)))/($E7*(SUM($K7:$P7)+SUM($AG7:$AL7)+SUM($BC7:$BH7)))</f>
        <v>8.0633111731626836E-2</v>
      </c>
      <c r="CQ7" s="63">
        <f>($E7*(SUM($M7:$P7)+SUM($X7:$AA7)+SUM($AI7:$AL7)+SUM($AT7:$AW7)))/($E7*(SUM($M7:$P7)+SUM($AI7:$AL7)+SUM($BE7:$BH7)))</f>
        <v>0.11279916710305442</v>
      </c>
      <c r="CS7" s="67" t="e">
        <f>($E7*(SUM($P7:$P7)+SUM($AA7:$AA7)+SUM($AL7:$AL7)+SUM($AW7:$AW7)))/($E7*(SUM($P7:$P7)+SUM($AL7:$AL7)+SUM($BH7:$BH7)))</f>
        <v>#DIV/0!</v>
      </c>
    </row>
    <row r="8" spans="1:97" s="5" customFormat="1" ht="14">
      <c r="A8" s="4" t="s">
        <v>4</v>
      </c>
      <c r="C8" s="11">
        <v>481</v>
      </c>
      <c r="D8" s="11">
        <v>479</v>
      </c>
      <c r="E8" s="18">
        <f>AVERAGE(C8:D8)</f>
        <v>480</v>
      </c>
      <c r="G8" s="25">
        <v>155.38</v>
      </c>
      <c r="H8" s="25">
        <v>173.6</v>
      </c>
      <c r="I8" s="25">
        <v>363.73</v>
      </c>
      <c r="J8" s="25">
        <v>55.72</v>
      </c>
      <c r="K8" s="25">
        <v>0</v>
      </c>
      <c r="L8" s="25">
        <v>20.67</v>
      </c>
      <c r="M8" s="25">
        <v>94.13</v>
      </c>
      <c r="N8" s="25">
        <v>96.58</v>
      </c>
      <c r="O8" s="25">
        <v>78.03</v>
      </c>
      <c r="P8" s="25"/>
      <c r="Q8" s="25"/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/>
      <c r="AB8" s="6"/>
      <c r="AC8" s="27">
        <v>185</v>
      </c>
      <c r="AD8" s="27">
        <v>145</v>
      </c>
      <c r="AE8" s="27">
        <v>186</v>
      </c>
      <c r="AF8" s="27">
        <v>121.8</v>
      </c>
      <c r="AG8" s="27">
        <v>7.6</v>
      </c>
      <c r="AH8" s="27">
        <v>110.5</v>
      </c>
      <c r="AI8" s="27">
        <v>212.2</v>
      </c>
      <c r="AJ8" s="27">
        <v>46.9</v>
      </c>
      <c r="AK8" s="27">
        <v>189.3</v>
      </c>
      <c r="AL8" s="27"/>
      <c r="AM8" s="27"/>
      <c r="AN8" s="27">
        <v>4</v>
      </c>
      <c r="AO8" s="27">
        <v>28</v>
      </c>
      <c r="AP8" s="27">
        <v>21.9</v>
      </c>
      <c r="AQ8" s="27">
        <v>30.1</v>
      </c>
      <c r="AR8" s="27">
        <v>18.3</v>
      </c>
      <c r="AS8" s="27">
        <v>16.8</v>
      </c>
      <c r="AT8" s="27">
        <v>20.100000000000001</v>
      </c>
      <c r="AU8" s="27">
        <v>14.5</v>
      </c>
      <c r="AV8" s="27">
        <v>105.2</v>
      </c>
      <c r="AW8" s="27"/>
      <c r="AX8" s="6"/>
      <c r="AY8" s="29">
        <v>8413</v>
      </c>
      <c r="AZ8" s="29">
        <v>8337</v>
      </c>
      <c r="BA8" s="29">
        <v>5922</v>
      </c>
      <c r="BB8" s="29">
        <v>7568.1</v>
      </c>
      <c r="BC8" s="29">
        <v>8131.1</v>
      </c>
      <c r="BD8" s="29">
        <v>8107.2</v>
      </c>
      <c r="BE8" s="29">
        <v>7860.2</v>
      </c>
      <c r="BF8" s="29">
        <v>8129.9</v>
      </c>
      <c r="BG8" s="29">
        <v>7105.3</v>
      </c>
      <c r="BH8" s="29"/>
      <c r="BI8" s="6"/>
      <c r="BJ8" s="20">
        <f t="shared" si="0"/>
        <v>165302.39999999999</v>
      </c>
      <c r="BK8" s="20">
        <f t="shared" si="0"/>
        <v>166368</v>
      </c>
      <c r="BL8" s="20">
        <f t="shared" si="0"/>
        <v>274382.40000000002</v>
      </c>
      <c r="BM8" s="20">
        <f t="shared" si="0"/>
        <v>99657.599999999991</v>
      </c>
      <c r="BN8" s="20">
        <f t="shared" si="0"/>
        <v>12432</v>
      </c>
      <c r="BO8" s="20">
        <f t="shared" si="1"/>
        <v>71025.600000000006</v>
      </c>
      <c r="BP8" s="20">
        <f t="shared" si="1"/>
        <v>156686.39999999999</v>
      </c>
      <c r="BQ8" s="20">
        <f t="shared" si="1"/>
        <v>75830.399999999994</v>
      </c>
      <c r="BR8" s="11"/>
      <c r="BS8" s="20">
        <f t="shared" si="2"/>
        <v>4201622.3999999994</v>
      </c>
      <c r="BT8" s="20">
        <f t="shared" si="2"/>
        <v>4154688</v>
      </c>
      <c r="BU8" s="20">
        <f t="shared" si="2"/>
        <v>3106430.4</v>
      </c>
      <c r="BV8" s="20">
        <f t="shared" si="2"/>
        <v>3717897.6000000006</v>
      </c>
      <c r="BW8" s="20">
        <f t="shared" si="3"/>
        <v>3906576.0000000005</v>
      </c>
      <c r="BX8" s="20">
        <f t="shared" si="3"/>
        <v>3954417.5999999996</v>
      </c>
      <c r="BY8" s="20">
        <f t="shared" si="3"/>
        <v>3919934.4</v>
      </c>
      <c r="BZ8" s="20">
        <f t="shared" si="3"/>
        <v>3971222.3999999994</v>
      </c>
      <c r="CA8" s="6"/>
      <c r="CB8" s="23">
        <f t="shared" si="4"/>
        <v>3.9342516833497466E-2</v>
      </c>
      <c r="CC8" s="23">
        <f t="shared" si="4"/>
        <v>4.0043440085031655E-2</v>
      </c>
      <c r="CD8" s="23">
        <f t="shared" si="4"/>
        <v>8.83272324401667E-2</v>
      </c>
      <c r="CE8" s="23">
        <f t="shared" si="4"/>
        <v>2.6804826469669304E-2</v>
      </c>
      <c r="CF8" s="23">
        <f t="shared" si="5"/>
        <v>3.1823264157666456E-3</v>
      </c>
      <c r="CG8" s="23">
        <f t="shared" si="5"/>
        <v>1.796107725193212E-2</v>
      </c>
      <c r="CH8" s="23">
        <f t="shared" si="5"/>
        <v>3.9971689322147841E-2</v>
      </c>
      <c r="CI8" s="23">
        <f t="shared" si="5"/>
        <v>1.9094976901822474E-2</v>
      </c>
      <c r="CK8" s="53">
        <f>(E8*(SUM(G8:P8)+SUM(R8:AA8)+SUM(AC8:AL8)+SUM(AN8:AW8)))/(E8*(SUM(G8:P8)+SUM(AC8:AL8)+SUM(AY8:BH8)))</f>
        <v>3.4825694685608803E-2</v>
      </c>
      <c r="CM8" s="56">
        <f>($E8*(SUM($I8:$P8)+SUM($T8:$AA8)+SUM($AE8:$AL8)+SUM($AP8:$AW8)))/($E8*(SUM($I8:$P8)+SUM($AE8:$AL8)+SUM($BA8:$BH8)))</f>
        <v>3.3268905301821673E-2</v>
      </c>
      <c r="CO8" s="60">
        <f>($E8*(SUM($K8:$P8)+SUM($V8:$AA8)+SUM($AG8:$AL8)+SUM($AR8:$AW8)))/($E8*(SUM($K8:$P8)+SUM($AG8:$AL8)+SUM($BC8:$BH8)))</f>
        <v>2.5648668897259759E-2</v>
      </c>
      <c r="CQ8" s="64">
        <f>($E8*(SUM($M8:$P8)+SUM($X8:$AA8)+SUM($AI8:$AL8)+SUM($AT8:$AW8)))/($E8*(SUM($M8:$P8)+SUM($AI8:$AL8)+SUM($BE8:$BH8)))</f>
        <v>3.5986921176825323E-2</v>
      </c>
      <c r="CS8" s="68" t="e">
        <f>($E8*(SUM($P8:$P8)+SUM($AA8:$AA8)+SUM($AL8:$AL8)+SUM($AW8:$AW8)))/($E8*(SUM($P8:$P8)+SUM($AL8:$AL8)+SUM($BH8:$BH8)))</f>
        <v>#DIV/0!</v>
      </c>
    </row>
    <row r="9" spans="1:97" ht="13">
      <c r="A9" s="2" t="s">
        <v>5</v>
      </c>
      <c r="C9" s="12">
        <f>SUM(C5:C8)</f>
        <v>1897</v>
      </c>
      <c r="D9" s="12">
        <f>SUM(D5:D8)</f>
        <v>1918</v>
      </c>
      <c r="E9" s="17">
        <f>AVERAGE(C9:D9)</f>
        <v>1907.5</v>
      </c>
      <c r="G9" s="3">
        <f t="shared" ref="G9:P9" si="6">SUM(G5:G8)</f>
        <v>580.12</v>
      </c>
      <c r="H9" s="3">
        <f t="shared" si="6"/>
        <v>872.32</v>
      </c>
      <c r="I9" s="3">
        <f t="shared" si="6"/>
        <v>734.31</v>
      </c>
      <c r="J9" s="3">
        <f t="shared" si="6"/>
        <v>636.13000000000011</v>
      </c>
      <c r="K9" s="3">
        <f t="shared" si="6"/>
        <v>288.14999999999998</v>
      </c>
      <c r="L9" s="3">
        <f t="shared" si="6"/>
        <v>377.57000000000005</v>
      </c>
      <c r="M9" s="3">
        <f t="shared" si="6"/>
        <v>487.63</v>
      </c>
      <c r="N9" s="3">
        <f t="shared" si="6"/>
        <v>712.03000000000009</v>
      </c>
      <c r="O9" s="3">
        <f t="shared" ref="O9" si="7">SUM(O5:O8)</f>
        <v>1045</v>
      </c>
      <c r="P9" s="3">
        <f t="shared" si="6"/>
        <v>0</v>
      </c>
      <c r="Q9" s="3"/>
      <c r="R9" s="3">
        <f t="shared" ref="R9:AA9" si="8">SUM(R5:R8)</f>
        <v>0</v>
      </c>
      <c r="S9" s="3">
        <f t="shared" si="8"/>
        <v>0</v>
      </c>
      <c r="T9" s="3">
        <f t="shared" si="8"/>
        <v>0</v>
      </c>
      <c r="U9" s="3">
        <f t="shared" si="8"/>
        <v>0</v>
      </c>
      <c r="V9" s="3">
        <f t="shared" si="8"/>
        <v>0</v>
      </c>
      <c r="W9" s="3">
        <f t="shared" si="8"/>
        <v>0</v>
      </c>
      <c r="X9" s="3">
        <f t="shared" si="8"/>
        <v>0</v>
      </c>
      <c r="Y9" s="3">
        <f t="shared" si="8"/>
        <v>0</v>
      </c>
      <c r="Z9" s="3">
        <f t="shared" ref="Z9" si="9">SUM(Z5:Z8)</f>
        <v>0</v>
      </c>
      <c r="AA9" s="3">
        <f t="shared" si="8"/>
        <v>0</v>
      </c>
      <c r="AB9" s="3"/>
      <c r="AC9" s="3">
        <f t="shared" ref="AC9:AL9" si="10">SUM(AC5:AC8)</f>
        <v>661</v>
      </c>
      <c r="AD9" s="3">
        <f t="shared" si="10"/>
        <v>493</v>
      </c>
      <c r="AE9" s="3">
        <f t="shared" si="10"/>
        <v>1810</v>
      </c>
      <c r="AF9" s="3">
        <f t="shared" si="10"/>
        <v>612.5</v>
      </c>
      <c r="AG9" s="3">
        <f t="shared" si="10"/>
        <v>398.50000000000006</v>
      </c>
      <c r="AH9" s="3">
        <f t="shared" si="10"/>
        <v>606.09999999999991</v>
      </c>
      <c r="AI9" s="3">
        <f t="shared" si="10"/>
        <v>781.2</v>
      </c>
      <c r="AJ9" s="3">
        <f t="shared" si="10"/>
        <v>1249.5999999999999</v>
      </c>
      <c r="AK9" s="3">
        <f t="shared" ref="AK9" si="11">SUM(AK5:AK8)</f>
        <v>1534.8999999999999</v>
      </c>
      <c r="AL9" s="3">
        <f t="shared" si="10"/>
        <v>0</v>
      </c>
      <c r="AM9" s="3"/>
      <c r="AN9" s="3">
        <f t="shared" ref="AN9:AW9" si="12">SUM(AN5:AN8)</f>
        <v>32</v>
      </c>
      <c r="AO9" s="3">
        <f t="shared" si="12"/>
        <v>78</v>
      </c>
      <c r="AP9" s="3">
        <f t="shared" si="12"/>
        <v>144.5</v>
      </c>
      <c r="AQ9" s="3">
        <f t="shared" si="12"/>
        <v>171.5</v>
      </c>
      <c r="AR9" s="3">
        <f t="shared" si="12"/>
        <v>82</v>
      </c>
      <c r="AS9" s="3">
        <f t="shared" si="12"/>
        <v>318.60000000000008</v>
      </c>
      <c r="AT9" s="3">
        <f t="shared" si="12"/>
        <v>396.6</v>
      </c>
      <c r="AU9" s="3">
        <f t="shared" si="12"/>
        <v>637.5</v>
      </c>
      <c r="AV9" s="3">
        <f t="shared" ref="AV9" si="13">SUM(AV5:AV8)</f>
        <v>938.30000000000007</v>
      </c>
      <c r="AW9" s="3">
        <f t="shared" si="12"/>
        <v>0</v>
      </c>
      <c r="AX9" s="3"/>
      <c r="AY9" s="3">
        <f t="shared" ref="AY9:BH9" si="14">SUM(AY5:AY8)</f>
        <v>30697</v>
      </c>
      <c r="AZ9" s="3">
        <f t="shared" si="14"/>
        <v>31855</v>
      </c>
      <c r="BA9" s="3">
        <f t="shared" si="14"/>
        <v>28766</v>
      </c>
      <c r="BB9" s="3">
        <f t="shared" si="14"/>
        <v>29696.5</v>
      </c>
      <c r="BC9" s="3">
        <f t="shared" si="14"/>
        <v>31146.800000000003</v>
      </c>
      <c r="BD9" s="3">
        <f t="shared" si="14"/>
        <v>31094.5</v>
      </c>
      <c r="BE9" s="3">
        <f t="shared" si="14"/>
        <v>31779.399999999998</v>
      </c>
      <c r="BF9" s="3">
        <f t="shared" si="14"/>
        <v>28557</v>
      </c>
      <c r="BG9" s="3">
        <f t="shared" ref="BG9" si="15">SUM(BG5:BG8)</f>
        <v>30275.7</v>
      </c>
      <c r="BH9" s="3">
        <f t="shared" si="14"/>
        <v>0</v>
      </c>
      <c r="BI9" s="3"/>
      <c r="BJ9" s="12">
        <f t="shared" ref="BJ9:BN9" si="16">SUM(BJ5:BJ8)</f>
        <v>606007.005</v>
      </c>
      <c r="BK9" s="12">
        <f t="shared" si="16"/>
        <v>688574.57500000007</v>
      </c>
      <c r="BL9" s="12">
        <f t="shared" si="16"/>
        <v>1277997.95</v>
      </c>
      <c r="BM9" s="12">
        <f t="shared" si="16"/>
        <v>678052.80500000005</v>
      </c>
      <c r="BN9" s="12">
        <f t="shared" si="16"/>
        <v>365903.38</v>
      </c>
      <c r="BO9" s="12">
        <f t="shared" ref="BO9:BQ9" si="17">SUM(BO5:BO8)</f>
        <v>618847.54500000004</v>
      </c>
      <c r="BP9" s="12">
        <f t="shared" si="17"/>
        <v>791033.6050000001</v>
      </c>
      <c r="BQ9" s="12">
        <f t="shared" si="17"/>
        <v>1241151.4099999999</v>
      </c>
      <c r="BR9" s="12"/>
      <c r="BS9" s="12">
        <f t="shared" ref="BS9:BV9" si="18">SUM(BS5:BS8)</f>
        <v>15238624.504999999</v>
      </c>
      <c r="BT9" s="12">
        <f t="shared" si="18"/>
        <v>15843562.574999999</v>
      </c>
      <c r="BU9" s="12">
        <f t="shared" si="18"/>
        <v>14926083.200000001</v>
      </c>
      <c r="BV9" s="12">
        <f t="shared" si="18"/>
        <v>14750124.605</v>
      </c>
      <c r="BW9" s="12">
        <f t="shared" ref="BW9:BZ9" si="19">SUM(BW5:BW8)</f>
        <v>15181712.23</v>
      </c>
      <c r="BX9" s="12">
        <f t="shared" si="19"/>
        <v>15298608.445</v>
      </c>
      <c r="BY9" s="12">
        <f t="shared" si="19"/>
        <v>15760843.955</v>
      </c>
      <c r="BZ9" s="12">
        <f t="shared" si="19"/>
        <v>14554446.41</v>
      </c>
      <c r="CA9" s="3"/>
      <c r="CB9" s="22">
        <f t="shared" si="4"/>
        <v>3.9767828441547394E-2</v>
      </c>
      <c r="CC9" s="22">
        <f t="shared" si="4"/>
        <v>4.3460842328891428E-2</v>
      </c>
      <c r="CD9" s="22">
        <f t="shared" si="4"/>
        <v>8.5621789244749752E-2</v>
      </c>
      <c r="CE9" s="22">
        <f t="shared" si="4"/>
        <v>4.5969293355674672E-2</v>
      </c>
      <c r="CF9" s="22">
        <f t="shared" si="5"/>
        <v>2.4101588441187309E-2</v>
      </c>
      <c r="CG9" s="22">
        <f t="shared" si="5"/>
        <v>4.0451231053126022E-2</v>
      </c>
      <c r="CH9" s="22">
        <f t="shared" si="5"/>
        <v>5.0189799940824308E-2</v>
      </c>
      <c r="CI9" s="22">
        <f t="shared" si="5"/>
        <v>8.5276442334985381E-2</v>
      </c>
      <c r="CK9" s="54">
        <f>(E9*(SUM(G9:P9)+SUM(R9:AA9)+SUM(AC9:AL9)+SUM(AN9:AW9)))/(E9*(SUM(G9:P9)+SUM(AC9:AL9)+SUM(AY9:BH9)))</f>
        <v>5.7964129441612736E-2</v>
      </c>
      <c r="CL9" s="8"/>
      <c r="CM9" s="57">
        <f>($E9*(SUM($I9:$P9)+SUM($T9:$AA9)+SUM($AE9:$AL9)+SUM($AP9:$AW9)))/($E9*(SUM($I9:$P9)+SUM($AE9:$AL9)+SUM($BA9:$BH9)))</f>
        <v>6.2728110469890935E-2</v>
      </c>
      <c r="CN9" s="8"/>
      <c r="CO9" s="61">
        <f>($E9*(SUM($K9:$P9)+SUM($V9:$AA9)+SUM($AG9:$AL9)+SUM($AR9:$AW9)))/($E9*(SUM($K9:$P9)+SUM($AG9:$AL9)+SUM($BC9:$BH9)))</f>
        <v>6.14571774135605E-2</v>
      </c>
      <c r="CP9" s="8"/>
      <c r="CQ9" s="65">
        <f>($E9*(SUM($M9:$P9)+SUM($X9:$AA9)+SUM($AI9:$AL9)+SUM($AT9:$AW9)))/($E9*(SUM($M9:$P9)+SUM($AI9:$AL9)+SUM($BE9:$BH9)))</f>
        <v>8.0715219254932941E-2</v>
      </c>
      <c r="CR9" s="8"/>
      <c r="CS9" s="69" t="e">
        <f>($E9*(SUM($P9:$P9)+SUM($AA9:$AA9)+SUM($AL9:$AL9)+SUM($AW9:$AW9)))/($E9*(SUM($P9:$P9)+SUM($AL9:$AL9)+SUM($BH9:$BH9)))</f>
        <v>#DIV/0!</v>
      </c>
    </row>
    <row r="10" spans="1:97" s="31" customFormat="1" ht="15">
      <c r="A10" s="30" t="s">
        <v>46</v>
      </c>
      <c r="C10" s="32"/>
      <c r="D10" s="32"/>
      <c r="E10" s="32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3"/>
      <c r="CB10" s="34">
        <v>5.1799999999999999E-2</v>
      </c>
      <c r="CC10" s="34">
        <v>5.2600000000000001E-2</v>
      </c>
      <c r="CD10" s="34">
        <v>5.7799999999999997E-2</v>
      </c>
      <c r="CE10" s="34">
        <v>6.3899999999999998E-2</v>
      </c>
      <c r="CF10" s="34">
        <v>6.1400000000000003E-2</v>
      </c>
      <c r="CG10" s="34">
        <v>7.1800000000000003E-2</v>
      </c>
      <c r="CH10" s="34"/>
      <c r="CI10" s="34"/>
      <c r="CK10" s="40"/>
      <c r="CM10" s="42"/>
      <c r="CO10" s="50"/>
      <c r="CQ10" s="48"/>
      <c r="CS10" s="46"/>
    </row>
    <row r="11" spans="1:97" s="36" customFormat="1" ht="15">
      <c r="A11" s="35" t="s">
        <v>47</v>
      </c>
      <c r="C11" s="37"/>
      <c r="D11" s="37"/>
      <c r="E11" s="37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8"/>
      <c r="CB11" s="39">
        <v>8.6699999999999999E-2</v>
      </c>
      <c r="CC11" s="39">
        <v>8.8300000000000003E-2</v>
      </c>
      <c r="CD11" s="39">
        <v>9.4200000000000006E-2</v>
      </c>
      <c r="CE11" s="39">
        <v>0.1003</v>
      </c>
      <c r="CF11" s="39">
        <v>0.1043</v>
      </c>
      <c r="CG11" s="39">
        <v>0.11509999999999999</v>
      </c>
      <c r="CH11" s="39"/>
      <c r="CI11" s="39"/>
      <c r="CK11" s="40"/>
      <c r="CM11" s="42"/>
      <c r="CO11" s="50"/>
      <c r="CQ11" s="48"/>
      <c r="CS11" s="46"/>
    </row>
    <row r="12" spans="1:97"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3"/>
      <c r="CB12" s="21"/>
      <c r="CC12" s="21"/>
      <c r="CD12" s="21"/>
      <c r="CE12" s="21"/>
      <c r="CF12" s="21"/>
      <c r="CG12" s="21"/>
      <c r="CH12" s="21"/>
      <c r="CI12" s="21"/>
    </row>
    <row r="13" spans="1:97">
      <c r="A13" s="2" t="s">
        <v>6</v>
      </c>
      <c r="C13" s="12">
        <v>102</v>
      </c>
      <c r="D13" s="12">
        <v>101</v>
      </c>
      <c r="E13" s="17">
        <f>AVERAGE(C13:D13)</f>
        <v>101.5</v>
      </c>
      <c r="G13" s="24">
        <v>75.42</v>
      </c>
      <c r="H13" s="24">
        <v>105.63</v>
      </c>
      <c r="I13" s="24">
        <v>0</v>
      </c>
      <c r="J13" s="24">
        <v>71.53</v>
      </c>
      <c r="K13" s="24">
        <v>52.52</v>
      </c>
      <c r="L13" s="24">
        <v>96.77</v>
      </c>
      <c r="M13" s="24">
        <v>74.599999999999994</v>
      </c>
      <c r="N13" s="24">
        <v>16.72</v>
      </c>
      <c r="O13" s="24">
        <v>242.38</v>
      </c>
      <c r="P13" s="24"/>
      <c r="Q13" s="24"/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2.17</v>
      </c>
      <c r="X13" s="24">
        <v>0</v>
      </c>
      <c r="Y13" s="24">
        <v>5.08</v>
      </c>
      <c r="Z13" s="24">
        <v>3</v>
      </c>
      <c r="AA13" s="24"/>
      <c r="AB13" s="3"/>
      <c r="AC13" s="26">
        <v>388</v>
      </c>
      <c r="AD13" s="26">
        <v>94</v>
      </c>
      <c r="AE13" s="26">
        <v>23</v>
      </c>
      <c r="AF13" s="26">
        <v>14.3</v>
      </c>
      <c r="AG13" s="26">
        <v>106.9</v>
      </c>
      <c r="AH13" s="26">
        <v>236.8</v>
      </c>
      <c r="AI13" s="26">
        <v>44.8</v>
      </c>
      <c r="AJ13" s="26">
        <v>282</v>
      </c>
      <c r="AK13" s="26">
        <v>297</v>
      </c>
      <c r="AL13" s="26"/>
      <c r="AM13" s="26"/>
      <c r="AN13" s="26">
        <v>68</v>
      </c>
      <c r="AO13" s="26">
        <v>277</v>
      </c>
      <c r="AP13" s="26">
        <v>268.8</v>
      </c>
      <c r="AQ13" s="26">
        <v>159.69999999999999</v>
      </c>
      <c r="AR13" s="26">
        <v>199.3</v>
      </c>
      <c r="AS13" s="26">
        <v>22</v>
      </c>
      <c r="AT13" s="26">
        <v>122.5</v>
      </c>
      <c r="AU13" s="26">
        <v>100.4</v>
      </c>
      <c r="AV13" s="26">
        <v>987.1</v>
      </c>
      <c r="AW13" s="26"/>
      <c r="AX13" s="3"/>
      <c r="AY13" s="28">
        <v>7984</v>
      </c>
      <c r="AZ13" s="28">
        <v>8077</v>
      </c>
      <c r="BA13" s="28">
        <v>8128</v>
      </c>
      <c r="BB13" s="28">
        <v>7970.8</v>
      </c>
      <c r="BC13" s="28">
        <v>7931</v>
      </c>
      <c r="BD13" s="28">
        <v>7897.6</v>
      </c>
      <c r="BE13" s="28">
        <v>7009.6</v>
      </c>
      <c r="BF13" s="28">
        <v>6822.1</v>
      </c>
      <c r="BG13" s="28">
        <v>7534</v>
      </c>
      <c r="BH13" s="28"/>
      <c r="BI13" s="3"/>
      <c r="BJ13" s="12">
        <f t="shared" ref="BJ13:BN15" si="20">$E13*(G13+R13+AC13+AN13)</f>
        <v>53939.130000000005</v>
      </c>
      <c r="BK13" s="12">
        <f t="shared" si="20"/>
        <v>48377.945</v>
      </c>
      <c r="BL13" s="12">
        <f t="shared" si="20"/>
        <v>29617.7</v>
      </c>
      <c r="BM13" s="12">
        <f t="shared" si="20"/>
        <v>24921.294999999998</v>
      </c>
      <c r="BN13" s="12">
        <f t="shared" si="20"/>
        <v>36410.080000000002</v>
      </c>
      <c r="BO13" s="12">
        <f t="shared" ref="BO13:BQ15" si="21">$E13*(L13+W13+AH13+AS13)</f>
        <v>36310.61</v>
      </c>
      <c r="BP13" s="12">
        <f t="shared" si="21"/>
        <v>24552.85</v>
      </c>
      <c r="BQ13" s="12">
        <f t="shared" si="21"/>
        <v>41026.300000000003</v>
      </c>
      <c r="BR13" s="12"/>
      <c r="BS13" s="12">
        <f t="shared" ref="BS13:BV15" si="22">$E13*(G13+AC13+AY13)</f>
        <v>857413.13</v>
      </c>
      <c r="BT13" s="12">
        <f t="shared" si="22"/>
        <v>840077.94499999995</v>
      </c>
      <c r="BU13" s="12">
        <f t="shared" si="22"/>
        <v>827326.5</v>
      </c>
      <c r="BV13" s="12">
        <f t="shared" si="22"/>
        <v>817747.94500000007</v>
      </c>
      <c r="BW13" s="12">
        <f t="shared" ref="BW13:BZ15" si="23">$E13*(K13+AG13+BC13)</f>
        <v>821177.63</v>
      </c>
      <c r="BX13" s="12">
        <f t="shared" si="23"/>
        <v>835463.755</v>
      </c>
      <c r="BY13" s="12">
        <f t="shared" si="23"/>
        <v>723593.5</v>
      </c>
      <c r="BZ13" s="12">
        <f t="shared" si="23"/>
        <v>722763.2300000001</v>
      </c>
      <c r="CA13" s="3"/>
      <c r="CB13" s="22">
        <f t="shared" ref="CB13:CE16" si="24">BJ13/BS13</f>
        <v>6.2909148592114522E-2</v>
      </c>
      <c r="CC13" s="22">
        <f t="shared" si="24"/>
        <v>5.7587448031384755E-2</v>
      </c>
      <c r="CD13" s="22">
        <f t="shared" si="24"/>
        <v>3.5799288430867382E-2</v>
      </c>
      <c r="CE13" s="22">
        <f t="shared" si="24"/>
        <v>3.0475521402869434E-2</v>
      </c>
      <c r="CF13" s="22">
        <f t="shared" ref="CF13:CI16" si="25">BN13/BW13</f>
        <v>4.4338860034460512E-2</v>
      </c>
      <c r="CG13" s="22">
        <f t="shared" si="25"/>
        <v>4.3461622102325674E-2</v>
      </c>
      <c r="CH13" s="22">
        <f t="shared" si="25"/>
        <v>3.3931827745826905E-2</v>
      </c>
      <c r="CI13" s="22">
        <f t="shared" si="25"/>
        <v>5.6763125595085957E-2</v>
      </c>
      <c r="CK13" s="52">
        <f>(E13*(SUM(G13:P13)+SUM(R13:AA13)+SUM(AC13:AL13)+SUM(AN13:AW13)))/(E13*(SUM(G13:P13)+SUM(AC13:AL13)+SUM(AY13:BH13)))</f>
        <v>6.1995513330009147E-2</v>
      </c>
      <c r="CM13" s="55">
        <f>($E13*(SUM($I13:$P13)+SUM($T13:$AA13)+SUM($AE13:$AL13)+SUM($AP13:$AW13)))/($E13*(SUM($I13:$P13)+SUM($AE13:$AL13)+SUM($BA13:$BH13)))</f>
        <v>6.2519939867739655E-2</v>
      </c>
      <c r="CO13" s="59">
        <f>($E13*(SUM($K13:$P13)+SUM($V13:$AA13)+SUM($AG13:$AL13)+SUM($AR13:$AW13)))/($E13*(SUM($K13:$P13)+SUM($AG13:$AL13)+SUM($BC13:$BH13)))</f>
        <v>7.4836478604230997E-2</v>
      </c>
      <c r="CQ13" s="63">
        <f>($E13*(SUM($M13:$P13)+SUM($X13:$AA13)+SUM($AI13:$AL13)+SUM($AT13:$AW13)))/($E13*(SUM($M13:$P13)+SUM($AI13:$AL13)+SUM($BE13:$BH13)))</f>
        <v>9.7458249713302733E-2</v>
      </c>
      <c r="CS13" s="67" t="e">
        <f>($E13*(SUM($P13:$P13)+SUM($AA13:$AA13)+SUM($AL13:$AL13)+SUM($AW13:$AW13)))/($E13*(SUM($P13:$P13)+SUM($AL13:$AL13)+SUM($BH13:$BH13)))</f>
        <v>#DIV/0!</v>
      </c>
    </row>
    <row r="14" spans="1:97">
      <c r="A14" s="2" t="s">
        <v>7</v>
      </c>
      <c r="C14" s="12">
        <v>169</v>
      </c>
      <c r="D14" s="12">
        <v>167</v>
      </c>
      <c r="E14" s="17">
        <f>AVERAGE(C14:D14)</f>
        <v>168</v>
      </c>
      <c r="G14" s="24">
        <v>148.22999999999999</v>
      </c>
      <c r="H14" s="24">
        <v>90.97</v>
      </c>
      <c r="I14" s="24">
        <v>116.27</v>
      </c>
      <c r="J14" s="24">
        <v>49.28</v>
      </c>
      <c r="K14" s="24">
        <v>102.25</v>
      </c>
      <c r="L14" s="24">
        <v>35.83</v>
      </c>
      <c r="M14" s="24">
        <v>24.3</v>
      </c>
      <c r="N14" s="24">
        <v>44.87</v>
      </c>
      <c r="O14" s="24">
        <v>195.6</v>
      </c>
      <c r="P14" s="24"/>
      <c r="Q14" s="24"/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18</v>
      </c>
      <c r="AA14" s="24"/>
      <c r="AB14" s="3"/>
      <c r="AC14" s="26">
        <v>436</v>
      </c>
      <c r="AD14" s="26">
        <v>1694</v>
      </c>
      <c r="AE14" s="26">
        <v>633</v>
      </c>
      <c r="AF14" s="26">
        <v>279.89999999999998</v>
      </c>
      <c r="AG14" s="26">
        <v>206</v>
      </c>
      <c r="AH14" s="26">
        <v>124.5</v>
      </c>
      <c r="AI14" s="26">
        <v>51.3</v>
      </c>
      <c r="AJ14" s="26">
        <v>33.1</v>
      </c>
      <c r="AK14" s="26">
        <v>281.5</v>
      </c>
      <c r="AL14" s="26"/>
      <c r="AM14" s="26"/>
      <c r="AN14" s="26">
        <v>34</v>
      </c>
      <c r="AO14" s="26">
        <v>50</v>
      </c>
      <c r="AP14" s="26">
        <v>170.8</v>
      </c>
      <c r="AQ14" s="26">
        <v>26.8</v>
      </c>
      <c r="AR14" s="26">
        <v>11.5</v>
      </c>
      <c r="AS14" s="26">
        <v>75</v>
      </c>
      <c r="AT14" s="26">
        <v>43</v>
      </c>
      <c r="AU14" s="26">
        <v>127.8</v>
      </c>
      <c r="AV14" s="26">
        <v>19.100000000000001</v>
      </c>
      <c r="AW14" s="26"/>
      <c r="AX14" s="3"/>
      <c r="AY14" s="28">
        <v>7130</v>
      </c>
      <c r="AZ14" s="28">
        <v>6426</v>
      </c>
      <c r="BA14" s="28">
        <v>6969</v>
      </c>
      <c r="BB14" s="28">
        <v>7510.5</v>
      </c>
      <c r="BC14" s="28">
        <v>7725.5</v>
      </c>
      <c r="BD14" s="28">
        <v>7784</v>
      </c>
      <c r="BE14" s="28">
        <v>8117</v>
      </c>
      <c r="BF14" s="28">
        <v>8210</v>
      </c>
      <c r="BG14" s="28">
        <v>8306.9</v>
      </c>
      <c r="BH14" s="28"/>
      <c r="BI14" s="3"/>
      <c r="BJ14" s="12">
        <f t="shared" si="20"/>
        <v>103862.64</v>
      </c>
      <c r="BK14" s="12">
        <f t="shared" si="20"/>
        <v>308274.96000000002</v>
      </c>
      <c r="BL14" s="12">
        <f t="shared" si="20"/>
        <v>154571.75999999998</v>
      </c>
      <c r="BM14" s="12">
        <f t="shared" si="20"/>
        <v>59804.639999999992</v>
      </c>
      <c r="BN14" s="12">
        <f t="shared" si="20"/>
        <v>53718</v>
      </c>
      <c r="BO14" s="12">
        <f t="shared" si="21"/>
        <v>39535.439999999995</v>
      </c>
      <c r="BP14" s="12">
        <f t="shared" si="21"/>
        <v>19924.8</v>
      </c>
      <c r="BQ14" s="12">
        <f t="shared" si="21"/>
        <v>34569.360000000001</v>
      </c>
      <c r="BR14" s="12"/>
      <c r="BS14" s="12">
        <f t="shared" si="22"/>
        <v>1295990.6399999999</v>
      </c>
      <c r="BT14" s="12">
        <f t="shared" si="22"/>
        <v>1379442.96</v>
      </c>
      <c r="BU14" s="12">
        <f t="shared" si="22"/>
        <v>1296669.3600000001</v>
      </c>
      <c r="BV14" s="12">
        <f t="shared" si="22"/>
        <v>1317066.24</v>
      </c>
      <c r="BW14" s="12">
        <f t="shared" si="23"/>
        <v>1349670</v>
      </c>
      <c r="BX14" s="12">
        <f t="shared" si="23"/>
        <v>1334647.44</v>
      </c>
      <c r="BY14" s="12">
        <f t="shared" si="23"/>
        <v>1376356.8</v>
      </c>
      <c r="BZ14" s="12">
        <f t="shared" si="23"/>
        <v>1392378.96</v>
      </c>
      <c r="CA14" s="3"/>
      <c r="CB14" s="22">
        <f t="shared" si="24"/>
        <v>8.014150472568228E-2</v>
      </c>
      <c r="CC14" s="22">
        <f t="shared" si="24"/>
        <v>0.22347785949772075</v>
      </c>
      <c r="CD14" s="22">
        <f t="shared" si="24"/>
        <v>0.11920676524661612</v>
      </c>
      <c r="CE14" s="22">
        <f t="shared" si="24"/>
        <v>4.5407465610841254E-2</v>
      </c>
      <c r="CF14" s="22">
        <f t="shared" si="25"/>
        <v>3.9800840205383541E-2</v>
      </c>
      <c r="CG14" s="22">
        <f t="shared" si="25"/>
        <v>2.9622384770018363E-2</v>
      </c>
      <c r="CH14" s="22">
        <f t="shared" si="25"/>
        <v>1.4476478773527328E-2</v>
      </c>
      <c r="CI14" s="22">
        <f t="shared" si="25"/>
        <v>2.4827551258028203E-2</v>
      </c>
      <c r="CK14" s="52">
        <f>(E14*(SUM(G14:P14)+SUM(R14:AA14)+SUM(AC14:AL14)+SUM(AN14:AW14)))/(E14*(SUM(G14:P14)+SUM(AC14:AL14)+SUM(AY14:BH14)))</f>
        <v>7.0441301436354103E-2</v>
      </c>
      <c r="CM14" s="55">
        <f>($E14*(SUM($I14:$P14)+SUM($T14:$AA14)+SUM($AE14:$AL14)+SUM($AP14:$AW14)))/($E14*(SUM($I14:$P14)+SUM($AE14:$AL14)+SUM($BA14:$BH14)))</f>
        <v>4.7001264071154181E-2</v>
      </c>
      <c r="CO14" s="59">
        <f>($E14*(SUM($K14:$P14)+SUM($V14:$AA14)+SUM($AG14:$AL14)+SUM($AR14:$AW14)))/($E14*(SUM($K14:$P14)+SUM($AG14:$AL14)+SUM($BC14:$BH14)))</f>
        <v>3.3791475572011016E-2</v>
      </c>
      <c r="CQ14" s="63">
        <f>($E14*(SUM($M14:$P14)+SUM($X14:$AA14)+SUM($AI14:$AL14)+SUM($AT14:$AW14)))/($E14*(SUM($M14:$P14)+SUM($AI14:$AL14)+SUM($BE14:$BH14)))</f>
        <v>3.3191540564513858E-2</v>
      </c>
      <c r="CS14" s="67" t="e">
        <f>($E14*(SUM($P14:$P14)+SUM($AA14:$AA14)+SUM($AL14:$AL14)+SUM($AW14:$AW14)))/($E14*(SUM($P14:$P14)+SUM($AL14:$AL14)+SUM($BH14:$BH14)))</f>
        <v>#DIV/0!</v>
      </c>
    </row>
    <row r="15" spans="1:97" s="5" customFormat="1" ht="14">
      <c r="A15" s="4" t="s">
        <v>8</v>
      </c>
      <c r="C15" s="11">
        <v>433</v>
      </c>
      <c r="D15" s="11">
        <v>429</v>
      </c>
      <c r="E15" s="18">
        <f>AVERAGE(C15:D15)</f>
        <v>431</v>
      </c>
      <c r="G15" s="25">
        <v>64.349999999999994</v>
      </c>
      <c r="H15" s="25">
        <v>124.05</v>
      </c>
      <c r="I15" s="25">
        <v>151.38</v>
      </c>
      <c r="J15" s="25">
        <v>52.77</v>
      </c>
      <c r="K15" s="25">
        <v>116.58</v>
      </c>
      <c r="L15" s="25">
        <v>96.93</v>
      </c>
      <c r="M15" s="25">
        <v>218.02</v>
      </c>
      <c r="N15" s="25">
        <v>82.55</v>
      </c>
      <c r="O15" s="25">
        <v>76.08</v>
      </c>
      <c r="P15" s="25"/>
      <c r="Q15" s="25"/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6.75</v>
      </c>
      <c r="Z15" s="25">
        <v>0</v>
      </c>
      <c r="AA15" s="25"/>
      <c r="AB15" s="6"/>
      <c r="AC15" s="27">
        <v>4</v>
      </c>
      <c r="AD15" s="27">
        <v>106</v>
      </c>
      <c r="AE15" s="27">
        <v>1504</v>
      </c>
      <c r="AF15" s="27">
        <v>290.10000000000002</v>
      </c>
      <c r="AG15" s="27">
        <v>77.2</v>
      </c>
      <c r="AH15" s="27">
        <v>2238.1999999999998</v>
      </c>
      <c r="AI15" s="27">
        <v>560.79999999999995</v>
      </c>
      <c r="AJ15" s="27">
        <v>82.2</v>
      </c>
      <c r="AK15" s="27">
        <v>246.8</v>
      </c>
      <c r="AL15" s="27"/>
      <c r="AM15" s="27"/>
      <c r="AN15" s="27">
        <v>21</v>
      </c>
      <c r="AO15" s="27">
        <v>65</v>
      </c>
      <c r="AP15" s="27">
        <v>25.8</v>
      </c>
      <c r="AQ15" s="27">
        <v>22.8</v>
      </c>
      <c r="AR15" s="27">
        <v>9.5</v>
      </c>
      <c r="AS15" s="27">
        <v>37.9</v>
      </c>
      <c r="AT15" s="27">
        <v>43.8</v>
      </c>
      <c r="AU15" s="27">
        <v>142.19999999999999</v>
      </c>
      <c r="AV15" s="27">
        <v>273.39999999999998</v>
      </c>
      <c r="AW15" s="27"/>
      <c r="AX15" s="6"/>
      <c r="AY15" s="29">
        <v>8265</v>
      </c>
      <c r="AZ15" s="29">
        <v>7519</v>
      </c>
      <c r="BA15" s="29">
        <v>7105</v>
      </c>
      <c r="BB15" s="29">
        <v>7625.5</v>
      </c>
      <c r="BC15" s="29">
        <v>7040.3</v>
      </c>
      <c r="BD15" s="29">
        <v>4809.6000000000004</v>
      </c>
      <c r="BE15" s="29">
        <v>7411.6</v>
      </c>
      <c r="BF15" s="29">
        <v>7616.1</v>
      </c>
      <c r="BG15" s="29">
        <v>7994.5</v>
      </c>
      <c r="BH15" s="29"/>
      <c r="BI15" s="6"/>
      <c r="BJ15" s="20">
        <f t="shared" si="20"/>
        <v>38509.85</v>
      </c>
      <c r="BK15" s="20">
        <f t="shared" si="20"/>
        <v>127166.55</v>
      </c>
      <c r="BL15" s="20">
        <f t="shared" si="20"/>
        <v>724588.58000000007</v>
      </c>
      <c r="BM15" s="20">
        <f t="shared" si="20"/>
        <v>157603.77000000002</v>
      </c>
      <c r="BN15" s="20">
        <f t="shared" si="20"/>
        <v>87613.680000000008</v>
      </c>
      <c r="BO15" s="20">
        <f t="shared" si="21"/>
        <v>1022775.9299999999</v>
      </c>
      <c r="BP15" s="20">
        <f t="shared" si="21"/>
        <v>354549.22</v>
      </c>
      <c r="BQ15" s="20">
        <f t="shared" si="21"/>
        <v>135204.69999999998</v>
      </c>
      <c r="BR15" s="11"/>
      <c r="BS15" s="20">
        <f t="shared" si="22"/>
        <v>3591673.85</v>
      </c>
      <c r="BT15" s="20">
        <f t="shared" si="22"/>
        <v>3339840.5500000003</v>
      </c>
      <c r="BU15" s="20">
        <f t="shared" si="22"/>
        <v>3775723.7800000003</v>
      </c>
      <c r="BV15" s="20">
        <f t="shared" si="22"/>
        <v>3434367.4699999997</v>
      </c>
      <c r="BW15" s="20">
        <f t="shared" si="23"/>
        <v>3117888.48</v>
      </c>
      <c r="BX15" s="20">
        <f t="shared" si="23"/>
        <v>3079378.63</v>
      </c>
      <c r="BY15" s="20">
        <f t="shared" si="23"/>
        <v>3530071.02</v>
      </c>
      <c r="BZ15" s="20">
        <f t="shared" si="23"/>
        <v>3353546.35</v>
      </c>
      <c r="CA15" s="6"/>
      <c r="CB15" s="23">
        <f t="shared" si="24"/>
        <v>1.0721978556042887E-2</v>
      </c>
      <c r="CC15" s="23">
        <f t="shared" si="24"/>
        <v>3.8075635077848252E-2</v>
      </c>
      <c r="CD15" s="23">
        <f t="shared" si="24"/>
        <v>0.19190720037258657</v>
      </c>
      <c r="CE15" s="23">
        <f t="shared" si="24"/>
        <v>4.5890188332118123E-2</v>
      </c>
      <c r="CF15" s="23">
        <f t="shared" si="25"/>
        <v>2.8100325127728754E-2</v>
      </c>
      <c r="CG15" s="23">
        <f t="shared" si="25"/>
        <v>0.33213711364880127</v>
      </c>
      <c r="CH15" s="23">
        <f t="shared" si="25"/>
        <v>0.10043685183421606</v>
      </c>
      <c r="CI15" s="23">
        <f t="shared" si="25"/>
        <v>4.0316931954735014E-2</v>
      </c>
      <c r="CK15" s="53">
        <f>(E15*(SUM(G15:P15)+SUM(R15:AA15)+SUM(AC15:AL15)+SUM(AN15:AW15)))/(E15*(SUM(G15:P15)+SUM(AC15:AL15)+SUM(AY15:BH15)))</f>
        <v>9.4296181752834871E-2</v>
      </c>
      <c r="CM15" s="56">
        <f>($E15*(SUM($I15:$P15)+SUM($T15:$AA15)+SUM($AE15:$AL15)+SUM($AP15:$AW15)))/($E15*(SUM($I15:$P15)+SUM($AE15:$AL15)+SUM($BA15:$BH15)))</f>
        <v>0.1147327587934265</v>
      </c>
      <c r="CO15" s="60">
        <f>($E15*(SUM($K15:$P15)+SUM($V15:$AA15)+SUM($AG15:$AL15)+SUM($AR15:$AW15)))/($E15*(SUM($K15:$P15)+SUM($AG15:$AL15)+SUM($BC15:$BH15)))</f>
        <v>0.11143504124656753</v>
      </c>
      <c r="CQ15" s="64">
        <f>($E15*(SUM($M15:$P15)+SUM($X15:$AA15)+SUM($AI15:$AL15)+SUM($AT15:$AW15)))/($E15*(SUM($M15:$P15)+SUM($AI15:$AL15)+SUM($BE15:$BH15)))</f>
        <v>7.1333729952055794E-2</v>
      </c>
      <c r="CS15" s="68" t="e">
        <f>($E15*(SUM($P15:$P15)+SUM($AA15:$AA15)+SUM($AL15:$AL15)+SUM($AW15:$AW15)))/($E15*(SUM($P15:$P15)+SUM($AL15:$AL15)+SUM($BH15:$BH15)))</f>
        <v>#DIV/0!</v>
      </c>
    </row>
    <row r="16" spans="1:97" ht="13">
      <c r="A16" s="2" t="s">
        <v>9</v>
      </c>
      <c r="C16" s="12">
        <f>SUM(C13:C15)</f>
        <v>704</v>
      </c>
      <c r="D16" s="12">
        <f>SUM(D13:D15)</f>
        <v>697</v>
      </c>
      <c r="E16" s="17">
        <f>AVERAGE(C16:D16)</f>
        <v>700.5</v>
      </c>
      <c r="G16" s="3">
        <f t="shared" ref="G16:P16" si="26">SUM(G13:G15)</f>
        <v>288</v>
      </c>
      <c r="H16" s="3">
        <f t="shared" si="26"/>
        <v>320.64999999999998</v>
      </c>
      <c r="I16" s="3">
        <f t="shared" si="26"/>
        <v>267.64999999999998</v>
      </c>
      <c r="J16" s="3">
        <f t="shared" si="26"/>
        <v>173.58</v>
      </c>
      <c r="K16" s="3">
        <f t="shared" si="26"/>
        <v>271.35000000000002</v>
      </c>
      <c r="L16" s="3">
        <f t="shared" si="26"/>
        <v>229.53</v>
      </c>
      <c r="M16" s="3">
        <f t="shared" si="26"/>
        <v>316.92</v>
      </c>
      <c r="N16" s="3">
        <f t="shared" si="26"/>
        <v>144.13999999999999</v>
      </c>
      <c r="O16" s="3">
        <f t="shared" ref="O16" si="27">SUM(O13:O15)</f>
        <v>514.06000000000006</v>
      </c>
      <c r="P16" s="3">
        <f t="shared" si="26"/>
        <v>0</v>
      </c>
      <c r="Q16" s="3"/>
      <c r="R16" s="3">
        <f t="shared" ref="R16:AA16" si="28">SUM(R13:R15)</f>
        <v>0</v>
      </c>
      <c r="S16" s="3">
        <f t="shared" si="28"/>
        <v>0</v>
      </c>
      <c r="T16" s="3">
        <f t="shared" si="28"/>
        <v>0</v>
      </c>
      <c r="U16" s="3">
        <f t="shared" si="28"/>
        <v>0</v>
      </c>
      <c r="V16" s="3">
        <f t="shared" si="28"/>
        <v>0</v>
      </c>
      <c r="W16" s="3">
        <f t="shared" si="28"/>
        <v>2.17</v>
      </c>
      <c r="X16" s="3">
        <f t="shared" si="28"/>
        <v>0</v>
      </c>
      <c r="Y16" s="3">
        <f t="shared" si="28"/>
        <v>11.83</v>
      </c>
      <c r="Z16" s="3">
        <f t="shared" ref="Z16" si="29">SUM(Z13:Z15)</f>
        <v>21</v>
      </c>
      <c r="AA16" s="3">
        <f t="shared" si="28"/>
        <v>0</v>
      </c>
      <c r="AB16" s="3"/>
      <c r="AC16" s="3">
        <f t="shared" ref="AC16:AL16" si="30">SUM(AC13:AC15)</f>
        <v>828</v>
      </c>
      <c r="AD16" s="3">
        <f t="shared" si="30"/>
        <v>1894</v>
      </c>
      <c r="AE16" s="3">
        <f t="shared" si="30"/>
        <v>2160</v>
      </c>
      <c r="AF16" s="3">
        <f t="shared" si="30"/>
        <v>584.29999999999995</v>
      </c>
      <c r="AG16" s="3">
        <f t="shared" si="30"/>
        <v>390.09999999999997</v>
      </c>
      <c r="AH16" s="3">
        <f t="shared" si="30"/>
        <v>2599.5</v>
      </c>
      <c r="AI16" s="3">
        <f t="shared" si="30"/>
        <v>656.9</v>
      </c>
      <c r="AJ16" s="3">
        <f t="shared" si="30"/>
        <v>397.3</v>
      </c>
      <c r="AK16" s="3">
        <f t="shared" ref="AK16" si="31">SUM(AK13:AK15)</f>
        <v>825.3</v>
      </c>
      <c r="AL16" s="3">
        <f t="shared" si="30"/>
        <v>0</v>
      </c>
      <c r="AM16" s="3"/>
      <c r="AN16" s="3">
        <f t="shared" ref="AN16:AW16" si="32">SUM(AN13:AN15)</f>
        <v>123</v>
      </c>
      <c r="AO16" s="3">
        <f t="shared" si="32"/>
        <v>392</v>
      </c>
      <c r="AP16" s="3">
        <f t="shared" si="32"/>
        <v>465.40000000000003</v>
      </c>
      <c r="AQ16" s="3">
        <f t="shared" si="32"/>
        <v>209.3</v>
      </c>
      <c r="AR16" s="3">
        <f t="shared" si="32"/>
        <v>220.3</v>
      </c>
      <c r="AS16" s="3">
        <f t="shared" si="32"/>
        <v>134.9</v>
      </c>
      <c r="AT16" s="3">
        <f t="shared" si="32"/>
        <v>209.3</v>
      </c>
      <c r="AU16" s="3">
        <f t="shared" si="32"/>
        <v>370.4</v>
      </c>
      <c r="AV16" s="3">
        <f t="shared" ref="AV16" si="33">SUM(AV13:AV15)</f>
        <v>1279.5999999999999</v>
      </c>
      <c r="AW16" s="3">
        <f t="shared" si="32"/>
        <v>0</v>
      </c>
      <c r="AX16" s="3"/>
      <c r="AY16" s="3">
        <f t="shared" ref="AY16:BH16" si="34">SUM(AY13:AY15)</f>
        <v>23379</v>
      </c>
      <c r="AZ16" s="3">
        <f t="shared" si="34"/>
        <v>22022</v>
      </c>
      <c r="BA16" s="3">
        <f t="shared" si="34"/>
        <v>22202</v>
      </c>
      <c r="BB16" s="3">
        <f t="shared" si="34"/>
        <v>23106.799999999999</v>
      </c>
      <c r="BC16" s="3">
        <f t="shared" si="34"/>
        <v>22696.799999999999</v>
      </c>
      <c r="BD16" s="3">
        <f t="shared" si="34"/>
        <v>20491.2</v>
      </c>
      <c r="BE16" s="3">
        <f t="shared" si="34"/>
        <v>22538.2</v>
      </c>
      <c r="BF16" s="3">
        <f t="shared" si="34"/>
        <v>22648.2</v>
      </c>
      <c r="BG16" s="3">
        <f t="shared" ref="BG16" si="35">SUM(BG13:BG15)</f>
        <v>23835.4</v>
      </c>
      <c r="BH16" s="3">
        <f t="shared" si="34"/>
        <v>0</v>
      </c>
      <c r="BI16" s="3"/>
      <c r="BJ16" s="12">
        <f t="shared" ref="BJ16:BN16" si="36">SUM(BJ13:BJ15)</f>
        <v>196311.62000000002</v>
      </c>
      <c r="BK16" s="12">
        <f t="shared" si="36"/>
        <v>483819.45500000002</v>
      </c>
      <c r="BL16" s="12">
        <f t="shared" si="36"/>
        <v>908778.04</v>
      </c>
      <c r="BM16" s="12">
        <f t="shared" si="36"/>
        <v>242329.70500000002</v>
      </c>
      <c r="BN16" s="12">
        <f t="shared" si="36"/>
        <v>177741.76</v>
      </c>
      <c r="BO16" s="12">
        <f t="shared" ref="BO16:BQ16" si="37">SUM(BO13:BO15)</f>
        <v>1098621.98</v>
      </c>
      <c r="BP16" s="12">
        <f t="shared" si="37"/>
        <v>399026.87</v>
      </c>
      <c r="BQ16" s="12">
        <f t="shared" si="37"/>
        <v>210800.36</v>
      </c>
      <c r="BR16" s="12"/>
      <c r="BS16" s="12">
        <f t="shared" ref="BS16:BV16" si="38">SUM(BS13:BS15)</f>
        <v>5745077.6200000001</v>
      </c>
      <c r="BT16" s="12">
        <f t="shared" si="38"/>
        <v>5559361.4550000001</v>
      </c>
      <c r="BU16" s="12">
        <f t="shared" si="38"/>
        <v>5899719.6400000006</v>
      </c>
      <c r="BV16" s="12">
        <f t="shared" si="38"/>
        <v>5569181.6549999993</v>
      </c>
      <c r="BW16" s="12">
        <f t="shared" ref="BW16:BZ16" si="39">SUM(BW13:BW15)</f>
        <v>5288736.1099999994</v>
      </c>
      <c r="BX16" s="12">
        <f t="shared" si="39"/>
        <v>5249489.8249999993</v>
      </c>
      <c r="BY16" s="12">
        <f t="shared" si="39"/>
        <v>5630021.3200000003</v>
      </c>
      <c r="BZ16" s="12">
        <f t="shared" si="39"/>
        <v>5468688.54</v>
      </c>
      <c r="CA16" s="3"/>
      <c r="CB16" s="22">
        <f t="shared" si="24"/>
        <v>3.4170403427900078E-2</v>
      </c>
      <c r="CC16" s="22">
        <f t="shared" si="24"/>
        <v>8.7027882413520816E-2</v>
      </c>
      <c r="CD16" s="22">
        <f t="shared" si="24"/>
        <v>0.15403749592412835</v>
      </c>
      <c r="CE16" s="22">
        <f t="shared" si="24"/>
        <v>4.351262357952302E-2</v>
      </c>
      <c r="CF16" s="22">
        <f t="shared" si="25"/>
        <v>3.3607606109127657E-2</v>
      </c>
      <c r="CG16" s="22">
        <f t="shared" si="25"/>
        <v>0.20928166671891779</v>
      </c>
      <c r="CH16" s="22">
        <f t="shared" si="25"/>
        <v>7.0874841731505198E-2</v>
      </c>
      <c r="CI16" s="22">
        <f t="shared" si="25"/>
        <v>3.8546784747042838E-2</v>
      </c>
      <c r="CK16" s="54">
        <f>(E16*(SUM(G16:P16)+SUM(R16:AA16)+SUM(AC16:AL16)+SUM(AN16:AW16)))/(E16*(SUM(G16:P16)+SUM(AC16:AL16)+SUM(AY16:BH16)))</f>
        <v>7.5541818162943808E-2</v>
      </c>
      <c r="CL16" s="8"/>
      <c r="CM16" s="57">
        <f>($E16*(SUM($I16:$P16)+SUM($T16:$AA16)+SUM($AE16:$AL16)+SUM($AP16:$AW16)))/($E16*(SUM($I16:$P16)+SUM($AE16:$AL16)+SUM($BA16:$BH16)))</f>
        <v>7.4557841421956858E-2</v>
      </c>
      <c r="CN16" s="8"/>
      <c r="CO16" s="61">
        <f>($E16*(SUM($K16:$P16)+SUM($V16:$AA16)+SUM($AG16:$AL16)+SUM($AR16:$AW16)))/($E16*(SUM($K16:$P16)+SUM($AG16:$AL16)+SUM($BC16:$BH16)))</f>
        <v>7.2494683897502341E-2</v>
      </c>
      <c r="CP16" s="8"/>
      <c r="CQ16" s="65">
        <f>($E16*(SUM($M16:$P16)+SUM($X16:$AA16)+SUM($AI16:$AL16)+SUM($AT16:$AW16)))/($E16*(SUM($M16:$P16)+SUM($AI16:$AL16)+SUM($BE16:$BH16)))</f>
        <v>6.6040434401156867E-2</v>
      </c>
      <c r="CR16" s="8"/>
      <c r="CS16" s="69" t="e">
        <f>($E16*(SUM($P16:$P16)+SUM($AA16:$AA16)+SUM($AL16:$AL16)+SUM($AW16:$AW16)))/($E16*(SUM($P16:$P16)+SUM($AL16:$AL16)+SUM($BH16:$BH16)))</f>
        <v>#DIV/0!</v>
      </c>
    </row>
    <row r="17" spans="1:97" s="31" customFormat="1" ht="15">
      <c r="A17" s="30" t="s">
        <v>46</v>
      </c>
      <c r="C17" s="32"/>
      <c r="D17" s="32"/>
      <c r="E17" s="32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3"/>
      <c r="CB17" s="34">
        <f t="shared" ref="CB17:CG17" si="40">(($E13+$E14)*CB$23+$E15*CB$10)/$E16</f>
        <v>5.0992077087794428E-2</v>
      </c>
      <c r="CC17" s="34">
        <f t="shared" si="40"/>
        <v>5.21768022840828E-2</v>
      </c>
      <c r="CD17" s="34">
        <f t="shared" si="40"/>
        <v>5.8223197715917205E-2</v>
      </c>
      <c r="CE17" s="34">
        <f t="shared" si="40"/>
        <v>6.6208351177730204E-2</v>
      </c>
      <c r="CF17" s="34">
        <f t="shared" si="40"/>
        <v>6.1169164882226984E-2</v>
      </c>
      <c r="CG17" s="34">
        <f t="shared" si="40"/>
        <v>6.8722198429693071E-2</v>
      </c>
      <c r="CH17" s="34"/>
      <c r="CI17" s="34"/>
      <c r="CK17" s="40"/>
      <c r="CM17" s="42"/>
      <c r="CO17" s="50"/>
      <c r="CQ17" s="48"/>
      <c r="CS17" s="46"/>
    </row>
    <row r="18" spans="1:97" s="36" customFormat="1" ht="15">
      <c r="A18" s="35" t="s">
        <v>47</v>
      </c>
      <c r="C18" s="37"/>
      <c r="D18" s="37"/>
      <c r="E18" s="37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8"/>
      <c r="CB18" s="39">
        <f t="shared" ref="CB18:CG18" si="41">(($E13+$E14)*CB$24+$E15*CB$11)/$E16</f>
        <v>8.6315274803711622E-2</v>
      </c>
      <c r="CC18" s="39">
        <f t="shared" si="41"/>
        <v>8.9838900785153469E-2</v>
      </c>
      <c r="CD18" s="39">
        <f t="shared" si="41"/>
        <v>9.7547109207708774E-2</v>
      </c>
      <c r="CE18" s="39">
        <f t="shared" si="41"/>
        <v>0.11076452533904355</v>
      </c>
      <c r="CF18" s="39">
        <f t="shared" si="41"/>
        <v>0.11060949321912919</v>
      </c>
      <c r="CG18" s="39">
        <f t="shared" si="41"/>
        <v>0.12021684511063525</v>
      </c>
      <c r="CH18" s="39"/>
      <c r="CI18" s="39"/>
      <c r="CK18" s="40"/>
      <c r="CM18" s="42"/>
      <c r="CO18" s="50"/>
      <c r="CQ18" s="48"/>
      <c r="CS18" s="46"/>
    </row>
    <row r="19" spans="1:97"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3"/>
      <c r="CB19" s="22"/>
      <c r="CC19" s="22"/>
      <c r="CD19" s="22"/>
      <c r="CE19" s="22"/>
      <c r="CF19" s="22"/>
      <c r="CG19" s="22"/>
      <c r="CH19" s="22"/>
      <c r="CI19" s="22"/>
    </row>
    <row r="20" spans="1:97">
      <c r="A20" s="2" t="s">
        <v>10</v>
      </c>
      <c r="C20" s="12">
        <v>71</v>
      </c>
      <c r="D20" s="12">
        <v>68</v>
      </c>
      <c r="E20" s="17">
        <f>AVERAGE(C20:D20)</f>
        <v>69.5</v>
      </c>
      <c r="G20" s="24">
        <v>94.43</v>
      </c>
      <c r="H20" s="24">
        <v>250.12</v>
      </c>
      <c r="I20" s="24">
        <v>149.47</v>
      </c>
      <c r="J20" s="24">
        <v>13.88</v>
      </c>
      <c r="K20" s="24">
        <v>169.02</v>
      </c>
      <c r="L20" s="24">
        <v>120.9</v>
      </c>
      <c r="M20" s="24">
        <v>0</v>
      </c>
      <c r="N20" s="24">
        <v>59.98</v>
      </c>
      <c r="O20" s="24">
        <v>93.45</v>
      </c>
      <c r="P20" s="24"/>
      <c r="Q20" s="24"/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138.08000000000001</v>
      </c>
      <c r="Z20" s="24">
        <v>1.17</v>
      </c>
      <c r="AA20" s="24"/>
      <c r="AB20" s="3"/>
      <c r="AC20" s="26">
        <v>73</v>
      </c>
      <c r="AD20" s="26">
        <v>147</v>
      </c>
      <c r="AE20" s="26">
        <v>218.9</v>
      </c>
      <c r="AF20" s="26">
        <v>2093.1999999999998</v>
      </c>
      <c r="AG20" s="26">
        <v>309.2</v>
      </c>
      <c r="AH20" s="26">
        <v>392.2</v>
      </c>
      <c r="AI20" s="26">
        <v>295</v>
      </c>
      <c r="AJ20" s="26">
        <v>234.9</v>
      </c>
      <c r="AK20" s="26">
        <v>407.1</v>
      </c>
      <c r="AL20" s="26"/>
      <c r="AM20" s="26"/>
      <c r="AN20" s="26">
        <v>4</v>
      </c>
      <c r="AO20" s="26">
        <v>0</v>
      </c>
      <c r="AP20" s="26">
        <v>638.5</v>
      </c>
      <c r="AQ20" s="26">
        <v>89.3</v>
      </c>
      <c r="AR20" s="26">
        <v>79.7</v>
      </c>
      <c r="AS20" s="26">
        <v>223.8</v>
      </c>
      <c r="AT20" s="26">
        <v>93.1</v>
      </c>
      <c r="AU20" s="26">
        <v>69.099999999999994</v>
      </c>
      <c r="AV20" s="26">
        <v>107.4</v>
      </c>
      <c r="AW20" s="26"/>
      <c r="AX20" s="3"/>
      <c r="AY20" s="28">
        <v>7165</v>
      </c>
      <c r="AZ20" s="28">
        <v>6797</v>
      </c>
      <c r="BA20" s="28">
        <v>4133</v>
      </c>
      <c r="BB20" s="28">
        <v>5273.3</v>
      </c>
      <c r="BC20" s="28">
        <v>6758.6</v>
      </c>
      <c r="BD20" s="28">
        <v>6938.4</v>
      </c>
      <c r="BE20" s="28">
        <v>4532.8999999999996</v>
      </c>
      <c r="BF20" s="28">
        <v>8117.3</v>
      </c>
      <c r="BG20" s="28">
        <v>6984.7</v>
      </c>
      <c r="BH20" s="28"/>
      <c r="BI20" s="3"/>
      <c r="BJ20" s="12">
        <f t="shared" ref="BJ20:BN21" si="42">$E20*(G20+R20+AC20+AN20)</f>
        <v>11914.385</v>
      </c>
      <c r="BK20" s="12">
        <f t="shared" si="42"/>
        <v>27599.84</v>
      </c>
      <c r="BL20" s="12">
        <f t="shared" si="42"/>
        <v>69977.464999999997</v>
      </c>
      <c r="BM20" s="12">
        <f t="shared" si="42"/>
        <v>152648.41</v>
      </c>
      <c r="BN20" s="12">
        <f t="shared" si="42"/>
        <v>38775.440000000002</v>
      </c>
      <c r="BO20" s="12">
        <f t="shared" ref="BO20:BQ21" si="43">$E20*(L20+W20+AH20+AS20)</f>
        <v>51214.55</v>
      </c>
      <c r="BP20" s="12">
        <f t="shared" si="43"/>
        <v>26972.95</v>
      </c>
      <c r="BQ20" s="12">
        <f t="shared" si="43"/>
        <v>34893.170000000006</v>
      </c>
      <c r="BR20" s="12"/>
      <c r="BS20" s="12">
        <f t="shared" ref="BS20:BV21" si="44">$E20*(G20+AC20+AY20)</f>
        <v>509603.88500000001</v>
      </c>
      <c r="BT20" s="12">
        <f t="shared" si="44"/>
        <v>499991.33999999997</v>
      </c>
      <c r="BU20" s="12">
        <f t="shared" si="44"/>
        <v>312845.21499999997</v>
      </c>
      <c r="BV20" s="12">
        <f t="shared" si="44"/>
        <v>512936.41000000003</v>
      </c>
      <c r="BW20" s="12">
        <f t="shared" ref="BW20:BZ21" si="45">$E20*(K20+AG20+BC20)</f>
        <v>502958.99000000005</v>
      </c>
      <c r="BX20" s="12">
        <f t="shared" si="45"/>
        <v>517879.25</v>
      </c>
      <c r="BY20" s="12">
        <f t="shared" si="45"/>
        <v>335539.05</v>
      </c>
      <c r="BZ20" s="12">
        <f t="shared" si="45"/>
        <v>584646.51</v>
      </c>
      <c r="CA20" s="3"/>
      <c r="CB20" s="22">
        <f t="shared" ref="CB20:CE22" si="46">BJ20/BS20</f>
        <v>2.337969813554306E-2</v>
      </c>
      <c r="CC20" s="22">
        <f t="shared" si="46"/>
        <v>5.5200636075016823E-2</v>
      </c>
      <c r="CD20" s="22">
        <f t="shared" si="46"/>
        <v>0.22368079051488771</v>
      </c>
      <c r="CE20" s="22">
        <f t="shared" si="46"/>
        <v>0.29759714269454957</v>
      </c>
      <c r="CF20" s="22">
        <f t="shared" ref="CF20:CI22" si="47">BN20/BW20</f>
        <v>7.7094635489068405E-2</v>
      </c>
      <c r="CG20" s="22">
        <f t="shared" si="47"/>
        <v>9.8892840367711204E-2</v>
      </c>
      <c r="CH20" s="22">
        <f t="shared" si="47"/>
        <v>8.0386917707491873E-2</v>
      </c>
      <c r="CI20" s="22">
        <f t="shared" si="47"/>
        <v>5.9682507982473043E-2</v>
      </c>
      <c r="CK20" s="52">
        <f>(E20*(SUM(G20:P20)+SUM(R20:AA20)+SUM(AC20:AL20)+SUM(AN20:AW20)))/(E20*(SUM(G20:P20)+SUM(AC20:AL20)+SUM(AY20:BH20)))</f>
        <v>0.10620661431740668</v>
      </c>
      <c r="CM20" s="55">
        <f>($E20*(SUM($I20:$P20)+SUM($T20:$AA20)+SUM($AE20:$AL20)+SUM($AP20:$AW20)))/($E20*(SUM($I20:$P20)+SUM($AE20:$AL20)+SUM($BA20:$BH20)))</f>
        <v>0.12680620102589257</v>
      </c>
      <c r="CO20" s="59">
        <f>($E20*(SUM($K20:$P20)+SUM($V20:$AA20)+SUM($AG20:$AL20)+SUM($AR20:$AW20)))/($E20*(SUM($K20:$P20)+SUM($AG20:$AL20)+SUM($BC20:$BH20)))</f>
        <v>7.8898955628691175E-2</v>
      </c>
      <c r="CQ20" s="63">
        <f>($E20*(SUM($M20:$P20)+SUM($X20:$AA20)+SUM($AI20:$AL20)+SUM($AT20:$AW20)))/($E20*(SUM($M20:$P20)+SUM($AI20:$AL20)+SUM($BE20:$BH20)))</f>
        <v>7.2340464542663505E-2</v>
      </c>
      <c r="CS20" s="67" t="e">
        <f>($E20*(SUM($P20:$P20)+SUM($AA20:$AA20)+SUM($AL20:$AL20)+SUM($AW20:$AW20)))/($E20*(SUM($P20:$P20)+SUM($AL20:$AL20)+SUM($BH20:$BH20)))</f>
        <v>#DIV/0!</v>
      </c>
    </row>
    <row r="21" spans="1:97" s="5" customFormat="1" ht="14">
      <c r="A21" s="4" t="s">
        <v>11</v>
      </c>
      <c r="C21" s="11">
        <v>102</v>
      </c>
      <c r="D21" s="11">
        <v>95</v>
      </c>
      <c r="E21" s="18">
        <f>AVERAGE(C21:D21)</f>
        <v>98.5</v>
      </c>
      <c r="G21" s="25">
        <v>323.05</v>
      </c>
      <c r="H21" s="25">
        <v>243.37</v>
      </c>
      <c r="I21" s="25">
        <v>225.9</v>
      </c>
      <c r="J21" s="25">
        <v>214.22</v>
      </c>
      <c r="K21" s="25">
        <v>156.9</v>
      </c>
      <c r="L21" s="25">
        <v>93.92</v>
      </c>
      <c r="M21" s="25">
        <v>170.13</v>
      </c>
      <c r="N21" s="25">
        <v>24.25</v>
      </c>
      <c r="O21" s="25">
        <v>59.78</v>
      </c>
      <c r="P21" s="25"/>
      <c r="Q21" s="25"/>
      <c r="R21" s="25">
        <v>0</v>
      </c>
      <c r="S21" s="25">
        <v>0</v>
      </c>
      <c r="T21" s="25">
        <v>235.02</v>
      </c>
      <c r="U21" s="25">
        <v>0</v>
      </c>
      <c r="V21" s="25">
        <v>0</v>
      </c>
      <c r="W21" s="25">
        <v>0</v>
      </c>
      <c r="X21" s="25">
        <v>0</v>
      </c>
      <c r="Y21" s="25">
        <v>27.92</v>
      </c>
      <c r="Z21" s="25">
        <v>0</v>
      </c>
      <c r="AA21" s="25"/>
      <c r="AB21" s="6"/>
      <c r="AC21" s="27">
        <v>517</v>
      </c>
      <c r="AD21" s="27">
        <v>98</v>
      </c>
      <c r="AE21" s="27">
        <v>851</v>
      </c>
      <c r="AF21" s="27">
        <v>1592.5</v>
      </c>
      <c r="AG21" s="27">
        <v>356</v>
      </c>
      <c r="AH21" s="27">
        <v>3678</v>
      </c>
      <c r="AI21" s="27">
        <v>73.5</v>
      </c>
      <c r="AJ21" s="27">
        <v>362.1</v>
      </c>
      <c r="AK21" s="27">
        <v>372.6</v>
      </c>
      <c r="AL21" s="27"/>
      <c r="AM21" s="27"/>
      <c r="AN21" s="27">
        <v>5</v>
      </c>
      <c r="AO21" s="27">
        <v>0</v>
      </c>
      <c r="AP21" s="27">
        <v>456.1</v>
      </c>
      <c r="AQ21" s="27">
        <v>332.6</v>
      </c>
      <c r="AR21" s="27">
        <v>113.6</v>
      </c>
      <c r="AS21" s="27">
        <v>98.1</v>
      </c>
      <c r="AT21" s="27">
        <v>160.4</v>
      </c>
      <c r="AU21" s="27">
        <v>14.8</v>
      </c>
      <c r="AV21" s="27">
        <v>201.9</v>
      </c>
      <c r="AW21" s="27"/>
      <c r="AX21" s="6"/>
      <c r="AY21" s="29">
        <v>7281</v>
      </c>
      <c r="AZ21" s="29">
        <v>7055</v>
      </c>
      <c r="BA21" s="29">
        <v>6657</v>
      </c>
      <c r="BB21" s="29">
        <v>4670.6000000000004</v>
      </c>
      <c r="BC21" s="29">
        <v>6625.5</v>
      </c>
      <c r="BD21" s="29">
        <v>4654.8999999999996</v>
      </c>
      <c r="BE21" s="29">
        <v>6526.4</v>
      </c>
      <c r="BF21" s="29">
        <v>7545.7</v>
      </c>
      <c r="BG21" s="29">
        <v>7766.5</v>
      </c>
      <c r="BH21" s="29"/>
      <c r="BI21" s="6"/>
      <c r="BJ21" s="20">
        <f t="shared" si="42"/>
        <v>83237.424999999988</v>
      </c>
      <c r="BK21" s="20">
        <f t="shared" si="42"/>
        <v>33624.945</v>
      </c>
      <c r="BL21" s="20">
        <f t="shared" si="42"/>
        <v>174149.97</v>
      </c>
      <c r="BM21" s="20">
        <f t="shared" si="42"/>
        <v>210723.02000000002</v>
      </c>
      <c r="BN21" s="20">
        <f t="shared" si="42"/>
        <v>61710.25</v>
      </c>
      <c r="BO21" s="20">
        <f t="shared" si="43"/>
        <v>381196.97</v>
      </c>
      <c r="BP21" s="20">
        <f t="shared" si="43"/>
        <v>39796.954999999994</v>
      </c>
      <c r="BQ21" s="20">
        <f t="shared" si="43"/>
        <v>42263.395000000004</v>
      </c>
      <c r="BR21" s="11"/>
      <c r="BS21" s="20">
        <f t="shared" si="44"/>
        <v>799923.42500000005</v>
      </c>
      <c r="BT21" s="20">
        <f t="shared" si="44"/>
        <v>728542.44499999995</v>
      </c>
      <c r="BU21" s="20">
        <f t="shared" si="44"/>
        <v>761789.14999999991</v>
      </c>
      <c r="BV21" s="20">
        <f t="shared" si="44"/>
        <v>638016.02</v>
      </c>
      <c r="BW21" s="20">
        <f t="shared" si="45"/>
        <v>703132.39999999991</v>
      </c>
      <c r="BX21" s="20">
        <f t="shared" si="45"/>
        <v>830041.77</v>
      </c>
      <c r="BY21" s="20">
        <f t="shared" si="45"/>
        <v>666847.95499999996</v>
      </c>
      <c r="BZ21" s="20">
        <f t="shared" si="45"/>
        <v>781306.92500000005</v>
      </c>
      <c r="CA21" s="6"/>
      <c r="CB21" s="23">
        <f t="shared" si="46"/>
        <v>0.10405674143121885</v>
      </c>
      <c r="CC21" s="23">
        <f t="shared" si="46"/>
        <v>4.6153721352501301E-2</v>
      </c>
      <c r="CD21" s="23">
        <f t="shared" si="46"/>
        <v>0.22860652452191005</v>
      </c>
      <c r="CE21" s="23">
        <f t="shared" si="46"/>
        <v>0.33027857200200084</v>
      </c>
      <c r="CF21" s="23">
        <f t="shared" si="47"/>
        <v>8.7764765213493232E-2</v>
      </c>
      <c r="CG21" s="23">
        <f t="shared" si="47"/>
        <v>0.45925034591933844</v>
      </c>
      <c r="CH21" s="23">
        <f t="shared" si="47"/>
        <v>5.9679203784916757E-2</v>
      </c>
      <c r="CI21" s="23">
        <f t="shared" si="47"/>
        <v>5.4093204152772613E-2</v>
      </c>
      <c r="CK21" s="53">
        <f>(E21*(SUM(G21:P21)+SUM(R21:AA21)+SUM(AC21:AL21)+SUM(AN21:AW21)))/(E21*(SUM(G21:P21)+SUM(AC21:AL21)+SUM(AY21:BH21)))</f>
        <v>0.16214809277302883</v>
      </c>
      <c r="CM21" s="56">
        <f>($E21*(SUM($I21:$P21)+SUM($T21:$AA21)+SUM($AE21:$AL21)+SUM($AP21:$AW21)))/($E21*(SUM($I21:$P21)+SUM($AE21:$AL21)+SUM($BA21:$BH21)))</f>
        <v>0.18739041790217437</v>
      </c>
      <c r="CO21" s="60">
        <f>($E21*(SUM($K21:$P21)+SUM($V21:$AA21)+SUM($AG21:$AL21)+SUM($AR21:$AW21)))/($E21*(SUM($K21:$P21)+SUM($AG21:$AL21)+SUM($BC21:$BH21)))</f>
        <v>0.1550426894482374</v>
      </c>
      <c r="CQ21" s="64">
        <f>($E21*(SUM($M21:$P21)+SUM($X21:$AA21)+SUM($AI21:$AL21)+SUM($AT21:$AW21)))/($E21*(SUM($M21:$P21)+SUM($AI21:$AL21)+SUM($BE21:$BH21)))</f>
        <v>6.4075043142296229E-2</v>
      </c>
      <c r="CS21" s="68" t="e">
        <f>($E21*(SUM($P21:$P21)+SUM($AA21:$AA21)+SUM($AL21:$AL21)+SUM($AW21:$AW21)))/($E21*(SUM($P21:$P21)+SUM($AL21:$AL21)+SUM($BH21:$BH21)))</f>
        <v>#DIV/0!</v>
      </c>
    </row>
    <row r="22" spans="1:97" ht="13">
      <c r="A22" s="2" t="s">
        <v>12</v>
      </c>
      <c r="C22" s="12">
        <f>SUM(C20:C21)</f>
        <v>173</v>
      </c>
      <c r="D22" s="12">
        <f>SUM(D20:D21)</f>
        <v>163</v>
      </c>
      <c r="E22" s="17">
        <f>AVERAGE(C22:D22)</f>
        <v>168</v>
      </c>
      <c r="G22" s="3">
        <f t="shared" ref="G22:P22" si="48">SUM(G20:G21)</f>
        <v>417.48</v>
      </c>
      <c r="H22" s="3">
        <f t="shared" si="48"/>
        <v>493.49</v>
      </c>
      <c r="I22" s="3">
        <f t="shared" si="48"/>
        <v>375.37</v>
      </c>
      <c r="J22" s="3">
        <f t="shared" si="48"/>
        <v>228.1</v>
      </c>
      <c r="K22" s="3">
        <f t="shared" si="48"/>
        <v>325.92</v>
      </c>
      <c r="L22" s="3">
        <f t="shared" si="48"/>
        <v>214.82</v>
      </c>
      <c r="M22" s="3">
        <f t="shared" si="48"/>
        <v>170.13</v>
      </c>
      <c r="N22" s="3">
        <f t="shared" si="48"/>
        <v>84.22999999999999</v>
      </c>
      <c r="O22" s="3">
        <f t="shared" ref="O22" si="49">SUM(O20:O21)</f>
        <v>153.23000000000002</v>
      </c>
      <c r="P22" s="3">
        <f t="shared" si="48"/>
        <v>0</v>
      </c>
      <c r="Q22" s="3"/>
      <c r="R22" s="3">
        <f t="shared" ref="R22:AA22" si="50">SUM(R20:R21)</f>
        <v>0</v>
      </c>
      <c r="S22" s="3">
        <f t="shared" si="50"/>
        <v>0</v>
      </c>
      <c r="T22" s="3">
        <f t="shared" si="50"/>
        <v>235.02</v>
      </c>
      <c r="U22" s="3">
        <f t="shared" si="50"/>
        <v>0</v>
      </c>
      <c r="V22" s="3">
        <f t="shared" si="50"/>
        <v>0</v>
      </c>
      <c r="W22" s="3">
        <f t="shared" si="50"/>
        <v>0</v>
      </c>
      <c r="X22" s="3">
        <f t="shared" si="50"/>
        <v>0</v>
      </c>
      <c r="Y22" s="3">
        <f t="shared" si="50"/>
        <v>166</v>
      </c>
      <c r="Z22" s="3">
        <f t="shared" ref="Z22" si="51">SUM(Z20:Z21)</f>
        <v>1.17</v>
      </c>
      <c r="AA22" s="3">
        <f t="shared" si="50"/>
        <v>0</v>
      </c>
      <c r="AB22" s="3"/>
      <c r="AC22" s="3">
        <f t="shared" ref="AC22:AL22" si="52">SUM(AC20:AC21)</f>
        <v>590</v>
      </c>
      <c r="AD22" s="3">
        <f t="shared" si="52"/>
        <v>245</v>
      </c>
      <c r="AE22" s="3">
        <f t="shared" si="52"/>
        <v>1069.9000000000001</v>
      </c>
      <c r="AF22" s="3">
        <f t="shared" si="52"/>
        <v>3685.7</v>
      </c>
      <c r="AG22" s="3">
        <f t="shared" si="52"/>
        <v>665.2</v>
      </c>
      <c r="AH22" s="3">
        <f t="shared" si="52"/>
        <v>4070.2</v>
      </c>
      <c r="AI22" s="3">
        <f t="shared" si="52"/>
        <v>368.5</v>
      </c>
      <c r="AJ22" s="3">
        <f t="shared" si="52"/>
        <v>597</v>
      </c>
      <c r="AK22" s="3">
        <f t="shared" ref="AK22" si="53">SUM(AK20:AK21)</f>
        <v>779.7</v>
      </c>
      <c r="AL22" s="3">
        <f t="shared" si="52"/>
        <v>0</v>
      </c>
      <c r="AM22" s="3"/>
      <c r="AN22" s="3">
        <f t="shared" ref="AN22:AW22" si="54">SUM(AN20:AN21)</f>
        <v>9</v>
      </c>
      <c r="AO22" s="3">
        <f t="shared" si="54"/>
        <v>0</v>
      </c>
      <c r="AP22" s="3">
        <f t="shared" si="54"/>
        <v>1094.5999999999999</v>
      </c>
      <c r="AQ22" s="3">
        <f t="shared" si="54"/>
        <v>421.90000000000003</v>
      </c>
      <c r="AR22" s="3">
        <f t="shared" si="54"/>
        <v>193.3</v>
      </c>
      <c r="AS22" s="3">
        <f t="shared" si="54"/>
        <v>321.89999999999998</v>
      </c>
      <c r="AT22" s="3">
        <f t="shared" si="54"/>
        <v>253.5</v>
      </c>
      <c r="AU22" s="3">
        <f t="shared" si="54"/>
        <v>83.899999999999991</v>
      </c>
      <c r="AV22" s="3">
        <f t="shared" ref="AV22" si="55">SUM(AV20:AV21)</f>
        <v>309.3</v>
      </c>
      <c r="AW22" s="3">
        <f t="shared" si="54"/>
        <v>0</v>
      </c>
      <c r="AX22" s="3"/>
      <c r="AY22" s="3">
        <f t="shared" ref="AY22:BH22" si="56">SUM(AY20:AY21)</f>
        <v>14446</v>
      </c>
      <c r="AZ22" s="3">
        <f t="shared" si="56"/>
        <v>13852</v>
      </c>
      <c r="BA22" s="3">
        <f t="shared" si="56"/>
        <v>10790</v>
      </c>
      <c r="BB22" s="3">
        <f t="shared" si="56"/>
        <v>9943.9000000000015</v>
      </c>
      <c r="BC22" s="3">
        <f t="shared" si="56"/>
        <v>13384.1</v>
      </c>
      <c r="BD22" s="3">
        <f t="shared" si="56"/>
        <v>11593.3</v>
      </c>
      <c r="BE22" s="3">
        <f t="shared" si="56"/>
        <v>11059.3</v>
      </c>
      <c r="BF22" s="3">
        <f t="shared" si="56"/>
        <v>15663</v>
      </c>
      <c r="BG22" s="3">
        <f t="shared" ref="BG22" si="57">SUM(BG20:BG21)</f>
        <v>14751.2</v>
      </c>
      <c r="BH22" s="3">
        <f t="shared" si="56"/>
        <v>0</v>
      </c>
      <c r="BI22" s="3"/>
      <c r="BJ22" s="12">
        <f t="shared" ref="BJ22:BN22" si="58">SUM(BJ20:BJ21)</f>
        <v>95151.809999999983</v>
      </c>
      <c r="BK22" s="12">
        <f t="shared" si="58"/>
        <v>61224.785000000003</v>
      </c>
      <c r="BL22" s="12">
        <f t="shared" si="58"/>
        <v>244127.435</v>
      </c>
      <c r="BM22" s="12">
        <f t="shared" si="58"/>
        <v>363371.43000000005</v>
      </c>
      <c r="BN22" s="12">
        <f t="shared" si="58"/>
        <v>100485.69</v>
      </c>
      <c r="BO22" s="12">
        <f t="shared" ref="BO22:BQ22" si="59">SUM(BO20:BO21)</f>
        <v>432411.51999999996</v>
      </c>
      <c r="BP22" s="12">
        <f t="shared" si="59"/>
        <v>66769.904999999999</v>
      </c>
      <c r="BQ22" s="12">
        <f t="shared" si="59"/>
        <v>77156.565000000002</v>
      </c>
      <c r="BR22" s="12"/>
      <c r="BS22" s="12">
        <f t="shared" ref="BS22:BV22" si="60">SUM(BS20:BS21)</f>
        <v>1309527.31</v>
      </c>
      <c r="BT22" s="12">
        <f t="shared" si="60"/>
        <v>1228533.7849999999</v>
      </c>
      <c r="BU22" s="12">
        <f t="shared" si="60"/>
        <v>1074634.3649999998</v>
      </c>
      <c r="BV22" s="12">
        <f t="shared" si="60"/>
        <v>1150952.4300000002</v>
      </c>
      <c r="BW22" s="12">
        <f t="shared" ref="BW22:BZ22" si="61">SUM(BW20:BW21)</f>
        <v>1206091.3899999999</v>
      </c>
      <c r="BX22" s="12">
        <f t="shared" si="61"/>
        <v>1347921.02</v>
      </c>
      <c r="BY22" s="12">
        <f t="shared" si="61"/>
        <v>1002387.0049999999</v>
      </c>
      <c r="BZ22" s="12">
        <f t="shared" si="61"/>
        <v>1365953.4350000001</v>
      </c>
      <c r="CA22" s="3"/>
      <c r="CB22" s="22">
        <f t="shared" si="46"/>
        <v>7.2661187951857206E-2</v>
      </c>
      <c r="CC22" s="22">
        <f t="shared" si="46"/>
        <v>4.9835654295823872E-2</v>
      </c>
      <c r="CD22" s="22">
        <f t="shared" si="46"/>
        <v>0.22717255556963326</v>
      </c>
      <c r="CE22" s="22">
        <f t="shared" si="46"/>
        <v>0.31571368244993409</v>
      </c>
      <c r="CF22" s="22">
        <f t="shared" si="47"/>
        <v>8.3315154086291934E-2</v>
      </c>
      <c r="CG22" s="22">
        <f t="shared" si="47"/>
        <v>0.32079885511392942</v>
      </c>
      <c r="CH22" s="22">
        <f t="shared" si="47"/>
        <v>6.6610904438051857E-2</v>
      </c>
      <c r="CI22" s="22">
        <f t="shared" si="47"/>
        <v>5.6485501645229946E-2</v>
      </c>
      <c r="CK22" s="54">
        <f>(E22*(SUM(G22:P22)+SUM(R22:AA22)+SUM(AC22:AL22)+SUM(AN22:AW22)))/(E22*(SUM(G22:P22)+SUM(AC22:AL22)+SUM(AY22:BH22)))</f>
        <v>0.13554836041535259</v>
      </c>
      <c r="CL22" s="8"/>
      <c r="CM22" s="57">
        <f>($E22*(SUM($I22:$P22)+SUM($T22:$AA22)+SUM($AE22:$AL22)+SUM($AP22:$AW22)))/($E22*(SUM($I22:$P22)+SUM($AE22:$AL22)+SUM($BA22:$BH22)))</f>
        <v>0.15872907430821181</v>
      </c>
      <c r="CN22" s="8"/>
      <c r="CO22" s="61">
        <f>($E22*(SUM($K22:$P22)+SUM($V22:$AA22)+SUM($AG22:$AL22)+SUM($AR22:$AW22)))/($E22*(SUM($K22:$P22)+SUM($AG22:$AL22)+SUM($BC22:$BH22)))</f>
        <v>0.11854385696339585</v>
      </c>
      <c r="CP22" s="8"/>
      <c r="CQ22" s="65">
        <f>($E22*(SUM($M22:$P22)+SUM($X22:$AA22)+SUM($AI22:$AL22)+SUM($AT22:$AW22)))/($E22*(SUM($M22:$P22)+SUM($AI22:$AL22)+SUM($BE22:$BH22)))</f>
        <v>6.800165679914566E-2</v>
      </c>
      <c r="CR22" s="8"/>
      <c r="CS22" s="69" t="e">
        <f>($E22*(SUM($P22:$P22)+SUM($AA22:$AA22)+SUM($AL22:$AL22)+SUM($AW22:$AW22)))/($E22*(SUM($P22:$P22)+SUM($AL22:$AL22)+SUM($BH22:$BH22)))</f>
        <v>#DIV/0!</v>
      </c>
    </row>
    <row r="23" spans="1:97" s="31" customFormat="1" ht="15">
      <c r="A23" s="30" t="s">
        <v>46</v>
      </c>
      <c r="C23" s="32"/>
      <c r="D23" s="32"/>
      <c r="E23" s="32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3"/>
      <c r="CB23" s="34">
        <v>4.9700000000000001E-2</v>
      </c>
      <c r="CC23" s="34">
        <v>5.1499999999999997E-2</v>
      </c>
      <c r="CD23" s="34">
        <v>5.8900000000000001E-2</v>
      </c>
      <c r="CE23" s="34">
        <v>6.9900000000000004E-2</v>
      </c>
      <c r="CF23" s="34">
        <v>6.08E-2</v>
      </c>
      <c r="CG23" s="34">
        <v>6.3799999999999996E-2</v>
      </c>
      <c r="CH23" s="34"/>
      <c r="CI23" s="34"/>
      <c r="CK23" s="40"/>
      <c r="CM23" s="42"/>
      <c r="CO23" s="50"/>
      <c r="CQ23" s="48"/>
      <c r="CS23" s="46"/>
    </row>
    <row r="24" spans="1:97" s="36" customFormat="1" ht="15">
      <c r="A24" s="35" t="s">
        <v>47</v>
      </c>
      <c r="C24" s="37"/>
      <c r="D24" s="37"/>
      <c r="E24" s="37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8"/>
      <c r="CB24" s="39">
        <v>8.5699999999999998E-2</v>
      </c>
      <c r="CC24" s="39">
        <v>9.2299999999999993E-2</v>
      </c>
      <c r="CD24" s="39">
        <v>0.10290000000000001</v>
      </c>
      <c r="CE24" s="39">
        <v>0.1275</v>
      </c>
      <c r="CF24" s="39">
        <v>0.1207</v>
      </c>
      <c r="CG24" s="39">
        <v>0.12839999999999999</v>
      </c>
      <c r="CH24" s="39"/>
      <c r="CI24" s="39"/>
      <c r="CK24" s="40"/>
      <c r="CM24" s="42"/>
      <c r="CO24" s="50"/>
      <c r="CQ24" s="48"/>
      <c r="CS24" s="46"/>
    </row>
    <row r="25" spans="1:97"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3"/>
      <c r="CB25" s="22"/>
      <c r="CC25" s="22"/>
      <c r="CD25" s="22"/>
      <c r="CE25" s="22"/>
      <c r="CF25" s="22"/>
      <c r="CG25" s="22"/>
      <c r="CH25" s="22"/>
      <c r="CI25" s="22"/>
    </row>
    <row r="26" spans="1:97" s="5" customFormat="1" ht="14">
      <c r="A26" s="4" t="s">
        <v>13</v>
      </c>
      <c r="C26" s="11">
        <v>73</v>
      </c>
      <c r="D26" s="11">
        <v>71</v>
      </c>
      <c r="E26" s="18">
        <f>AVERAGE(C26:D26)</f>
        <v>72</v>
      </c>
      <c r="G26" s="25">
        <v>7.15</v>
      </c>
      <c r="H26" s="25">
        <v>0</v>
      </c>
      <c r="I26" s="25">
        <v>6.38</v>
      </c>
      <c r="J26" s="25">
        <v>45.45</v>
      </c>
      <c r="K26" s="25">
        <v>559.83000000000004</v>
      </c>
      <c r="L26" s="25">
        <v>13.8</v>
      </c>
      <c r="M26" s="25">
        <v>1.67</v>
      </c>
      <c r="N26" s="25">
        <v>108.1</v>
      </c>
      <c r="O26" s="25">
        <v>48.65</v>
      </c>
      <c r="P26" s="25"/>
      <c r="Q26" s="25"/>
      <c r="R26" s="25">
        <v>0</v>
      </c>
      <c r="S26" s="25">
        <v>0</v>
      </c>
      <c r="T26" s="25">
        <v>0</v>
      </c>
      <c r="U26" s="25">
        <v>141.5</v>
      </c>
      <c r="V26" s="25">
        <v>2.08</v>
      </c>
      <c r="W26" s="25">
        <v>219.25</v>
      </c>
      <c r="X26" s="25">
        <v>0</v>
      </c>
      <c r="Y26" s="25">
        <v>0</v>
      </c>
      <c r="Z26" s="25">
        <v>0</v>
      </c>
      <c r="AA26" s="25"/>
      <c r="AB26" s="6"/>
      <c r="AC26" s="27">
        <v>9</v>
      </c>
      <c r="AD26" s="27">
        <v>556</v>
      </c>
      <c r="AE26" s="27">
        <v>1881</v>
      </c>
      <c r="AF26" s="27">
        <v>85.2</v>
      </c>
      <c r="AG26" s="27">
        <v>327.5</v>
      </c>
      <c r="AH26" s="27">
        <v>134.6</v>
      </c>
      <c r="AI26" s="27">
        <v>120.8</v>
      </c>
      <c r="AJ26" s="27">
        <v>204.9</v>
      </c>
      <c r="AK26" s="27">
        <v>417.4</v>
      </c>
      <c r="AL26" s="27"/>
      <c r="AM26" s="27"/>
      <c r="AN26" s="27">
        <v>74</v>
      </c>
      <c r="AO26" s="27">
        <v>203</v>
      </c>
      <c r="AP26" s="27">
        <v>716.3</v>
      </c>
      <c r="AQ26" s="27">
        <v>405.5</v>
      </c>
      <c r="AR26" s="27">
        <v>178.5</v>
      </c>
      <c r="AS26" s="27">
        <v>155.30000000000001</v>
      </c>
      <c r="AT26" s="27">
        <v>97.1</v>
      </c>
      <c r="AU26" s="27">
        <v>82.9</v>
      </c>
      <c r="AV26" s="27">
        <v>218.1</v>
      </c>
      <c r="AW26" s="27"/>
      <c r="AX26" s="6"/>
      <c r="AY26" s="29">
        <v>5956</v>
      </c>
      <c r="AZ26" s="29">
        <v>5831</v>
      </c>
      <c r="BA26" s="29">
        <v>5586</v>
      </c>
      <c r="BB26" s="29">
        <v>5418.3</v>
      </c>
      <c r="BC26" s="29">
        <v>4933.7</v>
      </c>
      <c r="BD26" s="29">
        <v>7037.5</v>
      </c>
      <c r="BE26" s="29">
        <v>5216.1000000000004</v>
      </c>
      <c r="BF26" s="29">
        <v>7221.6</v>
      </c>
      <c r="BG26" s="29">
        <v>6448.7</v>
      </c>
      <c r="BH26" s="29"/>
      <c r="BI26" s="6"/>
      <c r="BJ26" s="20">
        <f>$E26*(G26+R26+AC26+AN26)</f>
        <v>6490.8</v>
      </c>
      <c r="BK26" s="20">
        <f>$E26*(H26+S26+AD26+AO26)</f>
        <v>54648</v>
      </c>
      <c r="BL26" s="20">
        <f>$E26*(I26+T26+AE26+AP26)</f>
        <v>187464.96000000002</v>
      </c>
      <c r="BM26" s="20">
        <f>$E26*(J26+U26+AF26+AQ26)</f>
        <v>48790.799999999996</v>
      </c>
      <c r="BN26" s="20">
        <f>$E26*(K26+V26+AG26+AR26)</f>
        <v>76889.52</v>
      </c>
      <c r="BO26" s="20">
        <f t="shared" ref="BO26:BQ26" si="62">$E26*(L26+W26+AH26+AS26)</f>
        <v>37652.400000000001</v>
      </c>
      <c r="BP26" s="20">
        <f t="shared" si="62"/>
        <v>15809.039999999999</v>
      </c>
      <c r="BQ26" s="20">
        <f t="shared" si="62"/>
        <v>28504.799999999999</v>
      </c>
      <c r="BR26" s="11"/>
      <c r="BS26" s="20">
        <f>$E26*(G26+AC26+AY26)</f>
        <v>429994.8</v>
      </c>
      <c r="BT26" s="20">
        <f>$E26*(H26+AD26+AZ26)</f>
        <v>459864</v>
      </c>
      <c r="BU26" s="20">
        <f>$E26*(I26+AE26+BA26)</f>
        <v>538083.36</v>
      </c>
      <c r="BV26" s="20">
        <f>$E26*(J26+AF26+BB26)</f>
        <v>399524.39999999997</v>
      </c>
      <c r="BW26" s="20">
        <f t="shared" ref="BW26:BZ26" si="63">$E26*(K26+AG26+BC26)</f>
        <v>419114.16</v>
      </c>
      <c r="BX26" s="20">
        <f t="shared" si="63"/>
        <v>517384.8</v>
      </c>
      <c r="BY26" s="20">
        <f t="shared" si="63"/>
        <v>384377.04000000004</v>
      </c>
      <c r="BZ26" s="20">
        <f t="shared" si="63"/>
        <v>542491.20000000007</v>
      </c>
      <c r="CA26" s="6"/>
      <c r="CB26" s="23">
        <f t="shared" ref="CB26:CE27" si="64">BJ26/BS26</f>
        <v>1.5095066265917636E-2</v>
      </c>
      <c r="CC26" s="23">
        <f t="shared" si="64"/>
        <v>0.11883513386566463</v>
      </c>
      <c r="CD26" s="23">
        <f t="shared" si="64"/>
        <v>0.34839389941365223</v>
      </c>
      <c r="CE26" s="23">
        <f t="shared" si="64"/>
        <v>0.12212220329972337</v>
      </c>
      <c r="CF26" s="23">
        <f t="shared" ref="CF26:CI27" si="65">BN26/BW26</f>
        <v>0.18345722320620236</v>
      </c>
      <c r="CG26" s="23">
        <f t="shared" si="65"/>
        <v>7.2774461097426912E-2</v>
      </c>
      <c r="CH26" s="23">
        <f t="shared" si="65"/>
        <v>4.1128991471498913E-2</v>
      </c>
      <c r="CI26" s="23">
        <f t="shared" si="65"/>
        <v>5.2544262469142351E-2</v>
      </c>
      <c r="CK26" s="53">
        <f>(E26*(SUM(G26:P26)+SUM(R26:AA26)+SUM(AC26:AL26)+SUM(AN26:AW26)))/(E26*(SUM(G26:P26)+SUM(AC26:AL26)+SUM(AY26:BH26)))</f>
        <v>0.1206841339080688</v>
      </c>
      <c r="CM26" s="56">
        <f>($E26*(SUM($I26:$P26)+SUM($T26:$AA26)+SUM($AE26:$AL26)+SUM($AP26:$AW26)))/($E26*(SUM($I26:$P26)+SUM($AE26:$AL26)+SUM($BA26:$BH26)))</f>
        <v>0.13470514771969819</v>
      </c>
      <c r="CO26" s="60">
        <f>($E26*(SUM($K26:$P26)+SUM($V26:$AA26)+SUM($AG26:$AL26)+SUM($AR26:$AW26)))/($E26*(SUM($K26:$P26)+SUM($AG26:$AL26)+SUM($BC26:$BH26)))</f>
        <v>8.813822902071515E-2</v>
      </c>
      <c r="CQ26" s="64">
        <f>($E26*(SUM($M26:$P26)+SUM($X26:$AA26)+SUM($AI26:$AL26)+SUM($AT26:$AW26)))/($E26*(SUM($M26:$P26)+SUM($AI26:$AL26)+SUM($BE26:$BH26)))</f>
        <v>6.5677443612062292E-2</v>
      </c>
      <c r="CS26" s="68" t="e">
        <f>($E26*(SUM($P26:$P26)+SUM($AA26:$AA26)+SUM($AL26:$AL26)+SUM($AW26:$AW26)))/($E26*(SUM($P26:$P26)+SUM($AL26:$AL26)+SUM($BH26:$BH26)))</f>
        <v>#DIV/0!</v>
      </c>
    </row>
    <row r="27" spans="1:97" ht="13">
      <c r="A27" s="2" t="s">
        <v>14</v>
      </c>
      <c r="C27" s="12">
        <f>C26</f>
        <v>73</v>
      </c>
      <c r="D27" s="12">
        <f>D26</f>
        <v>71</v>
      </c>
      <c r="E27" s="17">
        <f>AVERAGE(C27:D27)</f>
        <v>72</v>
      </c>
      <c r="G27" s="3">
        <f t="shared" ref="G27:P27" si="66">SUM(G26)</f>
        <v>7.15</v>
      </c>
      <c r="H27" s="3">
        <f t="shared" si="66"/>
        <v>0</v>
      </c>
      <c r="I27" s="3">
        <f t="shared" si="66"/>
        <v>6.38</v>
      </c>
      <c r="J27" s="3">
        <f t="shared" si="66"/>
        <v>45.45</v>
      </c>
      <c r="K27" s="3">
        <f t="shared" si="66"/>
        <v>559.83000000000004</v>
      </c>
      <c r="L27" s="3">
        <f t="shared" si="66"/>
        <v>13.8</v>
      </c>
      <c r="M27" s="3">
        <f t="shared" si="66"/>
        <v>1.67</v>
      </c>
      <c r="N27" s="3">
        <f t="shared" si="66"/>
        <v>108.1</v>
      </c>
      <c r="O27" s="3">
        <f t="shared" ref="O27" si="67">SUM(O26)</f>
        <v>48.65</v>
      </c>
      <c r="P27" s="3">
        <f t="shared" si="66"/>
        <v>0</v>
      </c>
      <c r="Q27" s="3"/>
      <c r="R27" s="3">
        <f t="shared" ref="R27:AA27" si="68">SUM(R26)</f>
        <v>0</v>
      </c>
      <c r="S27" s="3">
        <f t="shared" si="68"/>
        <v>0</v>
      </c>
      <c r="T27" s="3">
        <f t="shared" si="68"/>
        <v>0</v>
      </c>
      <c r="U27" s="3">
        <f t="shared" si="68"/>
        <v>141.5</v>
      </c>
      <c r="V27" s="3">
        <f t="shared" si="68"/>
        <v>2.08</v>
      </c>
      <c r="W27" s="3">
        <f t="shared" si="68"/>
        <v>219.25</v>
      </c>
      <c r="X27" s="3">
        <f t="shared" si="68"/>
        <v>0</v>
      </c>
      <c r="Y27" s="3">
        <f t="shared" si="68"/>
        <v>0</v>
      </c>
      <c r="Z27" s="3">
        <f t="shared" ref="Z27" si="69">SUM(Z26)</f>
        <v>0</v>
      </c>
      <c r="AA27" s="3">
        <f t="shared" si="68"/>
        <v>0</v>
      </c>
      <c r="AB27" s="3"/>
      <c r="AC27" s="3">
        <f t="shared" ref="AC27:AL27" si="70">SUM(AC26)</f>
        <v>9</v>
      </c>
      <c r="AD27" s="3">
        <f t="shared" si="70"/>
        <v>556</v>
      </c>
      <c r="AE27" s="3">
        <f t="shared" si="70"/>
        <v>1881</v>
      </c>
      <c r="AF27" s="3">
        <f t="shared" si="70"/>
        <v>85.2</v>
      </c>
      <c r="AG27" s="3">
        <f t="shared" si="70"/>
        <v>327.5</v>
      </c>
      <c r="AH27" s="3">
        <f t="shared" si="70"/>
        <v>134.6</v>
      </c>
      <c r="AI27" s="3">
        <f t="shared" si="70"/>
        <v>120.8</v>
      </c>
      <c r="AJ27" s="3">
        <f t="shared" si="70"/>
        <v>204.9</v>
      </c>
      <c r="AK27" s="3">
        <f t="shared" ref="AK27" si="71">SUM(AK26)</f>
        <v>417.4</v>
      </c>
      <c r="AL27" s="3">
        <f t="shared" si="70"/>
        <v>0</v>
      </c>
      <c r="AM27" s="3"/>
      <c r="AN27" s="3">
        <f t="shared" ref="AN27:AW27" si="72">SUM(AN26)</f>
        <v>74</v>
      </c>
      <c r="AO27" s="3">
        <f t="shared" si="72"/>
        <v>203</v>
      </c>
      <c r="AP27" s="3">
        <f t="shared" si="72"/>
        <v>716.3</v>
      </c>
      <c r="AQ27" s="3">
        <f t="shared" si="72"/>
        <v>405.5</v>
      </c>
      <c r="AR27" s="3">
        <f t="shared" si="72"/>
        <v>178.5</v>
      </c>
      <c r="AS27" s="3">
        <f t="shared" si="72"/>
        <v>155.30000000000001</v>
      </c>
      <c r="AT27" s="3">
        <f t="shared" si="72"/>
        <v>97.1</v>
      </c>
      <c r="AU27" s="3">
        <f t="shared" si="72"/>
        <v>82.9</v>
      </c>
      <c r="AV27" s="3">
        <f t="shared" ref="AV27" si="73">SUM(AV26)</f>
        <v>218.1</v>
      </c>
      <c r="AW27" s="3">
        <f t="shared" si="72"/>
        <v>0</v>
      </c>
      <c r="AX27" s="3"/>
      <c r="AY27" s="3">
        <f t="shared" ref="AY27:BH27" si="74">SUM(AY26)</f>
        <v>5956</v>
      </c>
      <c r="AZ27" s="3">
        <f t="shared" si="74"/>
        <v>5831</v>
      </c>
      <c r="BA27" s="3">
        <f t="shared" si="74"/>
        <v>5586</v>
      </c>
      <c r="BB27" s="3">
        <f t="shared" si="74"/>
        <v>5418.3</v>
      </c>
      <c r="BC27" s="3">
        <f t="shared" si="74"/>
        <v>4933.7</v>
      </c>
      <c r="BD27" s="3">
        <f t="shared" si="74"/>
        <v>7037.5</v>
      </c>
      <c r="BE27" s="3">
        <f t="shared" si="74"/>
        <v>5216.1000000000004</v>
      </c>
      <c r="BF27" s="3">
        <f t="shared" si="74"/>
        <v>7221.6</v>
      </c>
      <c r="BG27" s="3">
        <f t="shared" ref="BG27" si="75">SUM(BG26)</f>
        <v>6448.7</v>
      </c>
      <c r="BH27" s="3">
        <f t="shared" si="74"/>
        <v>0</v>
      </c>
      <c r="BI27" s="3"/>
      <c r="BJ27" s="12">
        <f t="shared" ref="BJ27:BN27" si="76">SUM(BJ26)</f>
        <v>6490.8</v>
      </c>
      <c r="BK27" s="12">
        <f t="shared" si="76"/>
        <v>54648</v>
      </c>
      <c r="BL27" s="12">
        <f t="shared" si="76"/>
        <v>187464.96000000002</v>
      </c>
      <c r="BM27" s="12">
        <f t="shared" si="76"/>
        <v>48790.799999999996</v>
      </c>
      <c r="BN27" s="12">
        <f t="shared" si="76"/>
        <v>76889.52</v>
      </c>
      <c r="BO27" s="12">
        <f t="shared" ref="BO27:BQ27" si="77">SUM(BO26)</f>
        <v>37652.400000000001</v>
      </c>
      <c r="BP27" s="12">
        <f t="shared" si="77"/>
        <v>15809.039999999999</v>
      </c>
      <c r="BQ27" s="12">
        <f t="shared" si="77"/>
        <v>28504.799999999999</v>
      </c>
      <c r="BR27" s="12"/>
      <c r="BS27" s="12">
        <f t="shared" ref="BS27:BV27" si="78">SUM(BS26)</f>
        <v>429994.8</v>
      </c>
      <c r="BT27" s="12">
        <f t="shared" si="78"/>
        <v>459864</v>
      </c>
      <c r="BU27" s="12">
        <f t="shared" si="78"/>
        <v>538083.36</v>
      </c>
      <c r="BV27" s="12">
        <f t="shared" si="78"/>
        <v>399524.39999999997</v>
      </c>
      <c r="BW27" s="12">
        <f t="shared" ref="BW27:BZ27" si="79">SUM(BW26)</f>
        <v>419114.16</v>
      </c>
      <c r="BX27" s="12">
        <f t="shared" si="79"/>
        <v>517384.8</v>
      </c>
      <c r="BY27" s="12">
        <f t="shared" si="79"/>
        <v>384377.04000000004</v>
      </c>
      <c r="BZ27" s="12">
        <f t="shared" si="79"/>
        <v>542491.20000000007</v>
      </c>
      <c r="CA27" s="3"/>
      <c r="CB27" s="22">
        <f t="shared" si="64"/>
        <v>1.5095066265917636E-2</v>
      </c>
      <c r="CC27" s="22">
        <f t="shared" si="64"/>
        <v>0.11883513386566463</v>
      </c>
      <c r="CD27" s="22">
        <f t="shared" si="64"/>
        <v>0.34839389941365223</v>
      </c>
      <c r="CE27" s="22">
        <f t="shared" si="64"/>
        <v>0.12212220329972337</v>
      </c>
      <c r="CF27" s="22">
        <f t="shared" si="65"/>
        <v>0.18345722320620236</v>
      </c>
      <c r="CG27" s="22">
        <f t="shared" si="65"/>
        <v>7.2774461097426912E-2</v>
      </c>
      <c r="CH27" s="22">
        <f t="shared" si="65"/>
        <v>4.1128991471498913E-2</v>
      </c>
      <c r="CI27" s="22">
        <f t="shared" si="65"/>
        <v>5.2544262469142351E-2</v>
      </c>
      <c r="CK27" s="54">
        <f>(E27*(SUM(G27:P27)+SUM(R27:AA27)+SUM(AC27:AL27)+SUM(AN27:AW27)))/(E27*(SUM(G27:P27)+SUM(AC27:AL27)+SUM(AY27:BH27)))</f>
        <v>0.1206841339080688</v>
      </c>
      <c r="CL27" s="8"/>
      <c r="CM27" s="57">
        <f>($E27*(SUM($I27:$P27)+SUM($T27:$AA27)+SUM($AE27:$AL27)+SUM($AP27:$AW27)))/($E27*(SUM($I27:$P27)+SUM($AE27:$AL27)+SUM($BA27:$BH27)))</f>
        <v>0.13470514771969819</v>
      </c>
      <c r="CN27" s="8"/>
      <c r="CO27" s="61">
        <f>($E27*(SUM($K27:$P27)+SUM($V27:$AA27)+SUM($AG27:$AL27)+SUM($AR27:$AW27)))/($E27*(SUM($K27:$P27)+SUM($AG27:$AL27)+SUM($BC27:$BH27)))</f>
        <v>8.813822902071515E-2</v>
      </c>
      <c r="CP27" s="8"/>
      <c r="CQ27" s="65">
        <f>($E27*(SUM($M27:$P27)+SUM($X27:$AA27)+SUM($AI27:$AL27)+SUM($AT27:$AW27)))/($E27*(SUM($M27:$P27)+SUM($AI27:$AL27)+SUM($BE27:$BH27)))</f>
        <v>6.5677443612062292E-2</v>
      </c>
      <c r="CR27" s="8"/>
      <c r="CS27" s="69" t="e">
        <f>($E27*(SUM($P27:$P27)+SUM($AA27:$AA27)+SUM($AL27:$AL27)+SUM($AW27:$AW27)))/($E27*(SUM($P27:$P27)+SUM($AL27:$AL27)+SUM($BH27:$BH27)))</f>
        <v>#DIV/0!</v>
      </c>
    </row>
    <row r="28" spans="1:97" ht="15">
      <c r="A28" s="30" t="s">
        <v>46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3"/>
      <c r="CB28" s="34">
        <v>4.9700000000000001E-2</v>
      </c>
      <c r="CC28" s="34">
        <v>5.1499999999999997E-2</v>
      </c>
      <c r="CD28" s="34">
        <v>5.8900000000000001E-2</v>
      </c>
      <c r="CE28" s="34">
        <v>6.9900000000000004E-2</v>
      </c>
      <c r="CF28" s="34">
        <v>6.08E-2</v>
      </c>
      <c r="CG28" s="34">
        <v>6.3799999999999996E-2</v>
      </c>
      <c r="CH28" s="34"/>
      <c r="CI28" s="34"/>
    </row>
    <row r="29" spans="1:97" ht="15">
      <c r="A29" s="35" t="s">
        <v>47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3"/>
      <c r="CB29" s="39">
        <v>8.5699999999999998E-2</v>
      </c>
      <c r="CC29" s="39">
        <v>9.2299999999999993E-2</v>
      </c>
      <c r="CD29" s="39">
        <v>0.10290000000000001</v>
      </c>
      <c r="CE29" s="39">
        <v>0.1275</v>
      </c>
      <c r="CF29" s="39">
        <v>0.1207</v>
      </c>
      <c r="CG29" s="39">
        <v>0.12839999999999999</v>
      </c>
      <c r="CH29" s="39"/>
      <c r="CI29" s="39"/>
    </row>
    <row r="30" spans="1:97"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3"/>
      <c r="CB30" s="22"/>
      <c r="CC30" s="22"/>
      <c r="CD30" s="22"/>
      <c r="CE30" s="22"/>
      <c r="CF30" s="22"/>
      <c r="CG30" s="22"/>
      <c r="CH30" s="22"/>
      <c r="CI30" s="22"/>
    </row>
    <row r="31" spans="1:97">
      <c r="A31" s="2" t="s">
        <v>15</v>
      </c>
      <c r="C31" s="12">
        <v>155</v>
      </c>
      <c r="D31" s="12">
        <v>155</v>
      </c>
      <c r="E31" s="17">
        <f>AVERAGE(C31:D31)</f>
        <v>155</v>
      </c>
      <c r="G31" s="24">
        <v>270.18</v>
      </c>
      <c r="H31" s="24">
        <v>489.73</v>
      </c>
      <c r="I31" s="24">
        <v>189.97</v>
      </c>
      <c r="J31" s="24">
        <v>229.77</v>
      </c>
      <c r="K31" s="24">
        <v>327.73</v>
      </c>
      <c r="L31" s="24">
        <v>116.05</v>
      </c>
      <c r="M31" s="24">
        <v>486.7</v>
      </c>
      <c r="N31" s="24">
        <v>64.05</v>
      </c>
      <c r="O31" s="24">
        <v>90.7</v>
      </c>
      <c r="P31" s="24"/>
      <c r="Q31" s="24"/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158.1</v>
      </c>
      <c r="Y31" s="24">
        <v>137.9</v>
      </c>
      <c r="Z31" s="24">
        <v>126.08</v>
      </c>
      <c r="AA31" s="24"/>
      <c r="AB31" s="3"/>
      <c r="AC31" s="26">
        <v>58</v>
      </c>
      <c r="AD31" s="26">
        <v>87</v>
      </c>
      <c r="AE31" s="26">
        <v>40.299999999999997</v>
      </c>
      <c r="AF31" s="26">
        <v>138.80000000000001</v>
      </c>
      <c r="AG31" s="26">
        <v>323</v>
      </c>
      <c r="AH31" s="26">
        <v>508.3</v>
      </c>
      <c r="AI31" s="26">
        <v>197.1</v>
      </c>
      <c r="AJ31" s="26">
        <v>188.3</v>
      </c>
      <c r="AK31" s="26">
        <v>321.10000000000002</v>
      </c>
      <c r="AL31" s="26"/>
      <c r="AM31" s="26"/>
      <c r="AN31" s="26">
        <v>147</v>
      </c>
      <c r="AO31" s="26">
        <v>169</v>
      </c>
      <c r="AP31" s="26">
        <v>56</v>
      </c>
      <c r="AQ31" s="26">
        <v>31.7</v>
      </c>
      <c r="AR31" s="26">
        <v>95.9</v>
      </c>
      <c r="AS31" s="26">
        <v>107.4</v>
      </c>
      <c r="AT31" s="26">
        <v>80.599999999999994</v>
      </c>
      <c r="AU31" s="26">
        <v>44</v>
      </c>
      <c r="AV31" s="26">
        <v>6.6</v>
      </c>
      <c r="AW31" s="26"/>
      <c r="AX31" s="3"/>
      <c r="AY31" s="28">
        <v>7877</v>
      </c>
      <c r="AZ31" s="28">
        <v>7460</v>
      </c>
      <c r="BA31" s="28">
        <v>8082</v>
      </c>
      <c r="BB31" s="28">
        <v>7732.6</v>
      </c>
      <c r="BC31" s="28">
        <v>6807.5</v>
      </c>
      <c r="BD31" s="28">
        <v>7905.4</v>
      </c>
      <c r="BE31" s="28">
        <v>7575.2</v>
      </c>
      <c r="BF31" s="28">
        <v>8268.4</v>
      </c>
      <c r="BG31" s="28">
        <v>7865</v>
      </c>
      <c r="BH31" s="28"/>
      <c r="BI31" s="3"/>
      <c r="BJ31" s="12">
        <f t="shared" ref="BJ31:BN33" si="80">$E31*(G31+R31+AC31+AN31)</f>
        <v>73652.899999999994</v>
      </c>
      <c r="BK31" s="12">
        <f t="shared" si="80"/>
        <v>115588.15000000001</v>
      </c>
      <c r="BL31" s="12">
        <f t="shared" si="80"/>
        <v>44371.85</v>
      </c>
      <c r="BM31" s="12">
        <f t="shared" si="80"/>
        <v>62041.850000000006</v>
      </c>
      <c r="BN31" s="12">
        <f t="shared" si="80"/>
        <v>115727.65</v>
      </c>
      <c r="BO31" s="12">
        <f t="shared" ref="BO31:BQ33" si="81">$E31*(L31+W31+AH31+AS31)</f>
        <v>113421.25</v>
      </c>
      <c r="BP31" s="12">
        <f t="shared" si="81"/>
        <v>142987.5</v>
      </c>
      <c r="BQ31" s="12">
        <f t="shared" si="81"/>
        <v>67308.75</v>
      </c>
      <c r="BR31" s="12"/>
      <c r="BS31" s="12">
        <f t="shared" ref="BS31:BV33" si="82">$E31*(G31+AC31+AY31)</f>
        <v>1271802.9000000001</v>
      </c>
      <c r="BT31" s="12">
        <f t="shared" si="82"/>
        <v>1245693.1499999999</v>
      </c>
      <c r="BU31" s="12">
        <f t="shared" si="82"/>
        <v>1288401.8500000001</v>
      </c>
      <c r="BV31" s="12">
        <f t="shared" si="82"/>
        <v>1255681.3500000001</v>
      </c>
      <c r="BW31" s="12">
        <f t="shared" ref="BW31:BZ33" si="83">$E31*(K31+AG31+BC31)</f>
        <v>1156025.6499999999</v>
      </c>
      <c r="BX31" s="12">
        <f t="shared" si="83"/>
        <v>1322111.25</v>
      </c>
      <c r="BY31" s="12">
        <f t="shared" si="83"/>
        <v>1280145</v>
      </c>
      <c r="BZ31" s="12">
        <f t="shared" si="83"/>
        <v>1320716.25</v>
      </c>
      <c r="CA31" s="3"/>
      <c r="CB31" s="22">
        <f t="shared" ref="CB31:CE34" si="84">BJ31/BS31</f>
        <v>5.7912196929256872E-2</v>
      </c>
      <c r="CC31" s="22">
        <f t="shared" si="84"/>
        <v>9.2790226870879094E-2</v>
      </c>
      <c r="CD31" s="22">
        <f t="shared" si="84"/>
        <v>3.4439449151675773E-2</v>
      </c>
      <c r="CE31" s="22">
        <f t="shared" si="84"/>
        <v>4.9408912539793633E-2</v>
      </c>
      <c r="CF31" s="22">
        <f t="shared" ref="CF31:CI34" si="85">BN31/BW31</f>
        <v>0.10010820261643849</v>
      </c>
      <c r="CG31" s="22">
        <f t="shared" si="85"/>
        <v>8.5787977373311064E-2</v>
      </c>
      <c r="CH31" s="22">
        <f t="shared" si="85"/>
        <v>0.11169633127497276</v>
      </c>
      <c r="CI31" s="22">
        <f t="shared" si="85"/>
        <v>5.0963823607076839E-2</v>
      </c>
      <c r="CK31" s="52">
        <f>(E31*(SUM(G31:P31)+SUM(R31:AA31)+SUM(AC31:AL31)+SUM(AN31:AW31)))/(E31*(SUM(G31:P31)+SUM(AC31:AL31)+SUM(AY31:BH31)))</f>
        <v>7.1737701608198007E-2</v>
      </c>
      <c r="CM31" s="55">
        <f>($E31*(SUM($I31:$P31)+SUM($T31:$AA31)+SUM($AE31:$AL31)+SUM($AP31:$AW31)))/($E31*(SUM($I31:$P31)+SUM($AE31:$AL31)+SUM($BA31:$BH31)))</f>
        <v>7.0767380051888359E-2</v>
      </c>
      <c r="CO31" s="59">
        <f>($E31*(SUM($K31:$P31)+SUM($V31:$AA31)+SUM($AG31:$AL31)+SUM($AR31:$AW31)))/($E31*(SUM($K31:$P31)+SUM($AG31:$AL31)+SUM($BC31:$BH31)))</f>
        <v>8.2340082831987599E-2</v>
      </c>
      <c r="CQ31" s="63">
        <f>($E31*(SUM($M31:$P31)+SUM($X31:$AA31)+SUM($AI31:$AL31)+SUM($AT31:$AW31)))/($E31*(SUM($M31:$P31)+SUM($AI31:$AL31)+SUM($BE31:$BH31)))</f>
        <v>7.5877564948087436E-2</v>
      </c>
      <c r="CS31" s="67" t="e">
        <f>($E31*(SUM($P31:$P31)+SUM($AA31:$AA31)+SUM($AL31:$AL31)+SUM($AW31:$AW31)))/($E31*(SUM($P31:$P31)+SUM($AL31:$AL31)+SUM($BH31:$BH31)))</f>
        <v>#DIV/0!</v>
      </c>
    </row>
    <row r="32" spans="1:97">
      <c r="A32" s="2" t="s">
        <v>16</v>
      </c>
      <c r="C32" s="12">
        <v>168</v>
      </c>
      <c r="D32" s="12">
        <v>168</v>
      </c>
      <c r="E32" s="17">
        <f>AVERAGE(C32:D32)</f>
        <v>168</v>
      </c>
      <c r="G32" s="24">
        <v>588.58000000000004</v>
      </c>
      <c r="H32" s="24">
        <v>132.93</v>
      </c>
      <c r="I32" s="24">
        <v>480.3</v>
      </c>
      <c r="J32" s="24">
        <v>525.19000000000005</v>
      </c>
      <c r="K32" s="24">
        <v>181.43</v>
      </c>
      <c r="L32" s="24">
        <v>155.25</v>
      </c>
      <c r="M32" s="24">
        <v>95.88</v>
      </c>
      <c r="N32" s="24">
        <v>116.53</v>
      </c>
      <c r="O32" s="24">
        <v>74.67</v>
      </c>
      <c r="P32" s="24"/>
      <c r="Q32" s="24"/>
      <c r="R32" s="24">
        <v>0</v>
      </c>
      <c r="S32" s="24">
        <v>0</v>
      </c>
      <c r="T32" s="24">
        <v>0</v>
      </c>
      <c r="U32" s="24">
        <v>0</v>
      </c>
      <c r="V32" s="24">
        <v>7</v>
      </c>
      <c r="W32" s="24">
        <v>0</v>
      </c>
      <c r="X32" s="24">
        <v>52.58</v>
      </c>
      <c r="Y32" s="24">
        <v>39.369999999999997</v>
      </c>
      <c r="Z32" s="24">
        <v>91.22</v>
      </c>
      <c r="AA32" s="24"/>
      <c r="AB32" s="3"/>
      <c r="AC32" s="26">
        <v>472</v>
      </c>
      <c r="AD32" s="26">
        <v>173</v>
      </c>
      <c r="AE32" s="26">
        <v>717.6</v>
      </c>
      <c r="AF32" s="26">
        <v>23.5</v>
      </c>
      <c r="AG32" s="26">
        <v>291.60000000000002</v>
      </c>
      <c r="AH32" s="26">
        <v>197</v>
      </c>
      <c r="AI32" s="26">
        <v>329.8</v>
      </c>
      <c r="AJ32" s="26">
        <v>552.5</v>
      </c>
      <c r="AK32" s="26">
        <v>1063.7</v>
      </c>
      <c r="AL32" s="26"/>
      <c r="AM32" s="26"/>
      <c r="AN32" s="26">
        <v>93</v>
      </c>
      <c r="AO32" s="26">
        <v>168</v>
      </c>
      <c r="AP32" s="26">
        <v>281.7</v>
      </c>
      <c r="AQ32" s="26">
        <v>326.39999999999998</v>
      </c>
      <c r="AR32" s="26">
        <v>272.3</v>
      </c>
      <c r="AS32" s="26">
        <v>61.2</v>
      </c>
      <c r="AT32" s="26">
        <v>39.799999999999997</v>
      </c>
      <c r="AU32" s="26">
        <v>131.4</v>
      </c>
      <c r="AV32" s="26">
        <v>11.5</v>
      </c>
      <c r="AW32" s="26"/>
      <c r="AX32" s="3"/>
      <c r="AY32" s="28">
        <v>6749</v>
      </c>
      <c r="AZ32" s="28">
        <v>6982</v>
      </c>
      <c r="BA32" s="28">
        <v>7592.7</v>
      </c>
      <c r="BB32" s="28">
        <v>7407</v>
      </c>
      <c r="BC32" s="28">
        <v>6824.8</v>
      </c>
      <c r="BD32" s="28">
        <v>7841.2</v>
      </c>
      <c r="BE32" s="28">
        <v>8001.9</v>
      </c>
      <c r="BF32" s="28">
        <v>7555.6</v>
      </c>
      <c r="BG32" s="28">
        <v>6371.8</v>
      </c>
      <c r="BH32" s="28"/>
      <c r="BI32" s="3"/>
      <c r="BJ32" s="12">
        <f t="shared" si="80"/>
        <v>193801.44</v>
      </c>
      <c r="BK32" s="12">
        <f t="shared" si="80"/>
        <v>79620.240000000005</v>
      </c>
      <c r="BL32" s="12">
        <f t="shared" si="80"/>
        <v>248572.80000000002</v>
      </c>
      <c r="BM32" s="12">
        <f t="shared" si="80"/>
        <v>147015.12</v>
      </c>
      <c r="BN32" s="12">
        <f t="shared" si="80"/>
        <v>126391.44</v>
      </c>
      <c r="BO32" s="12">
        <f t="shared" si="81"/>
        <v>69459.599999999991</v>
      </c>
      <c r="BP32" s="12">
        <f t="shared" si="81"/>
        <v>87034.079999999987</v>
      </c>
      <c r="BQ32" s="12">
        <f t="shared" si="81"/>
        <v>141086.39999999999</v>
      </c>
      <c r="BR32" s="12"/>
      <c r="BS32" s="12">
        <f t="shared" si="82"/>
        <v>1312009.44</v>
      </c>
      <c r="BT32" s="12">
        <f t="shared" si="82"/>
        <v>1224372.24</v>
      </c>
      <c r="BU32" s="12">
        <f t="shared" si="82"/>
        <v>1476820.8</v>
      </c>
      <c r="BV32" s="12">
        <f t="shared" si="82"/>
        <v>1336555.9200000002</v>
      </c>
      <c r="BW32" s="12">
        <f t="shared" si="83"/>
        <v>1226035.44</v>
      </c>
      <c r="BX32" s="12">
        <f t="shared" si="83"/>
        <v>1376499.6</v>
      </c>
      <c r="BY32" s="12">
        <f t="shared" si="83"/>
        <v>1415833.44</v>
      </c>
      <c r="BZ32" s="12">
        <f t="shared" si="83"/>
        <v>1381737.84</v>
      </c>
      <c r="CA32" s="3"/>
      <c r="CB32" s="22">
        <f t="shared" si="84"/>
        <v>0.14771344937883985</v>
      </c>
      <c r="CC32" s="22">
        <f t="shared" si="84"/>
        <v>6.5029439086270041E-2</v>
      </c>
      <c r="CD32" s="22">
        <f t="shared" si="84"/>
        <v>0.16831615589379564</v>
      </c>
      <c r="CE32" s="22">
        <f t="shared" si="84"/>
        <v>0.1099954875064262</v>
      </c>
      <c r="CF32" s="22">
        <f t="shared" si="85"/>
        <v>0.10308954853703088</v>
      </c>
      <c r="CG32" s="22">
        <f t="shared" si="85"/>
        <v>5.0461039000665155E-2</v>
      </c>
      <c r="CH32" s="22">
        <f t="shared" si="85"/>
        <v>6.1471976534188927E-2</v>
      </c>
      <c r="CI32" s="22">
        <f t="shared" si="85"/>
        <v>0.1021079367704079</v>
      </c>
      <c r="CK32" s="52">
        <f>(E32*(SUM(G32:P32)+SUM(R32:AA32)+SUM(AC32:AL32)+SUM(AN32:AW32)))/(E32*(SUM(G32:P32)+SUM(AC32:AL32)+SUM(AY32:BH32)))</f>
        <v>0.10835252049513368</v>
      </c>
      <c r="CM32" s="55">
        <f>($E32*(SUM($I32:$P32)+SUM($T32:$AA32)+SUM($AE32:$AL32)+SUM($AP32:$AW32)))/($E32*(SUM($I32:$P32)+SUM($AE32:$AL32)+SUM($BA32:$BH32)))</f>
        <v>0.10850045079827199</v>
      </c>
      <c r="CO32" s="59">
        <f>($E32*(SUM($K32:$P32)+SUM($V32:$AA32)+SUM($AG32:$AL32)+SUM($AR32:$AW32)))/($E32*(SUM($K32:$P32)+SUM($AG32:$AL32)+SUM($BC32:$BH32)))</f>
        <v>9.4940290505340502E-2</v>
      </c>
      <c r="CQ32" s="63">
        <f>($E32*(SUM($M32:$P32)+SUM($X32:$AA32)+SUM($AI32:$AL32)+SUM($AT32:$AW32)))/($E32*(SUM($M32:$P32)+SUM($AI32:$AL32)+SUM($BE32:$BH32)))</f>
        <v>0.10756183786530964</v>
      </c>
      <c r="CS32" s="67" t="e">
        <f>($E32*(SUM($P32:$P32)+SUM($AA32:$AA32)+SUM($AL32:$AL32)+SUM($AW32:$AW32)))/($E32*(SUM($P32:$P32)+SUM($AL32:$AL32)+SUM($BH32:$BH32)))</f>
        <v>#DIV/0!</v>
      </c>
    </row>
    <row r="33" spans="1:97" s="5" customFormat="1" ht="14">
      <c r="A33" s="4" t="s">
        <v>17</v>
      </c>
      <c r="C33" s="11">
        <v>240</v>
      </c>
      <c r="D33" s="11">
        <v>240</v>
      </c>
      <c r="E33" s="18">
        <f>AVERAGE(C33:D33)</f>
        <v>240</v>
      </c>
      <c r="G33" s="25">
        <v>380.53</v>
      </c>
      <c r="H33" s="25">
        <v>400.85</v>
      </c>
      <c r="I33" s="25">
        <v>374.08</v>
      </c>
      <c r="J33" s="25">
        <v>221.18</v>
      </c>
      <c r="K33" s="25">
        <v>404.33</v>
      </c>
      <c r="L33" s="25">
        <v>222.17</v>
      </c>
      <c r="M33" s="25">
        <v>257.39999999999998</v>
      </c>
      <c r="N33" s="25">
        <v>186.8</v>
      </c>
      <c r="O33" s="25">
        <v>306.43</v>
      </c>
      <c r="P33" s="25"/>
      <c r="Q33" s="25"/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209.78</v>
      </c>
      <c r="X33" s="25">
        <v>665.73</v>
      </c>
      <c r="Y33" s="25">
        <v>151.13</v>
      </c>
      <c r="Z33" s="25">
        <v>289.85000000000002</v>
      </c>
      <c r="AA33" s="25"/>
      <c r="AB33" s="6"/>
      <c r="AC33" s="27">
        <v>271</v>
      </c>
      <c r="AD33" s="27">
        <v>449</v>
      </c>
      <c r="AE33" s="27">
        <v>3138.7</v>
      </c>
      <c r="AF33" s="27">
        <v>230.6</v>
      </c>
      <c r="AG33" s="27">
        <v>280</v>
      </c>
      <c r="AH33" s="27">
        <v>412.7</v>
      </c>
      <c r="AI33" s="27">
        <v>187.8</v>
      </c>
      <c r="AJ33" s="27">
        <v>944.7</v>
      </c>
      <c r="AK33" s="27">
        <v>815.9</v>
      </c>
      <c r="AL33" s="27"/>
      <c r="AM33" s="27"/>
      <c r="AN33" s="27">
        <v>44</v>
      </c>
      <c r="AO33" s="27">
        <v>158</v>
      </c>
      <c r="AP33" s="27">
        <v>81.099999999999994</v>
      </c>
      <c r="AQ33" s="27">
        <v>94.6</v>
      </c>
      <c r="AR33" s="27">
        <v>42.9</v>
      </c>
      <c r="AS33" s="27">
        <v>171.5</v>
      </c>
      <c r="AT33" s="27">
        <v>100.5</v>
      </c>
      <c r="AU33" s="27">
        <v>75.900000000000006</v>
      </c>
      <c r="AV33" s="27">
        <v>226.7</v>
      </c>
      <c r="AW33" s="27"/>
      <c r="AX33" s="6"/>
      <c r="AY33" s="29">
        <v>7250</v>
      </c>
      <c r="AZ33" s="29">
        <v>7188</v>
      </c>
      <c r="BA33" s="29">
        <v>5134.3</v>
      </c>
      <c r="BB33" s="29">
        <v>7721.5</v>
      </c>
      <c r="BC33" s="29">
        <v>7873.8</v>
      </c>
      <c r="BD33" s="29">
        <v>7434.5</v>
      </c>
      <c r="BE33" s="29">
        <v>7778.8</v>
      </c>
      <c r="BF33" s="29">
        <v>6806.6</v>
      </c>
      <c r="BG33" s="29">
        <v>7493.2</v>
      </c>
      <c r="BH33" s="29"/>
      <c r="BI33" s="6"/>
      <c r="BJ33" s="20">
        <f t="shared" si="80"/>
        <v>166927.19999999998</v>
      </c>
      <c r="BK33" s="20">
        <f t="shared" si="80"/>
        <v>241884</v>
      </c>
      <c r="BL33" s="20">
        <f t="shared" si="80"/>
        <v>862531.2</v>
      </c>
      <c r="BM33" s="20">
        <f t="shared" si="80"/>
        <v>131131.20000000001</v>
      </c>
      <c r="BN33" s="20">
        <f t="shared" si="80"/>
        <v>174535.19999999998</v>
      </c>
      <c r="BO33" s="20">
        <f t="shared" si="81"/>
        <v>243876</v>
      </c>
      <c r="BP33" s="20">
        <f t="shared" si="81"/>
        <v>290743.2</v>
      </c>
      <c r="BQ33" s="20">
        <f t="shared" si="81"/>
        <v>326047.20000000007</v>
      </c>
      <c r="BR33" s="11"/>
      <c r="BS33" s="20">
        <f t="shared" si="82"/>
        <v>1896367.2</v>
      </c>
      <c r="BT33" s="20">
        <f t="shared" si="82"/>
        <v>1929084</v>
      </c>
      <c r="BU33" s="20">
        <f t="shared" si="82"/>
        <v>2075299.2</v>
      </c>
      <c r="BV33" s="20">
        <f t="shared" si="82"/>
        <v>1961587.2</v>
      </c>
      <c r="BW33" s="20">
        <f t="shared" si="83"/>
        <v>2053951.2000000002</v>
      </c>
      <c r="BX33" s="20">
        <f t="shared" si="83"/>
        <v>1936648.8</v>
      </c>
      <c r="BY33" s="20">
        <f t="shared" si="83"/>
        <v>1973760</v>
      </c>
      <c r="BZ33" s="20">
        <f t="shared" si="83"/>
        <v>1905144</v>
      </c>
      <c r="CA33" s="6"/>
      <c r="CB33" s="23">
        <f t="shared" si="84"/>
        <v>8.8024724325542009E-2</v>
      </c>
      <c r="CC33" s="23">
        <f t="shared" si="84"/>
        <v>0.1253880079872105</v>
      </c>
      <c r="CD33" s="23">
        <f t="shared" si="84"/>
        <v>0.41561775767079751</v>
      </c>
      <c r="CE33" s="23">
        <f t="shared" si="84"/>
        <v>6.6849538985572513E-2</v>
      </c>
      <c r="CF33" s="23">
        <f t="shared" si="85"/>
        <v>8.4975339238829023E-2</v>
      </c>
      <c r="CG33" s="23">
        <f t="shared" si="85"/>
        <v>0.12592680717329854</v>
      </c>
      <c r="CH33" s="23">
        <f t="shared" si="85"/>
        <v>0.14730423151750974</v>
      </c>
      <c r="CI33" s="23">
        <f t="shared" si="85"/>
        <v>0.17114044922588531</v>
      </c>
      <c r="CK33" s="53">
        <f>(E33*(SUM(G33:P33)+SUM(R33:AA33)+SUM(AC33:AL33)+SUM(AN33:AW33)))/(E33*(SUM(G33:P33)+SUM(AC33:AL33)+SUM(AY33:BH33)))</f>
        <v>0.15904915629192098</v>
      </c>
      <c r="CM33" s="56">
        <f>($E33*(SUM($I33:$P33)+SUM($T33:$AA33)+SUM($AE33:$AL33)+SUM($AP33:$AW33)))/($E33*(SUM($I33:$P33)+SUM($AE33:$AL33)+SUM($BA33:$BH33)))</f>
        <v>0.17333439357916952</v>
      </c>
      <c r="CO33" s="60">
        <f>($E33*(SUM($K33:$P33)+SUM($V33:$AA33)+SUM($AG33:$AL33)+SUM($AR33:$AW33)))/($E33*(SUM($K33:$P33)+SUM($AG33:$AL33)+SUM($BC33:$BH33)))</f>
        <v>0.14375561675570153</v>
      </c>
      <c r="CQ33" s="64">
        <f>($E33*(SUM($M33:$P33)+SUM($X33:$AA33)+SUM($AI33:$AL33)+SUM($AT33:$AW33)))/($E33*(SUM($M33:$P33)+SUM($AI33:$AL33)+SUM($BE33:$BH33)))</f>
        <v>0.16986451085111853</v>
      </c>
      <c r="CS33" s="68" t="e">
        <f>($E33*(SUM($P33:$P33)+SUM($AA33:$AA33)+SUM($AL33:$AL33)+SUM($AW33:$AW33)))/($E33*(SUM($P33:$P33)+SUM($AL33:$AL33)+SUM($BH33:$BH33)))</f>
        <v>#DIV/0!</v>
      </c>
    </row>
    <row r="34" spans="1:97" ht="13">
      <c r="A34" s="2" t="s">
        <v>18</v>
      </c>
      <c r="C34" s="12">
        <f>SUM(C31:C33)</f>
        <v>563</v>
      </c>
      <c r="D34" s="12">
        <f>SUM(D31:D33)</f>
        <v>563</v>
      </c>
      <c r="E34" s="17">
        <f>AVERAGE(C34:D34)</f>
        <v>563</v>
      </c>
      <c r="G34" s="3">
        <f t="shared" ref="G34:P34" si="86">SUM(G31:G33)</f>
        <v>1239.29</v>
      </c>
      <c r="H34" s="3">
        <f t="shared" si="86"/>
        <v>1023.5100000000001</v>
      </c>
      <c r="I34" s="3">
        <f t="shared" si="86"/>
        <v>1044.3499999999999</v>
      </c>
      <c r="J34" s="3">
        <f t="shared" si="86"/>
        <v>976.1400000000001</v>
      </c>
      <c r="K34" s="3">
        <f t="shared" si="86"/>
        <v>913.49</v>
      </c>
      <c r="L34" s="3">
        <f t="shared" si="86"/>
        <v>493.47</v>
      </c>
      <c r="M34" s="3">
        <f t="shared" si="86"/>
        <v>839.9799999999999</v>
      </c>
      <c r="N34" s="3">
        <f t="shared" si="86"/>
        <v>367.38</v>
      </c>
      <c r="O34" s="3">
        <f t="shared" ref="O34" si="87">SUM(O31:O33)</f>
        <v>471.8</v>
      </c>
      <c r="P34" s="3">
        <f t="shared" si="86"/>
        <v>0</v>
      </c>
      <c r="Q34" s="3"/>
      <c r="R34" s="3">
        <f t="shared" ref="R34:AA34" si="88">SUM(R31:R33)</f>
        <v>0</v>
      </c>
      <c r="S34" s="3">
        <f t="shared" si="88"/>
        <v>0</v>
      </c>
      <c r="T34" s="3">
        <f t="shared" si="88"/>
        <v>0</v>
      </c>
      <c r="U34" s="3">
        <f t="shared" si="88"/>
        <v>0</v>
      </c>
      <c r="V34" s="3">
        <f t="shared" si="88"/>
        <v>7</v>
      </c>
      <c r="W34" s="3">
        <f t="shared" si="88"/>
        <v>209.78</v>
      </c>
      <c r="X34" s="3">
        <f t="shared" si="88"/>
        <v>876.41000000000008</v>
      </c>
      <c r="Y34" s="3">
        <f t="shared" si="88"/>
        <v>328.4</v>
      </c>
      <c r="Z34" s="3">
        <f t="shared" ref="Z34" si="89">SUM(Z31:Z33)</f>
        <v>507.15000000000003</v>
      </c>
      <c r="AA34" s="3">
        <f t="shared" si="88"/>
        <v>0</v>
      </c>
      <c r="AB34" s="3"/>
      <c r="AC34" s="3">
        <f t="shared" ref="AC34:AL34" si="90">SUM(AC31:AC33)</f>
        <v>801</v>
      </c>
      <c r="AD34" s="3">
        <f t="shared" si="90"/>
        <v>709</v>
      </c>
      <c r="AE34" s="3">
        <f t="shared" si="90"/>
        <v>3896.6</v>
      </c>
      <c r="AF34" s="3">
        <f t="shared" si="90"/>
        <v>392.9</v>
      </c>
      <c r="AG34" s="3">
        <f t="shared" si="90"/>
        <v>894.6</v>
      </c>
      <c r="AH34" s="3">
        <f t="shared" si="90"/>
        <v>1118</v>
      </c>
      <c r="AI34" s="3">
        <f t="shared" si="90"/>
        <v>714.7</v>
      </c>
      <c r="AJ34" s="3">
        <f t="shared" si="90"/>
        <v>1685.5</v>
      </c>
      <c r="AK34" s="3">
        <f t="shared" ref="AK34" si="91">SUM(AK31:AK33)</f>
        <v>2200.7000000000003</v>
      </c>
      <c r="AL34" s="3">
        <f t="shared" si="90"/>
        <v>0</v>
      </c>
      <c r="AM34" s="3"/>
      <c r="AN34" s="3">
        <f t="shared" ref="AN34:AW34" si="92">SUM(AN31:AN33)</f>
        <v>284</v>
      </c>
      <c r="AO34" s="3">
        <f t="shared" si="92"/>
        <v>495</v>
      </c>
      <c r="AP34" s="3">
        <f t="shared" si="92"/>
        <v>418.79999999999995</v>
      </c>
      <c r="AQ34" s="3">
        <f t="shared" si="92"/>
        <v>452.69999999999993</v>
      </c>
      <c r="AR34" s="3">
        <f t="shared" si="92"/>
        <v>411.1</v>
      </c>
      <c r="AS34" s="3">
        <f t="shared" si="92"/>
        <v>340.1</v>
      </c>
      <c r="AT34" s="3">
        <f t="shared" si="92"/>
        <v>220.89999999999998</v>
      </c>
      <c r="AU34" s="3">
        <f t="shared" si="92"/>
        <v>251.3</v>
      </c>
      <c r="AV34" s="3">
        <f t="shared" ref="AV34" si="93">SUM(AV31:AV33)</f>
        <v>244.79999999999998</v>
      </c>
      <c r="AW34" s="3">
        <f t="shared" si="92"/>
        <v>0</v>
      </c>
      <c r="AX34" s="3"/>
      <c r="AY34" s="3">
        <f t="shared" ref="AY34:BH34" si="94">SUM(AY31:AY33)</f>
        <v>21876</v>
      </c>
      <c r="AZ34" s="3">
        <f t="shared" si="94"/>
        <v>21630</v>
      </c>
      <c r="BA34" s="3">
        <f t="shared" si="94"/>
        <v>20809</v>
      </c>
      <c r="BB34" s="3">
        <f t="shared" si="94"/>
        <v>22861.1</v>
      </c>
      <c r="BC34" s="3">
        <f t="shared" si="94"/>
        <v>21506.1</v>
      </c>
      <c r="BD34" s="3">
        <f t="shared" si="94"/>
        <v>23181.1</v>
      </c>
      <c r="BE34" s="3">
        <f t="shared" si="94"/>
        <v>23355.899999999998</v>
      </c>
      <c r="BF34" s="3">
        <f t="shared" si="94"/>
        <v>22630.6</v>
      </c>
      <c r="BG34" s="3">
        <f t="shared" ref="BG34" si="95">SUM(BG31:BG33)</f>
        <v>21730</v>
      </c>
      <c r="BH34" s="3">
        <f t="shared" si="94"/>
        <v>0</v>
      </c>
      <c r="BI34" s="3"/>
      <c r="BJ34" s="12">
        <f t="shared" ref="BJ34:BN34" si="96">SUM(BJ31:BJ33)</f>
        <v>434381.53999999992</v>
      </c>
      <c r="BK34" s="12">
        <f t="shared" si="96"/>
        <v>437092.39</v>
      </c>
      <c r="BL34" s="12">
        <f t="shared" si="96"/>
        <v>1155475.8500000001</v>
      </c>
      <c r="BM34" s="12">
        <f t="shared" si="96"/>
        <v>340188.17000000004</v>
      </c>
      <c r="BN34" s="12">
        <f t="shared" si="96"/>
        <v>416654.29</v>
      </c>
      <c r="BO34" s="12">
        <f t="shared" ref="BO34:BQ34" si="97">SUM(BO31:BO33)</f>
        <v>426756.85</v>
      </c>
      <c r="BP34" s="12">
        <f t="shared" si="97"/>
        <v>520764.78</v>
      </c>
      <c r="BQ34" s="12">
        <f t="shared" si="97"/>
        <v>534442.35000000009</v>
      </c>
      <c r="BR34" s="12"/>
      <c r="BS34" s="12">
        <f t="shared" ref="BS34:BV34" si="98">SUM(BS31:BS33)</f>
        <v>4480179.54</v>
      </c>
      <c r="BT34" s="12">
        <f t="shared" si="98"/>
        <v>4399149.3899999997</v>
      </c>
      <c r="BU34" s="12">
        <f t="shared" si="98"/>
        <v>4840521.8500000006</v>
      </c>
      <c r="BV34" s="12">
        <f t="shared" si="98"/>
        <v>4553824.4700000007</v>
      </c>
      <c r="BW34" s="12">
        <f t="shared" ref="BW34:BZ34" si="99">SUM(BW31:BW33)</f>
        <v>4436012.29</v>
      </c>
      <c r="BX34" s="12">
        <f t="shared" si="99"/>
        <v>4635259.6500000004</v>
      </c>
      <c r="BY34" s="12">
        <f t="shared" si="99"/>
        <v>4669738.4399999995</v>
      </c>
      <c r="BZ34" s="12">
        <f t="shared" si="99"/>
        <v>4607598.09</v>
      </c>
      <c r="CA34" s="3"/>
      <c r="CB34" s="22">
        <f t="shared" si="84"/>
        <v>9.6956279569099565E-2</v>
      </c>
      <c r="CC34" s="22">
        <f t="shared" si="84"/>
        <v>9.9358387554099412E-2</v>
      </c>
      <c r="CD34" s="22">
        <f t="shared" si="84"/>
        <v>0.23870894209474541</v>
      </c>
      <c r="CE34" s="22">
        <f t="shared" si="84"/>
        <v>7.4703838990965762E-2</v>
      </c>
      <c r="CF34" s="22">
        <f t="shared" si="85"/>
        <v>9.392541380898653E-2</v>
      </c>
      <c r="CG34" s="22">
        <f t="shared" si="85"/>
        <v>9.2067517727944317E-2</v>
      </c>
      <c r="CH34" s="22">
        <f t="shared" si="85"/>
        <v>0.11151904687835151</v>
      </c>
      <c r="CI34" s="22">
        <f t="shared" si="85"/>
        <v>0.11599152954766506</v>
      </c>
      <c r="CK34" s="54">
        <f>(E34*(SUM(G34:P34)+SUM(R34:AA34)+SUM(AC34:AL34)+SUM(AN34:AW34)))/(E34*(SUM(G34:P34)+SUM(AC34:AL34)+SUM(AY34:BH34)))</f>
        <v>0.11319110069140896</v>
      </c>
      <c r="CL34" s="8"/>
      <c r="CM34" s="57">
        <f>($E34*(SUM($I34:$P34)+SUM($T34:$AA34)+SUM($AE34:$AL34)+SUM($AP34:$AW34)))/($E34*(SUM($I34:$P34)+SUM($AE34:$AL34)+SUM($BA34:$BH34)))</f>
        <v>0.11783849471602174</v>
      </c>
      <c r="CN34" s="8"/>
      <c r="CO34" s="61">
        <f>($E34*(SUM($K34:$P34)+SUM($V34:$AA34)+SUM($AG34:$AL34)+SUM($AR34:$AW34)))/($E34*(SUM($K34:$P34)+SUM($AG34:$AL34)+SUM($BC34:$BH34)))</f>
        <v>0.10725801722672247</v>
      </c>
      <c r="CP34" s="8"/>
      <c r="CQ34" s="65">
        <f>($E34*(SUM($M34:$P34)+SUM($X34:$AA34)+SUM($AI34:$AL34)+SUM($AT34:$AW34)))/($E34*(SUM($M34:$P34)+SUM($AI34:$AL34)+SUM($BE34:$BH34)))</f>
        <v>0.11769493068326421</v>
      </c>
      <c r="CR34" s="8"/>
      <c r="CS34" s="69" t="e">
        <f>($E34*(SUM($P34:$P34)+SUM($AA34:$AA34)+SUM($AL34:$AL34)+SUM($AW34:$AW34)))/($E34*(SUM($P34:$P34)+SUM($AL34:$AL34)+SUM($BH34:$BH34)))</f>
        <v>#DIV/0!</v>
      </c>
    </row>
    <row r="35" spans="1:97" ht="15">
      <c r="A35" s="30" t="s">
        <v>46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3"/>
      <c r="CB35" s="34">
        <f t="shared" ref="CB35:CG35" si="100">(($E31+$E32)*CB$23+$E33*CB$10)/$E34</f>
        <v>5.0595204262877447E-2</v>
      </c>
      <c r="CC35" s="34">
        <f t="shared" si="100"/>
        <v>5.1968916518650085E-2</v>
      </c>
      <c r="CD35" s="34">
        <f t="shared" si="100"/>
        <v>5.8431083481349906E-2</v>
      </c>
      <c r="CE35" s="34">
        <f t="shared" si="100"/>
        <v>6.7342273534635871E-2</v>
      </c>
      <c r="CF35" s="34">
        <f t="shared" si="100"/>
        <v>6.1055772646536416E-2</v>
      </c>
      <c r="CG35" s="34">
        <f t="shared" si="100"/>
        <v>6.721030195381883E-2</v>
      </c>
      <c r="CH35" s="22"/>
      <c r="CI35" s="22"/>
    </row>
    <row r="36" spans="1:97" ht="15">
      <c r="A36" s="35" t="s">
        <v>47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3"/>
      <c r="CB36" s="39">
        <f t="shared" ref="CB36:CG36" si="101">(($E31+$E32)*CB$24+$E33*CB$11)/$E34</f>
        <v>8.6126287744227356E-2</v>
      </c>
      <c r="CC36" s="39">
        <f t="shared" si="101"/>
        <v>9.059484902309059E-2</v>
      </c>
      <c r="CD36" s="39">
        <f t="shared" si="101"/>
        <v>9.9191296625222025E-2</v>
      </c>
      <c r="CE36" s="39">
        <f t="shared" si="101"/>
        <v>0.11590497335701597</v>
      </c>
      <c r="CF36" s="39">
        <f t="shared" si="101"/>
        <v>0.11370888099467141</v>
      </c>
      <c r="CG36" s="39">
        <f t="shared" si="101"/>
        <v>0.12273037300177619</v>
      </c>
      <c r="CH36" s="22"/>
      <c r="CI36" s="22"/>
    </row>
    <row r="37" spans="1:97"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3"/>
      <c r="CB37" s="22"/>
      <c r="CC37" s="22"/>
      <c r="CD37" s="22"/>
      <c r="CE37" s="22"/>
      <c r="CF37" s="22"/>
      <c r="CG37" s="22"/>
      <c r="CH37" s="22"/>
      <c r="CI37" s="22"/>
    </row>
    <row r="38" spans="1:97">
      <c r="A38" s="2" t="s">
        <v>19</v>
      </c>
      <c r="C38" s="12">
        <v>303</v>
      </c>
      <c r="D38" s="12">
        <v>303</v>
      </c>
      <c r="E38" s="17">
        <f>AVERAGE(C38:D38)</f>
        <v>303</v>
      </c>
      <c r="G38" s="24">
        <v>219.73</v>
      </c>
      <c r="H38" s="24">
        <v>344.1</v>
      </c>
      <c r="I38" s="24">
        <v>206</v>
      </c>
      <c r="J38" s="24">
        <v>258.77</v>
      </c>
      <c r="K38" s="24">
        <v>300.55</v>
      </c>
      <c r="L38" s="24">
        <v>54.58</v>
      </c>
      <c r="M38" s="24">
        <v>202.65</v>
      </c>
      <c r="N38" s="24">
        <v>175.78</v>
      </c>
      <c r="O38" s="24">
        <v>65.23</v>
      </c>
      <c r="P38" s="24"/>
      <c r="Q38" s="24"/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187.53</v>
      </c>
      <c r="Y38" s="24">
        <v>0</v>
      </c>
      <c r="Z38" s="24">
        <v>0</v>
      </c>
      <c r="AA38" s="24"/>
      <c r="AB38" s="3"/>
      <c r="AC38" s="26">
        <v>209</v>
      </c>
      <c r="AD38" s="26">
        <v>773</v>
      </c>
      <c r="AE38" s="26">
        <v>696.9</v>
      </c>
      <c r="AF38" s="26">
        <v>77.2</v>
      </c>
      <c r="AG38" s="26">
        <v>235.9</v>
      </c>
      <c r="AH38" s="26">
        <v>258.60000000000002</v>
      </c>
      <c r="AI38" s="26">
        <v>414.4</v>
      </c>
      <c r="AJ38" s="26">
        <v>239.9</v>
      </c>
      <c r="AK38" s="26">
        <v>418.5</v>
      </c>
      <c r="AL38" s="26"/>
      <c r="AM38" s="26"/>
      <c r="AN38" s="26">
        <v>69</v>
      </c>
      <c r="AO38" s="26">
        <v>184</v>
      </c>
      <c r="AP38" s="26">
        <v>52.1</v>
      </c>
      <c r="AQ38" s="26">
        <v>101.7</v>
      </c>
      <c r="AR38" s="26">
        <v>196.4</v>
      </c>
      <c r="AS38" s="26">
        <v>57.7</v>
      </c>
      <c r="AT38" s="26">
        <v>42.9</v>
      </c>
      <c r="AU38" s="26">
        <v>68.900000000000006</v>
      </c>
      <c r="AV38" s="26">
        <v>60.3</v>
      </c>
      <c r="AW38" s="26"/>
      <c r="AX38" s="3"/>
      <c r="AY38" s="28">
        <v>7484</v>
      </c>
      <c r="AZ38" s="28">
        <v>7280</v>
      </c>
      <c r="BA38" s="28">
        <v>7111.9</v>
      </c>
      <c r="BB38" s="28">
        <v>7778.1</v>
      </c>
      <c r="BC38" s="28">
        <v>7529</v>
      </c>
      <c r="BD38" s="28">
        <v>8372.9</v>
      </c>
      <c r="BE38" s="28">
        <v>7555.8</v>
      </c>
      <c r="BF38" s="28">
        <v>8142.8</v>
      </c>
      <c r="BG38" s="28">
        <v>7609.4</v>
      </c>
      <c r="BH38" s="28"/>
      <c r="BI38" s="3"/>
      <c r="BJ38" s="12">
        <f t="shared" ref="BJ38:BN41" si="102">$E38*(G38+R38+AC38+AN38)</f>
        <v>150812.19</v>
      </c>
      <c r="BK38" s="12">
        <f t="shared" si="102"/>
        <v>394233.3</v>
      </c>
      <c r="BL38" s="12">
        <f t="shared" si="102"/>
        <v>289365</v>
      </c>
      <c r="BM38" s="12">
        <f t="shared" si="102"/>
        <v>132614.00999999998</v>
      </c>
      <c r="BN38" s="12">
        <f t="shared" si="102"/>
        <v>222053.55000000002</v>
      </c>
      <c r="BO38" s="12">
        <f t="shared" ref="BO38:BQ41" si="103">$E38*(L38+W38+AH38+AS38)</f>
        <v>112376.64</v>
      </c>
      <c r="BP38" s="12">
        <f t="shared" si="103"/>
        <v>256786.43999999997</v>
      </c>
      <c r="BQ38" s="12">
        <f t="shared" si="103"/>
        <v>146827.74000000002</v>
      </c>
      <c r="BR38" s="12"/>
      <c r="BS38" s="12">
        <f t="shared" ref="BS38:BV41" si="104">$E38*(G38+AC38+AY38)</f>
        <v>2397557.19</v>
      </c>
      <c r="BT38" s="12">
        <f t="shared" si="104"/>
        <v>2544321.3000000003</v>
      </c>
      <c r="BU38" s="12">
        <f t="shared" si="104"/>
        <v>2428484.4</v>
      </c>
      <c r="BV38" s="12">
        <f t="shared" si="104"/>
        <v>2458563.21</v>
      </c>
      <c r="BW38" s="12">
        <f t="shared" ref="BW38:BZ41" si="105">$E38*(K38+AG38+BC38)</f>
        <v>2443831.35</v>
      </c>
      <c r="BX38" s="12">
        <f t="shared" si="105"/>
        <v>2631882.2399999998</v>
      </c>
      <c r="BY38" s="12">
        <f t="shared" si="105"/>
        <v>2476373.5500000003</v>
      </c>
      <c r="BZ38" s="12">
        <f t="shared" si="105"/>
        <v>2593219.44</v>
      </c>
      <c r="CA38" s="3"/>
      <c r="CB38" s="22">
        <f t="shared" ref="CB38:CE42" si="106">BJ38/BS38</f>
        <v>6.2902436959178437E-2</v>
      </c>
      <c r="CC38" s="22">
        <f t="shared" si="106"/>
        <v>0.15494635052577674</v>
      </c>
      <c r="CD38" s="22">
        <f t="shared" si="106"/>
        <v>0.11915456405649549</v>
      </c>
      <c r="CE38" s="22">
        <f t="shared" si="106"/>
        <v>5.3939638184043265E-2</v>
      </c>
      <c r="CF38" s="22">
        <f t="shared" ref="CF38:CI42" si="107">BN38/BW38</f>
        <v>9.0862878078718484E-2</v>
      </c>
      <c r="CG38" s="22">
        <f t="shared" si="107"/>
        <v>4.2698202180960806E-2</v>
      </c>
      <c r="CH38" s="22">
        <f t="shared" si="107"/>
        <v>0.10369454963690754</v>
      </c>
      <c r="CI38" s="22">
        <f t="shared" si="107"/>
        <v>5.661986707920099E-2</v>
      </c>
      <c r="CK38" s="52">
        <f>(E38*(SUM(G38:P38)+SUM(R38:AA38)+SUM(AC38:AL38)+SUM(AN38:AW38)))/(E38*(SUM(G38:P38)+SUM(AC38:AL38)+SUM(AY38:BH38)))</f>
        <v>8.3379664226115119E-2</v>
      </c>
      <c r="CM38" s="55">
        <f>($E38*(SUM($I38:$P38)+SUM($T38:$AA38)+SUM($AE38:$AL38)+SUM($AP38:$AW38)))/($E38*(SUM($I38:$P38)+SUM($AE38:$AL38)+SUM($BA38:$BH38)))</f>
        <v>7.5773340408416198E-2</v>
      </c>
      <c r="CO38" s="59">
        <f>($E38*(SUM($K38:$P38)+SUM($V38:$AA38)+SUM($AG38:$AL38)+SUM($AR38:$AW38)))/($E38*(SUM($K38:$P38)+SUM($AG38:$AL38)+SUM($BC38:$BH38)))</f>
        <v>7.1671654721871925E-2</v>
      </c>
      <c r="CQ38" s="63">
        <f>($E38*(SUM($M38:$P38)+SUM($X38:$AA38)+SUM($AI38:$AL38)+SUM($AT38:$AW38)))/($E38*(SUM($M38:$P38)+SUM($AI38:$AL38)+SUM($BE38:$BH38)))</f>
        <v>7.5574252169030062E-2</v>
      </c>
      <c r="CS38" s="67" t="e">
        <f>($E38*(SUM($P38:$P38)+SUM($AA38:$AA38)+SUM($AL38:$AL38)+SUM($AW38:$AW38)))/($E38*(SUM($P38:$P38)+SUM($AL38:$AL38)+SUM($BH38:$BH38)))</f>
        <v>#DIV/0!</v>
      </c>
    </row>
    <row r="39" spans="1:97">
      <c r="A39" s="2" t="s">
        <v>20</v>
      </c>
      <c r="C39" s="12">
        <v>299</v>
      </c>
      <c r="D39" s="12">
        <v>301</v>
      </c>
      <c r="E39" s="17">
        <f>AVERAGE(C39:D39)</f>
        <v>300</v>
      </c>
      <c r="G39" s="24">
        <v>377.38</v>
      </c>
      <c r="H39" s="24">
        <v>221.07</v>
      </c>
      <c r="I39" s="24">
        <v>309.77999999999997</v>
      </c>
      <c r="J39" s="24">
        <v>229.35</v>
      </c>
      <c r="K39" s="24">
        <v>98.23</v>
      </c>
      <c r="L39" s="24">
        <v>387.72</v>
      </c>
      <c r="M39" s="24">
        <v>248.57</v>
      </c>
      <c r="N39" s="24">
        <v>200.38</v>
      </c>
      <c r="O39" s="24">
        <v>192.53</v>
      </c>
      <c r="P39" s="24"/>
      <c r="Q39" s="24"/>
      <c r="R39" s="24">
        <v>119.47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45.3</v>
      </c>
      <c r="Z39" s="24">
        <v>0</v>
      </c>
      <c r="AA39" s="24"/>
      <c r="AB39" s="3"/>
      <c r="AC39" s="26">
        <v>376</v>
      </c>
      <c r="AD39" s="26">
        <v>266</v>
      </c>
      <c r="AE39" s="26">
        <v>760.1</v>
      </c>
      <c r="AF39" s="26">
        <v>326.5</v>
      </c>
      <c r="AG39" s="26">
        <v>313.3</v>
      </c>
      <c r="AH39" s="26">
        <v>337.5</v>
      </c>
      <c r="AI39" s="26">
        <v>210.6</v>
      </c>
      <c r="AJ39" s="26">
        <v>167.4</v>
      </c>
      <c r="AK39" s="26">
        <v>326.7</v>
      </c>
      <c r="AL39" s="26"/>
      <c r="AM39" s="26"/>
      <c r="AN39" s="26">
        <v>297</v>
      </c>
      <c r="AO39" s="26">
        <v>110</v>
      </c>
      <c r="AP39" s="26">
        <v>19.899999999999999</v>
      </c>
      <c r="AQ39" s="26">
        <v>110.8</v>
      </c>
      <c r="AR39" s="26">
        <v>46.9</v>
      </c>
      <c r="AS39" s="26">
        <v>181.8</v>
      </c>
      <c r="AT39" s="26">
        <v>246.3</v>
      </c>
      <c r="AU39" s="26">
        <v>137.1</v>
      </c>
      <c r="AV39" s="26">
        <v>62.3</v>
      </c>
      <c r="AW39" s="26"/>
      <c r="AX39" s="3"/>
      <c r="AY39" s="28">
        <v>8030</v>
      </c>
      <c r="AZ39" s="28">
        <v>7219</v>
      </c>
      <c r="BA39" s="28">
        <v>7671.2</v>
      </c>
      <c r="BB39" s="28">
        <v>6882.6</v>
      </c>
      <c r="BC39" s="28">
        <v>8136</v>
      </c>
      <c r="BD39" s="28">
        <v>7281.3</v>
      </c>
      <c r="BE39" s="28">
        <v>8134.1</v>
      </c>
      <c r="BF39" s="28">
        <v>7657.5</v>
      </c>
      <c r="BG39" s="28">
        <v>8159.1</v>
      </c>
      <c r="BH39" s="28"/>
      <c r="BI39" s="3"/>
      <c r="BJ39" s="12">
        <f t="shared" si="102"/>
        <v>350955</v>
      </c>
      <c r="BK39" s="12">
        <f t="shared" si="102"/>
        <v>179120.99999999997</v>
      </c>
      <c r="BL39" s="12">
        <f t="shared" si="102"/>
        <v>326934.00000000006</v>
      </c>
      <c r="BM39" s="12">
        <f t="shared" si="102"/>
        <v>199995</v>
      </c>
      <c r="BN39" s="12">
        <f t="shared" si="102"/>
        <v>137529</v>
      </c>
      <c r="BO39" s="12">
        <f t="shared" si="103"/>
        <v>272106</v>
      </c>
      <c r="BP39" s="12">
        <f t="shared" si="103"/>
        <v>211641</v>
      </c>
      <c r="BQ39" s="12">
        <f t="shared" si="103"/>
        <v>165054.00000000003</v>
      </c>
      <c r="BR39" s="12"/>
      <c r="BS39" s="12">
        <f t="shared" si="104"/>
        <v>2635013.9999999995</v>
      </c>
      <c r="BT39" s="12">
        <f t="shared" si="104"/>
        <v>2311821</v>
      </c>
      <c r="BU39" s="12">
        <f t="shared" si="104"/>
        <v>2622324</v>
      </c>
      <c r="BV39" s="12">
        <f t="shared" si="104"/>
        <v>2231535</v>
      </c>
      <c r="BW39" s="12">
        <f t="shared" si="105"/>
        <v>2564259</v>
      </c>
      <c r="BX39" s="12">
        <f t="shared" si="105"/>
        <v>2401956</v>
      </c>
      <c r="BY39" s="12">
        <f t="shared" si="105"/>
        <v>2577981</v>
      </c>
      <c r="BZ39" s="12">
        <f t="shared" si="105"/>
        <v>2407584</v>
      </c>
      <c r="CA39" s="3"/>
      <c r="CB39" s="22">
        <f t="shared" si="106"/>
        <v>0.13318904567489967</v>
      </c>
      <c r="CC39" s="22">
        <f t="shared" si="106"/>
        <v>7.7480479673815564E-2</v>
      </c>
      <c r="CD39" s="22">
        <f t="shared" si="106"/>
        <v>0.12467338132130128</v>
      </c>
      <c r="CE39" s="22">
        <f t="shared" si="106"/>
        <v>8.9622165908220128E-2</v>
      </c>
      <c r="CF39" s="22">
        <f t="shared" si="107"/>
        <v>5.3633037848360869E-2</v>
      </c>
      <c r="CG39" s="22">
        <f t="shared" si="107"/>
        <v>0.11328517258434376</v>
      </c>
      <c r="CH39" s="22">
        <f t="shared" si="107"/>
        <v>8.2095639960108324E-2</v>
      </c>
      <c r="CI39" s="22">
        <f t="shared" si="107"/>
        <v>6.8555863471430292E-2</v>
      </c>
      <c r="CK39" s="52">
        <f>(E39*(SUM(G39:P39)+SUM(R39:AA39)+SUM(AC39:AL39)+SUM(AN39:AW39)))/(E39*(SUM(G39:P39)+SUM(AC39:AL39)+SUM(AY39:BH39)))</f>
        <v>9.0257489575604671E-2</v>
      </c>
      <c r="CM39" s="55">
        <f>($E39*(SUM($I39:$P39)+SUM($T39:$AA39)+SUM($AE39:$AL39)+SUM($AP39:$AW39)))/($E39*(SUM($I39:$P39)+SUM($AE39:$AL39)+SUM($BA39:$BH39)))</f>
        <v>8.5456155267423353E-2</v>
      </c>
      <c r="CO39" s="59">
        <f>($E39*(SUM($K39:$P39)+SUM($V39:$AA39)+SUM($AG39:$AL39)+SUM($AR39:$AW39)))/($E39*(SUM($K39:$P39)+SUM($AG39:$AL39)+SUM($BC39:$BH39)))</f>
        <v>7.6524703274216371E-2</v>
      </c>
      <c r="CQ39" s="63">
        <f>($E39*(SUM($M39:$P39)+SUM($X39:$AA39)+SUM($AI39:$AL39)+SUM($AT39:$AW39)))/($E39*(SUM($M39:$P39)+SUM($AI39:$AL39)+SUM($BE39:$BH39)))</f>
        <v>7.2624766374351307E-2</v>
      </c>
      <c r="CS39" s="67" t="e">
        <f>($E39*(SUM($P39:$P39)+SUM($AA39:$AA39)+SUM($AL39:$AL39)+SUM($AW39:$AW39)))/($E39*(SUM($P39:$P39)+SUM($AL39:$AL39)+SUM($BH39:$BH39)))</f>
        <v>#DIV/0!</v>
      </c>
    </row>
    <row r="40" spans="1:97">
      <c r="A40" s="2" t="s">
        <v>21</v>
      </c>
      <c r="C40" s="12">
        <v>397</v>
      </c>
      <c r="D40" s="12">
        <v>391</v>
      </c>
      <c r="E40" s="17">
        <f>AVERAGE(C40:D40)</f>
        <v>394</v>
      </c>
      <c r="G40" s="24">
        <v>212.4</v>
      </c>
      <c r="H40" s="24">
        <v>353.3</v>
      </c>
      <c r="I40" s="24">
        <v>191.28</v>
      </c>
      <c r="J40" s="24">
        <v>594.54999999999995</v>
      </c>
      <c r="K40" s="24">
        <v>153.4</v>
      </c>
      <c r="L40" s="24">
        <v>228.38</v>
      </c>
      <c r="M40" s="24">
        <v>195.22</v>
      </c>
      <c r="N40" s="24">
        <v>57.98</v>
      </c>
      <c r="O40" s="24">
        <v>132.07</v>
      </c>
      <c r="P40" s="24"/>
      <c r="Q40" s="24"/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152.63999999999999</v>
      </c>
      <c r="Y40" s="24">
        <v>0</v>
      </c>
      <c r="Z40" s="24">
        <v>7.5</v>
      </c>
      <c r="AA40" s="24"/>
      <c r="AB40" s="3"/>
      <c r="AC40" s="26">
        <v>26</v>
      </c>
      <c r="AD40" s="26">
        <v>390</v>
      </c>
      <c r="AE40" s="26">
        <v>514.79999999999995</v>
      </c>
      <c r="AF40" s="26">
        <v>277.7</v>
      </c>
      <c r="AG40" s="26">
        <v>176.7</v>
      </c>
      <c r="AH40" s="26">
        <v>468.3</v>
      </c>
      <c r="AI40" s="26">
        <v>449.9</v>
      </c>
      <c r="AJ40" s="26">
        <v>271.7</v>
      </c>
      <c r="AK40" s="26">
        <v>232.9</v>
      </c>
      <c r="AL40" s="26"/>
      <c r="AM40" s="26"/>
      <c r="AN40" s="26">
        <v>145</v>
      </c>
      <c r="AO40" s="26">
        <v>219</v>
      </c>
      <c r="AP40" s="26">
        <v>88.5</v>
      </c>
      <c r="AQ40" s="26">
        <v>106.2</v>
      </c>
      <c r="AR40" s="26">
        <v>67.3</v>
      </c>
      <c r="AS40" s="26">
        <v>39.4</v>
      </c>
      <c r="AT40" s="26">
        <v>38.9</v>
      </c>
      <c r="AU40" s="26">
        <v>22.6</v>
      </c>
      <c r="AV40" s="26">
        <v>23.2</v>
      </c>
      <c r="AW40" s="26"/>
      <c r="AX40" s="3"/>
      <c r="AY40" s="28">
        <v>7447</v>
      </c>
      <c r="AZ40" s="28">
        <v>7931</v>
      </c>
      <c r="BA40" s="28">
        <v>7021.9</v>
      </c>
      <c r="BB40" s="28">
        <v>7887.7</v>
      </c>
      <c r="BC40" s="28">
        <v>6477.3</v>
      </c>
      <c r="BD40" s="28">
        <v>8063.3</v>
      </c>
      <c r="BE40" s="28">
        <v>7750.1</v>
      </c>
      <c r="BF40" s="28">
        <v>7631</v>
      </c>
      <c r="BG40" s="28">
        <v>8194.4</v>
      </c>
      <c r="BH40" s="28"/>
      <c r="BI40" s="3"/>
      <c r="BJ40" s="12">
        <f t="shared" si="102"/>
        <v>151059.59999999998</v>
      </c>
      <c r="BK40" s="12">
        <f t="shared" si="102"/>
        <v>379146.19999999995</v>
      </c>
      <c r="BL40" s="12">
        <f t="shared" si="102"/>
        <v>313064.51999999996</v>
      </c>
      <c r="BM40" s="12">
        <f t="shared" si="102"/>
        <v>385509.30000000005</v>
      </c>
      <c r="BN40" s="12">
        <f t="shared" si="102"/>
        <v>156575.6</v>
      </c>
      <c r="BO40" s="12">
        <f t="shared" si="103"/>
        <v>290015.52</v>
      </c>
      <c r="BP40" s="12">
        <f t="shared" si="103"/>
        <v>329644.03999999998</v>
      </c>
      <c r="BQ40" s="12">
        <f t="shared" si="103"/>
        <v>138798.32</v>
      </c>
      <c r="BR40" s="12"/>
      <c r="BS40" s="12">
        <f t="shared" si="104"/>
        <v>3028047.5999999996</v>
      </c>
      <c r="BT40" s="12">
        <f t="shared" si="104"/>
        <v>3417674.1999999997</v>
      </c>
      <c r="BU40" s="12">
        <f t="shared" si="104"/>
        <v>3044824.1199999996</v>
      </c>
      <c r="BV40" s="12">
        <f t="shared" si="104"/>
        <v>3451420.3000000003</v>
      </c>
      <c r="BW40" s="12">
        <f t="shared" si="105"/>
        <v>2682115.6</v>
      </c>
      <c r="BX40" s="12">
        <f t="shared" si="105"/>
        <v>3451432.1199999996</v>
      </c>
      <c r="BY40" s="12">
        <f t="shared" si="105"/>
        <v>3307716.6800000006</v>
      </c>
      <c r="BZ40" s="12">
        <f t="shared" si="105"/>
        <v>3136507.92</v>
      </c>
      <c r="CA40" s="3"/>
      <c r="CB40" s="22">
        <f t="shared" si="106"/>
        <v>4.9886798344913733E-2</v>
      </c>
      <c r="CC40" s="22">
        <f t="shared" si="106"/>
        <v>0.11093690557163113</v>
      </c>
      <c r="CD40" s="22">
        <f t="shared" si="106"/>
        <v>0.10281858907502349</v>
      </c>
      <c r="CE40" s="22">
        <f t="shared" si="106"/>
        <v>0.1116958430128026</v>
      </c>
      <c r="CF40" s="22">
        <f t="shared" si="107"/>
        <v>5.8377647853806156E-2</v>
      </c>
      <c r="CG40" s="22">
        <f t="shared" si="107"/>
        <v>8.4027589104084727E-2</v>
      </c>
      <c r="CH40" s="22">
        <f t="shared" si="107"/>
        <v>9.965909172124135E-2</v>
      </c>
      <c r="CI40" s="22">
        <f t="shared" si="107"/>
        <v>4.4252501042624501E-2</v>
      </c>
      <c r="CK40" s="52">
        <f>(E40*(SUM(G40:P40)+SUM(R40:AA40)+SUM(AC40:AL40)+SUM(AN40:AW40)))/(E40*(SUM(G40:P40)+SUM(AC40:AL40)+SUM(AY40:BH40)))</f>
        <v>7.9596314101078022E-2</v>
      </c>
      <c r="CM40" s="55">
        <f>($E40*(SUM($I40:$P40)+SUM($T40:$AA40)+SUM($AE40:$AL40)+SUM($AP40:$AW40)))/($E40*(SUM($I40:$P40)+SUM($AE40:$AL40)+SUM($BA40:$BH40)))</f>
        <v>7.8832267461556485E-2</v>
      </c>
      <c r="CO40" s="59">
        <f>($E40*(SUM($K40:$P40)+SUM($V40:$AA40)+SUM($AG40:$AL40)+SUM($AR40:$AW40)))/($E40*(SUM($K40:$P40)+SUM($AG40:$AL40)+SUM($BC40:$BH40)))</f>
        <v>6.7142096675983406E-2</v>
      </c>
      <c r="CQ40" s="63">
        <f>($E40*(SUM($M40:$P40)+SUM($X40:$AA40)+SUM($AI40:$AL40)+SUM($AT40:$AW40)))/($E40*(SUM($M40:$P40)+SUM($AI40:$AL40)+SUM($BE40:$BH40)))</f>
        <v>6.3599952960573969E-2</v>
      </c>
      <c r="CS40" s="67" t="e">
        <f>($E40*(SUM($P40:$P40)+SUM($AA40:$AA40)+SUM($AL40:$AL40)+SUM($AW40:$AW40)))/($E40*(SUM($P40:$P40)+SUM($AL40:$AL40)+SUM($BH40:$BH40)))</f>
        <v>#DIV/0!</v>
      </c>
    </row>
    <row r="41" spans="1:97" s="5" customFormat="1" ht="14">
      <c r="A41" s="4" t="s">
        <v>22</v>
      </c>
      <c r="C41" s="11">
        <v>492</v>
      </c>
      <c r="D41" s="11">
        <v>477</v>
      </c>
      <c r="E41" s="18">
        <f>AVERAGE(C41:D41)</f>
        <v>484.5</v>
      </c>
      <c r="G41" s="25">
        <v>100.38</v>
      </c>
      <c r="H41" s="25">
        <v>277.92</v>
      </c>
      <c r="I41" s="25">
        <v>375.58</v>
      </c>
      <c r="J41" s="25">
        <v>360.25</v>
      </c>
      <c r="K41" s="25">
        <v>344.78</v>
      </c>
      <c r="L41" s="25">
        <v>113.37</v>
      </c>
      <c r="M41" s="25">
        <v>189.37</v>
      </c>
      <c r="N41" s="25">
        <v>190.68</v>
      </c>
      <c r="O41" s="25">
        <v>168</v>
      </c>
      <c r="P41" s="25"/>
      <c r="Q41" s="25"/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11</v>
      </c>
      <c r="Y41" s="25">
        <v>272.12</v>
      </c>
      <c r="Z41" s="25">
        <v>166.65</v>
      </c>
      <c r="AA41" s="25"/>
      <c r="AB41" s="6"/>
      <c r="AC41" s="27">
        <v>735</v>
      </c>
      <c r="AD41" s="27">
        <v>770</v>
      </c>
      <c r="AE41" s="27">
        <v>971.6</v>
      </c>
      <c r="AF41" s="27">
        <v>477.1</v>
      </c>
      <c r="AG41" s="27">
        <v>252.3</v>
      </c>
      <c r="AH41" s="27">
        <v>1421.6</v>
      </c>
      <c r="AI41" s="27">
        <v>363.9</v>
      </c>
      <c r="AJ41" s="27">
        <v>261.7</v>
      </c>
      <c r="AK41" s="27">
        <v>391.9</v>
      </c>
      <c r="AL41" s="27"/>
      <c r="AM41" s="27"/>
      <c r="AN41" s="27">
        <v>174</v>
      </c>
      <c r="AO41" s="27">
        <v>212</v>
      </c>
      <c r="AP41" s="27">
        <v>94.8</v>
      </c>
      <c r="AQ41" s="27">
        <v>228.3</v>
      </c>
      <c r="AR41" s="27">
        <v>48.6</v>
      </c>
      <c r="AS41" s="27">
        <v>60.5</v>
      </c>
      <c r="AT41" s="27">
        <v>28.5</v>
      </c>
      <c r="AU41" s="27">
        <v>103.8</v>
      </c>
      <c r="AV41" s="27">
        <v>102</v>
      </c>
      <c r="AW41" s="27"/>
      <c r="AX41" s="6"/>
      <c r="AY41" s="29">
        <v>7189</v>
      </c>
      <c r="AZ41" s="29">
        <v>6281</v>
      </c>
      <c r="BA41" s="29">
        <v>7169.5</v>
      </c>
      <c r="BB41" s="29">
        <v>7152.1</v>
      </c>
      <c r="BC41" s="29">
        <v>7978.1</v>
      </c>
      <c r="BD41" s="29">
        <v>7003.8</v>
      </c>
      <c r="BE41" s="29">
        <v>6711.2</v>
      </c>
      <c r="BF41" s="29">
        <v>8098.1</v>
      </c>
      <c r="BG41" s="29">
        <v>7586.1</v>
      </c>
      <c r="BH41" s="29"/>
      <c r="BI41" s="6"/>
      <c r="BJ41" s="20">
        <f t="shared" si="102"/>
        <v>489044.61</v>
      </c>
      <c r="BK41" s="20">
        <f t="shared" si="102"/>
        <v>610431.24</v>
      </c>
      <c r="BL41" s="20">
        <f t="shared" si="102"/>
        <v>698639.31</v>
      </c>
      <c r="BM41" s="20">
        <f t="shared" si="102"/>
        <v>516307.42500000005</v>
      </c>
      <c r="BN41" s="20">
        <f t="shared" si="102"/>
        <v>312831.95999999996</v>
      </c>
      <c r="BO41" s="20">
        <f t="shared" si="103"/>
        <v>773005.21499999985</v>
      </c>
      <c r="BP41" s="20">
        <f t="shared" si="103"/>
        <v>287197.065</v>
      </c>
      <c r="BQ41" s="20">
        <f t="shared" si="103"/>
        <v>401311.35</v>
      </c>
      <c r="BR41" s="11"/>
      <c r="BS41" s="20">
        <f t="shared" si="104"/>
        <v>3887812.11</v>
      </c>
      <c r="BT41" s="20">
        <f t="shared" si="104"/>
        <v>3550861.74</v>
      </c>
      <c r="BU41" s="20">
        <f t="shared" si="104"/>
        <v>4126331.46</v>
      </c>
      <c r="BV41" s="20">
        <f t="shared" si="104"/>
        <v>3870888.5250000004</v>
      </c>
      <c r="BW41" s="20">
        <f t="shared" si="105"/>
        <v>4154674.71</v>
      </c>
      <c r="BX41" s="20">
        <f t="shared" si="105"/>
        <v>4137034.0650000004</v>
      </c>
      <c r="BY41" s="20">
        <f t="shared" si="105"/>
        <v>3519635.7149999999</v>
      </c>
      <c r="BZ41" s="20">
        <f t="shared" si="105"/>
        <v>4142707.5599999996</v>
      </c>
      <c r="CA41" s="6"/>
      <c r="CB41" s="23">
        <f t="shared" si="106"/>
        <v>0.12578915754238956</v>
      </c>
      <c r="CC41" s="23">
        <f t="shared" si="106"/>
        <v>0.17191073173127827</v>
      </c>
      <c r="CD41" s="23">
        <f t="shared" si="106"/>
        <v>0.16931245508813295</v>
      </c>
      <c r="CE41" s="23">
        <f t="shared" si="106"/>
        <v>0.13338214770728898</v>
      </c>
      <c r="CF41" s="23">
        <f t="shared" si="107"/>
        <v>7.5296378618291387E-2</v>
      </c>
      <c r="CG41" s="23">
        <f t="shared" si="107"/>
        <v>0.18685009667668756</v>
      </c>
      <c r="CH41" s="23">
        <f t="shared" si="107"/>
        <v>8.1598519919553664E-2</v>
      </c>
      <c r="CI41" s="23">
        <f t="shared" si="107"/>
        <v>9.6871754568164603E-2</v>
      </c>
      <c r="CK41" s="53">
        <f>(E41*(SUM(G41:P41)+SUM(R41:AA41)+SUM(AC41:AL41)+SUM(AN41:AW41)))/(E41*(SUM(G41:P41)+SUM(AC41:AL41)+SUM(AY41:BH41)))</f>
        <v>0.127069104494413</v>
      </c>
      <c r="CM41" s="56">
        <f>($E41*(SUM($I41:$P41)+SUM($T41:$AA41)+SUM($AE41:$AL41)+SUM($AP41:$AW41)))/($E41*(SUM($I41:$P41)+SUM($AE41:$AL41)+SUM($BA41:$BH41)))</f>
        <v>0.1215400280265914</v>
      </c>
      <c r="CO41" s="60">
        <f>($E41*(SUM($K41:$P41)+SUM($V41:$AA41)+SUM($AG41:$AL41)+SUM($AR41:$AW41)))/($E41*(SUM($K41:$P41)+SUM($AG41:$AL41)+SUM($BC41:$BH41)))</f>
        <v>0.10933124608946096</v>
      </c>
      <c r="CQ41" s="64">
        <f>($E41*(SUM($M41:$P41)+SUM($X41:$AA41)+SUM($AI41:$AL41)+SUM($AT41:$AW41)))/($E41*(SUM($M41:$P41)+SUM($AI41:$AL41)+SUM($BE41:$BH41)))</f>
        <v>9.3886928523284743E-2</v>
      </c>
      <c r="CS41" s="68" t="e">
        <f>($E41*(SUM($P41:$P41)+SUM($AA41:$AA41)+SUM($AL41:$AL41)+SUM($AW41:$AW41)))/($E41*(SUM($P41:$P41)+SUM($AL41:$AL41)+SUM($BH41:$BH41)))</f>
        <v>#DIV/0!</v>
      </c>
    </row>
    <row r="42" spans="1:97" ht="13">
      <c r="A42" s="2" t="s">
        <v>23</v>
      </c>
      <c r="C42" s="12">
        <f>SUM(C38:C41)</f>
        <v>1491</v>
      </c>
      <c r="D42" s="12">
        <f>SUM(D38:D41)</f>
        <v>1472</v>
      </c>
      <c r="E42" s="17">
        <f>AVERAGE(C42:D42)</f>
        <v>1481.5</v>
      </c>
      <c r="G42" s="3">
        <f t="shared" ref="G42:P42" si="108">SUM(G38:G41)</f>
        <v>909.89</v>
      </c>
      <c r="H42" s="3">
        <f t="shared" si="108"/>
        <v>1196.3900000000001</v>
      </c>
      <c r="I42" s="3">
        <f t="shared" si="108"/>
        <v>1082.6399999999999</v>
      </c>
      <c r="J42" s="3">
        <f t="shared" si="108"/>
        <v>1442.92</v>
      </c>
      <c r="K42" s="3">
        <f t="shared" si="108"/>
        <v>896.96</v>
      </c>
      <c r="L42" s="3">
        <f t="shared" si="108"/>
        <v>784.05000000000007</v>
      </c>
      <c r="M42" s="3">
        <f t="shared" si="108"/>
        <v>835.81000000000006</v>
      </c>
      <c r="N42" s="3">
        <f t="shared" si="108"/>
        <v>624.81999999999994</v>
      </c>
      <c r="O42" s="3">
        <f t="shared" ref="O42" si="109">SUM(O38:O41)</f>
        <v>557.82999999999993</v>
      </c>
      <c r="P42" s="3">
        <f t="shared" si="108"/>
        <v>0</v>
      </c>
      <c r="Q42" s="3"/>
      <c r="R42" s="3">
        <f t="shared" ref="R42:AA42" si="110">SUM(R38:R41)</f>
        <v>119.47</v>
      </c>
      <c r="S42" s="3">
        <f t="shared" si="110"/>
        <v>0</v>
      </c>
      <c r="T42" s="3">
        <f t="shared" si="110"/>
        <v>0</v>
      </c>
      <c r="U42" s="3">
        <f t="shared" si="110"/>
        <v>0</v>
      </c>
      <c r="V42" s="3">
        <f t="shared" si="110"/>
        <v>0</v>
      </c>
      <c r="W42" s="3">
        <f t="shared" si="110"/>
        <v>0</v>
      </c>
      <c r="X42" s="3">
        <f t="shared" si="110"/>
        <v>351.16999999999996</v>
      </c>
      <c r="Y42" s="3">
        <f t="shared" si="110"/>
        <v>317.42</v>
      </c>
      <c r="Z42" s="3">
        <f t="shared" ref="Z42" si="111">SUM(Z38:Z41)</f>
        <v>174.15</v>
      </c>
      <c r="AA42" s="3">
        <f t="shared" si="110"/>
        <v>0</v>
      </c>
      <c r="AB42" s="3"/>
      <c r="AC42" s="3">
        <f t="shared" ref="AC42:AL42" si="112">SUM(AC38:AC41)</f>
        <v>1346</v>
      </c>
      <c r="AD42" s="3">
        <f t="shared" si="112"/>
        <v>2199</v>
      </c>
      <c r="AE42" s="3">
        <f t="shared" si="112"/>
        <v>2943.4</v>
      </c>
      <c r="AF42" s="3">
        <f t="shared" si="112"/>
        <v>1158.5</v>
      </c>
      <c r="AG42" s="3">
        <f t="shared" si="112"/>
        <v>978.2</v>
      </c>
      <c r="AH42" s="3">
        <f t="shared" si="112"/>
        <v>2486</v>
      </c>
      <c r="AI42" s="3">
        <f t="shared" si="112"/>
        <v>1438.8000000000002</v>
      </c>
      <c r="AJ42" s="3">
        <f t="shared" si="112"/>
        <v>940.7</v>
      </c>
      <c r="AK42" s="3">
        <f t="shared" ref="AK42" si="113">SUM(AK38:AK41)</f>
        <v>1370</v>
      </c>
      <c r="AL42" s="3">
        <f t="shared" si="112"/>
        <v>0</v>
      </c>
      <c r="AM42" s="3"/>
      <c r="AN42" s="3">
        <f t="shared" ref="AN42:AW42" si="114">SUM(AN38:AN41)</f>
        <v>685</v>
      </c>
      <c r="AO42" s="3">
        <f t="shared" si="114"/>
        <v>725</v>
      </c>
      <c r="AP42" s="3">
        <f t="shared" si="114"/>
        <v>255.3</v>
      </c>
      <c r="AQ42" s="3">
        <f t="shared" si="114"/>
        <v>547</v>
      </c>
      <c r="AR42" s="3">
        <f t="shared" si="114"/>
        <v>359.20000000000005</v>
      </c>
      <c r="AS42" s="3">
        <f t="shared" si="114"/>
        <v>339.4</v>
      </c>
      <c r="AT42" s="3">
        <f t="shared" si="114"/>
        <v>356.59999999999997</v>
      </c>
      <c r="AU42" s="3">
        <f t="shared" si="114"/>
        <v>332.4</v>
      </c>
      <c r="AV42" s="3">
        <f t="shared" ref="AV42" si="115">SUM(AV38:AV41)</f>
        <v>247.79999999999998</v>
      </c>
      <c r="AW42" s="3">
        <f t="shared" si="114"/>
        <v>0</v>
      </c>
      <c r="AX42" s="3"/>
      <c r="AY42" s="3">
        <f t="shared" ref="AY42:BH42" si="116">SUM(AY38:AY41)</f>
        <v>30150</v>
      </c>
      <c r="AZ42" s="3">
        <f t="shared" si="116"/>
        <v>28711</v>
      </c>
      <c r="BA42" s="3">
        <f t="shared" si="116"/>
        <v>28974.5</v>
      </c>
      <c r="BB42" s="3">
        <f t="shared" si="116"/>
        <v>29700.5</v>
      </c>
      <c r="BC42" s="3">
        <f t="shared" si="116"/>
        <v>30120.400000000001</v>
      </c>
      <c r="BD42" s="3">
        <f t="shared" si="116"/>
        <v>30721.3</v>
      </c>
      <c r="BE42" s="3">
        <f t="shared" si="116"/>
        <v>30151.200000000001</v>
      </c>
      <c r="BF42" s="3">
        <f t="shared" si="116"/>
        <v>31529.4</v>
      </c>
      <c r="BG42" s="3">
        <f t="shared" ref="BG42" si="117">SUM(BG38:BG41)</f>
        <v>31549</v>
      </c>
      <c r="BH42" s="3">
        <f t="shared" si="116"/>
        <v>0</v>
      </c>
      <c r="BI42" s="3"/>
      <c r="BJ42" s="12">
        <f t="shared" ref="BJ42:BN42" si="118">SUM(BJ38:BJ41)</f>
        <v>1141871.3999999999</v>
      </c>
      <c r="BK42" s="12">
        <f t="shared" si="118"/>
        <v>1562931.7399999998</v>
      </c>
      <c r="BL42" s="12">
        <f t="shared" si="118"/>
        <v>1628002.83</v>
      </c>
      <c r="BM42" s="12">
        <f t="shared" si="118"/>
        <v>1234425.7350000001</v>
      </c>
      <c r="BN42" s="12">
        <f t="shared" si="118"/>
        <v>828990.11</v>
      </c>
      <c r="BO42" s="12">
        <f t="shared" ref="BO42:BQ42" si="119">SUM(BO38:BO41)</f>
        <v>1447503.375</v>
      </c>
      <c r="BP42" s="12">
        <f t="shared" si="119"/>
        <v>1085268.5449999999</v>
      </c>
      <c r="BQ42" s="12">
        <f t="shared" si="119"/>
        <v>851991.41</v>
      </c>
      <c r="BR42" s="12"/>
      <c r="BS42" s="12">
        <f t="shared" ref="BS42:BV42" si="120">SUM(BS38:BS41)</f>
        <v>11948430.899999999</v>
      </c>
      <c r="BT42" s="12">
        <f t="shared" si="120"/>
        <v>11824678.24</v>
      </c>
      <c r="BU42" s="12">
        <f t="shared" si="120"/>
        <v>12221963.98</v>
      </c>
      <c r="BV42" s="12">
        <f t="shared" si="120"/>
        <v>12012407.035</v>
      </c>
      <c r="BW42" s="12">
        <f t="shared" ref="BW42:BZ42" si="121">SUM(BW38:BW41)</f>
        <v>11844880.66</v>
      </c>
      <c r="BX42" s="12">
        <f t="shared" si="121"/>
        <v>12622304.425000001</v>
      </c>
      <c r="BY42" s="12">
        <f t="shared" si="121"/>
        <v>11881706.945</v>
      </c>
      <c r="BZ42" s="12">
        <f t="shared" si="121"/>
        <v>12280018.919999998</v>
      </c>
      <c r="CA42" s="3"/>
      <c r="CB42" s="22">
        <f t="shared" si="106"/>
        <v>9.5566640469921457E-2</v>
      </c>
      <c r="CC42" s="22">
        <f t="shared" si="106"/>
        <v>0.13217541384872386</v>
      </c>
      <c r="CD42" s="22">
        <f t="shared" si="106"/>
        <v>0.1332030459805037</v>
      </c>
      <c r="CE42" s="22">
        <f t="shared" si="106"/>
        <v>0.10276256302365633</v>
      </c>
      <c r="CF42" s="22">
        <f t="shared" si="107"/>
        <v>6.9987206608124658E-2</v>
      </c>
      <c r="CG42" s="22">
        <f t="shared" si="107"/>
        <v>0.1146782177217216</v>
      </c>
      <c r="CH42" s="22">
        <f t="shared" si="107"/>
        <v>9.1339447271647875E-2</v>
      </c>
      <c r="CI42" s="22">
        <f t="shared" si="107"/>
        <v>6.9380301085073592E-2</v>
      </c>
      <c r="CK42" s="54">
        <f>(E42*(SUM(G42:P42)+SUM(R42:AA42)+SUM(AC42:AL42)+SUM(AN42:AW42)))/(E42*(SUM(G42:P42)+SUM(AC42:AL42)+SUM(AY42:BH42)))</f>
        <v>9.4986075437583459E-2</v>
      </c>
      <c r="CL42" s="8"/>
      <c r="CM42" s="57">
        <f>($E42*(SUM($I42:$P42)+SUM($T42:$AA42)+SUM($AE42:$AL42)+SUM($AP42:$AW42)))/($E42*(SUM($I42:$P42)+SUM($AE42:$AL42)+SUM($BA42:$BH42)))</f>
        <v>9.0413598374862167E-2</v>
      </c>
      <c r="CN42" s="8"/>
      <c r="CO42" s="61">
        <f>($E42*(SUM($K42:$P42)+SUM($V42:$AA42)+SUM($AG42:$AL42)+SUM($AR42:$AW42)))/($E42*(SUM($K42:$P42)+SUM($AG42:$AL42)+SUM($BC42:$BH42)))</f>
        <v>8.116709409073472E-2</v>
      </c>
      <c r="CP42" s="8"/>
      <c r="CQ42" s="65">
        <f>($E42*(SUM($M42:$P42)+SUM($X42:$AA42)+SUM($AI42:$AL42)+SUM($AT42:$AW42)))/($E42*(SUM($M42:$P42)+SUM($AI42:$AL42)+SUM($BE42:$BH42)))</f>
        <v>7.6239252765421692E-2</v>
      </c>
      <c r="CR42" s="8"/>
      <c r="CS42" s="69" t="e">
        <f>($E42*(SUM($P42:$P42)+SUM($AA42:$AA42)+SUM($AL42:$AL42)+SUM($AW42:$AW42)))/($E42*(SUM($P42:$P42)+SUM($AL42:$AL42)+SUM($BH42:$BH42)))</f>
        <v>#DIV/0!</v>
      </c>
    </row>
    <row r="43" spans="1:97" s="31" customFormat="1" ht="15">
      <c r="A43" s="30" t="s">
        <v>46</v>
      </c>
      <c r="C43" s="32"/>
      <c r="D43" s="32"/>
      <c r="E43" s="32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3"/>
      <c r="CB43" s="34">
        <v>5.1799999999999999E-2</v>
      </c>
      <c r="CC43" s="34">
        <v>5.2600000000000001E-2</v>
      </c>
      <c r="CD43" s="34">
        <v>5.7799999999999997E-2</v>
      </c>
      <c r="CE43" s="34">
        <v>6.3899999999999998E-2</v>
      </c>
      <c r="CF43" s="34">
        <v>6.1400000000000003E-2</v>
      </c>
      <c r="CG43" s="34">
        <v>7.1800000000000003E-2</v>
      </c>
      <c r="CH43" s="34"/>
      <c r="CI43" s="34"/>
      <c r="CK43" s="40"/>
      <c r="CM43" s="42"/>
      <c r="CO43" s="50"/>
      <c r="CQ43" s="48"/>
      <c r="CS43" s="46"/>
    </row>
    <row r="44" spans="1:97" s="36" customFormat="1" ht="15">
      <c r="A44" s="35" t="s">
        <v>47</v>
      </c>
      <c r="C44" s="37"/>
      <c r="D44" s="37"/>
      <c r="E44" s="37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8"/>
      <c r="CB44" s="39">
        <v>8.6699999999999999E-2</v>
      </c>
      <c r="CC44" s="39">
        <v>8.8300000000000003E-2</v>
      </c>
      <c r="CD44" s="39">
        <v>9.4200000000000006E-2</v>
      </c>
      <c r="CE44" s="39">
        <v>0.1003</v>
      </c>
      <c r="CF44" s="39">
        <v>0.1043</v>
      </c>
      <c r="CG44" s="39">
        <v>0.11509999999999999</v>
      </c>
      <c r="CH44" s="39"/>
      <c r="CI44" s="39"/>
      <c r="CK44" s="40"/>
      <c r="CM44" s="42"/>
      <c r="CO44" s="50"/>
      <c r="CQ44" s="48"/>
      <c r="CS44" s="46"/>
    </row>
    <row r="45" spans="1:97"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3"/>
      <c r="CB45" s="22"/>
      <c r="CC45" s="22"/>
      <c r="CD45" s="22"/>
      <c r="CE45" s="22"/>
      <c r="CF45" s="22"/>
      <c r="CG45" s="22"/>
      <c r="CH45" s="22"/>
      <c r="CI45" s="22"/>
    </row>
    <row r="46" spans="1:97" s="5" customFormat="1" ht="14">
      <c r="A46" s="4" t="s">
        <v>24</v>
      </c>
      <c r="C46" s="11">
        <f>386/0.75</f>
        <v>514.66666666666663</v>
      </c>
      <c r="D46" s="11">
        <f>383/0.75</f>
        <v>510.66666666666669</v>
      </c>
      <c r="E46" s="18">
        <f>AVERAGE(C46:D46)</f>
        <v>512.66666666666663</v>
      </c>
      <c r="G46" s="25">
        <v>333.15</v>
      </c>
      <c r="H46" s="25">
        <v>0</v>
      </c>
      <c r="I46" s="25">
        <v>437.78</v>
      </c>
      <c r="J46" s="25">
        <v>108.55</v>
      </c>
      <c r="K46" s="25">
        <v>90.67</v>
      </c>
      <c r="L46" s="25">
        <v>95.72</v>
      </c>
      <c r="M46" s="25">
        <v>207.47</v>
      </c>
      <c r="N46" s="25">
        <v>256.14999999999998</v>
      </c>
      <c r="O46" s="25">
        <v>189.05</v>
      </c>
      <c r="P46" s="25"/>
      <c r="Q46" s="25"/>
      <c r="R46" s="25">
        <v>0</v>
      </c>
      <c r="S46" s="25">
        <v>1.75</v>
      </c>
      <c r="T46" s="25">
        <v>0</v>
      </c>
      <c r="U46" s="25">
        <v>1</v>
      </c>
      <c r="V46" s="25">
        <v>0</v>
      </c>
      <c r="W46" s="25">
        <v>0</v>
      </c>
      <c r="X46" s="25">
        <v>0</v>
      </c>
      <c r="Y46" s="25">
        <v>0</v>
      </c>
      <c r="Z46" s="25">
        <v>22.43</v>
      </c>
      <c r="AA46" s="25"/>
      <c r="AB46" s="6"/>
      <c r="AC46" s="27">
        <v>222</v>
      </c>
      <c r="AD46" s="27">
        <v>203</v>
      </c>
      <c r="AE46" s="27">
        <v>439</v>
      </c>
      <c r="AF46" s="27">
        <v>231.7</v>
      </c>
      <c r="AG46" s="27">
        <v>39.200000000000003</v>
      </c>
      <c r="AH46" s="27">
        <v>228.1</v>
      </c>
      <c r="AI46" s="27">
        <v>152.19999999999999</v>
      </c>
      <c r="AJ46" s="27">
        <v>297.39999999999998</v>
      </c>
      <c r="AK46" s="27">
        <v>180.7</v>
      </c>
      <c r="AL46" s="27"/>
      <c r="AM46" s="27"/>
      <c r="AN46" s="27">
        <v>18</v>
      </c>
      <c r="AO46" s="27">
        <v>10</v>
      </c>
      <c r="AP46" s="27">
        <v>10.3</v>
      </c>
      <c r="AQ46" s="27">
        <v>28.7</v>
      </c>
      <c r="AR46" s="27">
        <v>7.4</v>
      </c>
      <c r="AS46" s="27">
        <v>14.4</v>
      </c>
      <c r="AT46" s="27">
        <v>9.9</v>
      </c>
      <c r="AU46" s="27">
        <v>8.4</v>
      </c>
      <c r="AV46" s="27">
        <v>47.4</v>
      </c>
      <c r="AW46" s="27"/>
      <c r="AX46" s="6"/>
      <c r="AY46" s="29">
        <v>7483</v>
      </c>
      <c r="AZ46" s="29">
        <v>7108</v>
      </c>
      <c r="BA46" s="29">
        <v>7883.2</v>
      </c>
      <c r="BB46" s="29">
        <v>7626.2</v>
      </c>
      <c r="BC46" s="29">
        <v>8654.2000000000007</v>
      </c>
      <c r="BD46" s="29">
        <v>7731.9</v>
      </c>
      <c r="BE46" s="29">
        <v>8400.2999999999993</v>
      </c>
      <c r="BF46" s="29">
        <v>7343.2</v>
      </c>
      <c r="BG46" s="29">
        <v>8414.2000000000007</v>
      </c>
      <c r="BH46" s="29"/>
      <c r="BI46" s="6"/>
      <c r="BJ46" s="20">
        <f>$E46*(G46+R46+AC46+AN46)</f>
        <v>293834.89999999997</v>
      </c>
      <c r="BK46" s="20">
        <f>$E46*(H46+S46+AD46+AO46)</f>
        <v>110095.16666666666</v>
      </c>
      <c r="BL46" s="20">
        <f>$E46*(I46+T46+AE46+AP46)</f>
        <v>454776.34666666662</v>
      </c>
      <c r="BM46" s="20">
        <f>$E46*(J46+U46+AF46+AQ46)</f>
        <v>189661.03333333333</v>
      </c>
      <c r="BN46" s="20">
        <f>$E46*(K46+V46+AG46+AR46)</f>
        <v>70373.753333333327</v>
      </c>
      <c r="BO46" s="20">
        <f t="shared" ref="BO46:BQ46" si="122">$E46*(L46+W46+AH46+AS46)</f>
        <v>173394.11999999997</v>
      </c>
      <c r="BP46" s="20">
        <f t="shared" si="122"/>
        <v>189466.21999999994</v>
      </c>
      <c r="BQ46" s="20">
        <f t="shared" si="122"/>
        <v>288093.03333333327</v>
      </c>
      <c r="BR46" s="11"/>
      <c r="BS46" s="20">
        <f>$E46*(G46+AC46+AY46)</f>
        <v>4120891.566666666</v>
      </c>
      <c r="BT46" s="20">
        <f>$E46*(H46+AD46+AZ46)</f>
        <v>3748105.9999999995</v>
      </c>
      <c r="BU46" s="20">
        <f>$E46*(I46+AE46+BA46)</f>
        <v>4490949.7466666661</v>
      </c>
      <c r="BV46" s="20">
        <f>$E46*(J46+AF46+BB46)</f>
        <v>4084133.3666666662</v>
      </c>
      <c r="BW46" s="20">
        <f t="shared" ref="BW46:BZ46" si="123">$E46*(K46+AG46+BC46)</f>
        <v>4503299.8866666667</v>
      </c>
      <c r="BX46" s="20">
        <f t="shared" si="123"/>
        <v>4129899.1199999992</v>
      </c>
      <c r="BY46" s="20">
        <f t="shared" si="123"/>
        <v>4490944.6199999992</v>
      </c>
      <c r="BZ46" s="20">
        <f t="shared" si="123"/>
        <v>4048400.4999999995</v>
      </c>
      <c r="CA46" s="6"/>
      <c r="CB46" s="23">
        <f t="shared" ref="CB46:CE47" si="124">BJ46/BS46</f>
        <v>7.1303720383421559E-2</v>
      </c>
      <c r="CC46" s="23">
        <f t="shared" si="124"/>
        <v>2.9373546710436328E-2</v>
      </c>
      <c r="CD46" s="23">
        <f t="shared" si="124"/>
        <v>0.10126507138144152</v>
      </c>
      <c r="CE46" s="23">
        <f t="shared" si="124"/>
        <v>4.6438501465521032E-2</v>
      </c>
      <c r="CF46" s="23">
        <f t="shared" ref="CF46:CI47" si="125">BN46/BW46</f>
        <v>1.5627152333713187E-2</v>
      </c>
      <c r="CG46" s="23">
        <f t="shared" si="125"/>
        <v>4.1985073959869508E-2</v>
      </c>
      <c r="CH46" s="23">
        <f t="shared" si="125"/>
        <v>4.2188500645550152E-2</v>
      </c>
      <c r="CI46" s="23">
        <f t="shared" si="125"/>
        <v>7.1162186975654532E-2</v>
      </c>
      <c r="CK46" s="53">
        <f>(E46*(SUM(G46:P46)+SUM(R46:AA46)+SUM(AC46:AL46)+SUM(AN46:AW46)))/(E46*(SUM(G46:P46)+SUM(AC46:AL46)+SUM(AY46:BH46)))</f>
        <v>5.2336299781429993E-2</v>
      </c>
      <c r="CM46" s="56">
        <f>($E46*(SUM($I46:$P46)+SUM($T46:$AA46)+SUM($AE46:$AL46)+SUM($AP46:$AW46)))/($E46*(SUM($I46:$P46)+SUM($AE46:$AL46)+SUM($BA46:$BH46)))</f>
        <v>5.259758648523926E-2</v>
      </c>
      <c r="CO46" s="60">
        <f>($E46*(SUM($K46:$P46)+SUM($V46:$AA46)+SUM($AG46:$AL46)+SUM($AR46:$AW46)))/($E46*(SUM($K46:$P46)+SUM($AG46:$AL46)+SUM($BC46:$BH46)))</f>
        <v>4.3674784995243653E-2</v>
      </c>
      <c r="CQ46" s="64">
        <f>($E46*(SUM($M46:$P46)+SUM($X46:$AA46)+SUM($AI46:$AL46)+SUM($AT46:$AW46)))/($E46*(SUM($M46:$P46)+SUM($AI46:$AL46)+SUM($BE46:$BH46)))</f>
        <v>5.3894020872877958E-2</v>
      </c>
      <c r="CS46" s="68" t="e">
        <f>($E46*(SUM($P46:$P46)+SUM($AA46:$AA46)+SUM($AL46:$AL46)+SUM($AW46:$AW46)))/($E46*(SUM($P46:$P46)+SUM($AL46:$AL46)+SUM($BH46:$BH46)))</f>
        <v>#DIV/0!</v>
      </c>
    </row>
    <row r="47" spans="1:97" ht="13">
      <c r="A47" s="2" t="s">
        <v>25</v>
      </c>
      <c r="C47" s="12">
        <f>C46</f>
        <v>514.66666666666663</v>
      </c>
      <c r="D47" s="12">
        <f>D46</f>
        <v>510.66666666666669</v>
      </c>
      <c r="E47" s="17">
        <f>AVERAGE(C47:D47)</f>
        <v>512.66666666666663</v>
      </c>
      <c r="G47" s="3">
        <f t="shared" ref="G47:P47" si="126">SUM(G46)</f>
        <v>333.15</v>
      </c>
      <c r="H47" s="3">
        <f t="shared" si="126"/>
        <v>0</v>
      </c>
      <c r="I47" s="3">
        <f t="shared" si="126"/>
        <v>437.78</v>
      </c>
      <c r="J47" s="3">
        <f t="shared" si="126"/>
        <v>108.55</v>
      </c>
      <c r="K47" s="3">
        <f t="shared" si="126"/>
        <v>90.67</v>
      </c>
      <c r="L47" s="3">
        <f t="shared" si="126"/>
        <v>95.72</v>
      </c>
      <c r="M47" s="3">
        <f t="shared" si="126"/>
        <v>207.47</v>
      </c>
      <c r="N47" s="3">
        <f t="shared" si="126"/>
        <v>256.14999999999998</v>
      </c>
      <c r="O47" s="3">
        <f t="shared" ref="O47" si="127">SUM(O46)</f>
        <v>189.05</v>
      </c>
      <c r="P47" s="3">
        <f t="shared" si="126"/>
        <v>0</v>
      </c>
      <c r="Q47" s="3"/>
      <c r="R47" s="3">
        <f t="shared" ref="R47:AA47" si="128">SUM(R46)</f>
        <v>0</v>
      </c>
      <c r="S47" s="3">
        <f t="shared" si="128"/>
        <v>1.75</v>
      </c>
      <c r="T47" s="3">
        <f t="shared" si="128"/>
        <v>0</v>
      </c>
      <c r="U47" s="3">
        <f t="shared" si="128"/>
        <v>1</v>
      </c>
      <c r="V47" s="3">
        <f t="shared" si="128"/>
        <v>0</v>
      </c>
      <c r="W47" s="3">
        <f t="shared" si="128"/>
        <v>0</v>
      </c>
      <c r="X47" s="3">
        <f t="shared" si="128"/>
        <v>0</v>
      </c>
      <c r="Y47" s="3">
        <f t="shared" si="128"/>
        <v>0</v>
      </c>
      <c r="Z47" s="3">
        <f t="shared" ref="Z47" si="129">SUM(Z46)</f>
        <v>22.43</v>
      </c>
      <c r="AA47" s="3">
        <f t="shared" si="128"/>
        <v>0</v>
      </c>
      <c r="AB47" s="3"/>
      <c r="AC47" s="3">
        <f t="shared" ref="AC47:AL47" si="130">SUM(AC46)</f>
        <v>222</v>
      </c>
      <c r="AD47" s="3">
        <f t="shared" si="130"/>
        <v>203</v>
      </c>
      <c r="AE47" s="3">
        <f t="shared" si="130"/>
        <v>439</v>
      </c>
      <c r="AF47" s="3">
        <f t="shared" si="130"/>
        <v>231.7</v>
      </c>
      <c r="AG47" s="3">
        <f t="shared" si="130"/>
        <v>39.200000000000003</v>
      </c>
      <c r="AH47" s="3">
        <f t="shared" si="130"/>
        <v>228.1</v>
      </c>
      <c r="AI47" s="3">
        <f t="shared" si="130"/>
        <v>152.19999999999999</v>
      </c>
      <c r="AJ47" s="3">
        <f t="shared" si="130"/>
        <v>297.39999999999998</v>
      </c>
      <c r="AK47" s="3">
        <f t="shared" ref="AK47" si="131">SUM(AK46)</f>
        <v>180.7</v>
      </c>
      <c r="AL47" s="3">
        <f t="shared" si="130"/>
        <v>0</v>
      </c>
      <c r="AM47" s="3"/>
      <c r="AN47" s="3">
        <f t="shared" ref="AN47:AW47" si="132">SUM(AN46)</f>
        <v>18</v>
      </c>
      <c r="AO47" s="3">
        <f t="shared" si="132"/>
        <v>10</v>
      </c>
      <c r="AP47" s="3">
        <f t="shared" si="132"/>
        <v>10.3</v>
      </c>
      <c r="AQ47" s="3">
        <f t="shared" si="132"/>
        <v>28.7</v>
      </c>
      <c r="AR47" s="3">
        <f t="shared" si="132"/>
        <v>7.4</v>
      </c>
      <c r="AS47" s="3">
        <f t="shared" si="132"/>
        <v>14.4</v>
      </c>
      <c r="AT47" s="3">
        <f t="shared" si="132"/>
        <v>9.9</v>
      </c>
      <c r="AU47" s="3">
        <f t="shared" si="132"/>
        <v>8.4</v>
      </c>
      <c r="AV47" s="3">
        <f t="shared" ref="AV47" si="133">SUM(AV46)</f>
        <v>47.4</v>
      </c>
      <c r="AW47" s="3">
        <f t="shared" si="132"/>
        <v>0</v>
      </c>
      <c r="AX47" s="3"/>
      <c r="AY47" s="3">
        <f t="shared" ref="AY47:BH47" si="134">SUM(AY46)</f>
        <v>7483</v>
      </c>
      <c r="AZ47" s="3">
        <f t="shared" si="134"/>
        <v>7108</v>
      </c>
      <c r="BA47" s="3">
        <f t="shared" si="134"/>
        <v>7883.2</v>
      </c>
      <c r="BB47" s="3">
        <f t="shared" si="134"/>
        <v>7626.2</v>
      </c>
      <c r="BC47" s="3">
        <f t="shared" si="134"/>
        <v>8654.2000000000007</v>
      </c>
      <c r="BD47" s="3">
        <f t="shared" si="134"/>
        <v>7731.9</v>
      </c>
      <c r="BE47" s="3">
        <f t="shared" si="134"/>
        <v>8400.2999999999993</v>
      </c>
      <c r="BF47" s="3">
        <f t="shared" si="134"/>
        <v>7343.2</v>
      </c>
      <c r="BG47" s="3">
        <f t="shared" ref="BG47" si="135">SUM(BG46)</f>
        <v>8414.2000000000007</v>
      </c>
      <c r="BH47" s="3">
        <f t="shared" si="134"/>
        <v>0</v>
      </c>
      <c r="BI47" s="3"/>
      <c r="BJ47" s="12">
        <f t="shared" ref="BJ47:BN47" si="136">SUM(BJ46)</f>
        <v>293834.89999999997</v>
      </c>
      <c r="BK47" s="12">
        <f t="shared" si="136"/>
        <v>110095.16666666666</v>
      </c>
      <c r="BL47" s="12">
        <f t="shared" si="136"/>
        <v>454776.34666666662</v>
      </c>
      <c r="BM47" s="12">
        <f t="shared" si="136"/>
        <v>189661.03333333333</v>
      </c>
      <c r="BN47" s="12">
        <f t="shared" si="136"/>
        <v>70373.753333333327</v>
      </c>
      <c r="BO47" s="12">
        <f t="shared" ref="BO47:BQ47" si="137">SUM(BO46)</f>
        <v>173394.11999999997</v>
      </c>
      <c r="BP47" s="12">
        <f t="shared" si="137"/>
        <v>189466.21999999994</v>
      </c>
      <c r="BQ47" s="12">
        <f t="shared" si="137"/>
        <v>288093.03333333327</v>
      </c>
      <c r="BR47" s="12"/>
      <c r="BS47" s="12">
        <f t="shared" ref="BS47:BV47" si="138">SUM(BS46)</f>
        <v>4120891.566666666</v>
      </c>
      <c r="BT47" s="12">
        <f t="shared" si="138"/>
        <v>3748105.9999999995</v>
      </c>
      <c r="BU47" s="12">
        <f t="shared" si="138"/>
        <v>4490949.7466666661</v>
      </c>
      <c r="BV47" s="12">
        <f t="shared" si="138"/>
        <v>4084133.3666666662</v>
      </c>
      <c r="BW47" s="12">
        <f t="shared" ref="BW47:BZ47" si="139">SUM(BW46)</f>
        <v>4503299.8866666667</v>
      </c>
      <c r="BX47" s="12">
        <f t="shared" si="139"/>
        <v>4129899.1199999992</v>
      </c>
      <c r="BY47" s="12">
        <f t="shared" si="139"/>
        <v>4490944.6199999992</v>
      </c>
      <c r="BZ47" s="12">
        <f t="shared" si="139"/>
        <v>4048400.4999999995</v>
      </c>
      <c r="CA47" s="3"/>
      <c r="CB47" s="22">
        <f t="shared" si="124"/>
        <v>7.1303720383421559E-2</v>
      </c>
      <c r="CC47" s="22">
        <f t="shared" si="124"/>
        <v>2.9373546710436328E-2</v>
      </c>
      <c r="CD47" s="22">
        <f t="shared" si="124"/>
        <v>0.10126507138144152</v>
      </c>
      <c r="CE47" s="22">
        <f t="shared" si="124"/>
        <v>4.6438501465521032E-2</v>
      </c>
      <c r="CF47" s="22">
        <f t="shared" si="125"/>
        <v>1.5627152333713187E-2</v>
      </c>
      <c r="CG47" s="22">
        <f t="shared" si="125"/>
        <v>4.1985073959869508E-2</v>
      </c>
      <c r="CH47" s="22">
        <f t="shared" si="125"/>
        <v>4.2188500645550152E-2</v>
      </c>
      <c r="CI47" s="22">
        <f t="shared" si="125"/>
        <v>7.1162186975654532E-2</v>
      </c>
      <c r="CK47" s="54">
        <f>(E47*(SUM(G47:P47)+SUM(R47:AA47)+SUM(AC47:AL47)+SUM(AN47:AW47)))/(E47*(SUM(G47:P47)+SUM(AC47:AL47)+SUM(AY47:BH47)))</f>
        <v>5.2336299781429993E-2</v>
      </c>
      <c r="CL47" s="8"/>
      <c r="CM47" s="57">
        <f>($E47*(SUM($I47:$P47)+SUM($T47:$AA47)+SUM($AE47:$AL47)+SUM($AP47:$AW47)))/($E47*(SUM($I47:$P47)+SUM($AE47:$AL47)+SUM($BA47:$BH47)))</f>
        <v>5.259758648523926E-2</v>
      </c>
      <c r="CN47" s="8"/>
      <c r="CO47" s="61">
        <f>($E47*(SUM($K47:$P47)+SUM($V47:$AA47)+SUM($AG47:$AL47)+SUM($AR47:$AW47)))/($E47*(SUM($K47:$P47)+SUM($AG47:$AL47)+SUM($BC47:$BH47)))</f>
        <v>4.3674784995243653E-2</v>
      </c>
      <c r="CP47" s="8"/>
      <c r="CQ47" s="65">
        <f>($E47*(SUM($M47:$P47)+SUM($X47:$AA47)+SUM($AI47:$AL47)+SUM($AT47:$AW47)))/($E47*(SUM($M47:$P47)+SUM($AI47:$AL47)+SUM($BE47:$BH47)))</f>
        <v>5.3894020872877958E-2</v>
      </c>
      <c r="CR47" s="8"/>
      <c r="CS47" s="69" t="e">
        <f>($E47*(SUM($P47:$P47)+SUM($AA47:$AA47)+SUM($AL47:$AL47)+SUM($AW47:$AW47)))/($E47*(SUM($P47:$P47)+SUM($AL47:$AL47)+SUM($BH47:$BH47)))</f>
        <v>#DIV/0!</v>
      </c>
    </row>
    <row r="48" spans="1:97" s="31" customFormat="1" ht="15">
      <c r="A48" s="30" t="s">
        <v>46</v>
      </c>
      <c r="C48" s="32"/>
      <c r="D48" s="32"/>
      <c r="E48" s="32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3"/>
      <c r="CB48" s="34">
        <v>5.5100000000000003E-2</v>
      </c>
      <c r="CC48" s="34">
        <v>5.4199999999999998E-2</v>
      </c>
      <c r="CD48" s="34">
        <v>4.8800000000000003E-2</v>
      </c>
      <c r="CE48" s="34">
        <v>5.5800000000000002E-2</v>
      </c>
      <c r="CF48" s="34">
        <v>5.3999999999999999E-2</v>
      </c>
      <c r="CG48" s="34">
        <v>5.6099999999999997E-2</v>
      </c>
      <c r="CH48" s="34"/>
      <c r="CI48" s="34"/>
      <c r="CK48" s="40"/>
      <c r="CM48" s="42"/>
      <c r="CO48" s="50"/>
      <c r="CQ48" s="48"/>
      <c r="CS48" s="46"/>
    </row>
    <row r="49" spans="1:97" s="36" customFormat="1" ht="15">
      <c r="A49" s="35" t="s">
        <v>47</v>
      </c>
      <c r="C49" s="37"/>
      <c r="D49" s="37"/>
      <c r="E49" s="3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8"/>
      <c r="CB49" s="39">
        <v>8.2600000000000007E-2</v>
      </c>
      <c r="CC49" s="39">
        <v>8.3299999999999999E-2</v>
      </c>
      <c r="CD49" s="39">
        <v>8.7099999999999997E-2</v>
      </c>
      <c r="CE49" s="39">
        <v>9.3700000000000006E-2</v>
      </c>
      <c r="CF49" s="39">
        <v>9.1700000000000004E-2</v>
      </c>
      <c r="CG49" s="39">
        <v>8.8999999999999996E-2</v>
      </c>
      <c r="CH49" s="39"/>
      <c r="CI49" s="39"/>
      <c r="CK49" s="40"/>
      <c r="CM49" s="42"/>
      <c r="CO49" s="50"/>
      <c r="CQ49" s="48"/>
      <c r="CS49" s="46"/>
    </row>
    <row r="50" spans="1:97"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3"/>
      <c r="CB50" s="22"/>
      <c r="CC50" s="22"/>
      <c r="CD50" s="22"/>
      <c r="CE50" s="22"/>
      <c r="CF50" s="22"/>
      <c r="CG50" s="22"/>
      <c r="CH50" s="22"/>
      <c r="CI50" s="22"/>
    </row>
    <row r="51" spans="1:97"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B51" s="22"/>
      <c r="CC51" s="22"/>
      <c r="CD51" s="22"/>
      <c r="CE51" s="22"/>
      <c r="CF51" s="22"/>
      <c r="CG51" s="22"/>
      <c r="CH51" s="22"/>
      <c r="CI51" s="22"/>
    </row>
    <row r="52" spans="1:97" ht="13">
      <c r="A52" s="2" t="s">
        <v>33</v>
      </c>
      <c r="C52" s="12">
        <f>SUM(C47,C42,C34,C27,C22,C16,C9)</f>
        <v>5415.6666666666661</v>
      </c>
      <c r="D52" s="12">
        <f>SUM(D47,D42,D34,D27,D22,D16,D9)</f>
        <v>5394.666666666667</v>
      </c>
      <c r="E52" s="17">
        <f>SUM(E47,E42,E34,E27,E22,E16,E9)</f>
        <v>5405.1666666666661</v>
      </c>
      <c r="G52" s="3">
        <f>SUM(G47,G42,G34,G27,G22,G16,G9)</f>
        <v>3775.08</v>
      </c>
      <c r="H52" s="3">
        <f t="shared" ref="H52:P52" si="140">SUM(H47,H42,H34,H27,H22,H16,H9)</f>
        <v>3906.3600000000006</v>
      </c>
      <c r="I52" s="3">
        <f t="shared" si="140"/>
        <v>3948.4799999999996</v>
      </c>
      <c r="J52" s="3">
        <f t="shared" si="140"/>
        <v>3610.87</v>
      </c>
      <c r="K52" s="3">
        <f t="shared" si="140"/>
        <v>3346.37</v>
      </c>
      <c r="L52" s="3">
        <f t="shared" si="140"/>
        <v>2208.96</v>
      </c>
      <c r="M52" s="3">
        <f t="shared" si="140"/>
        <v>2859.61</v>
      </c>
      <c r="N52" s="3">
        <f t="shared" si="140"/>
        <v>2296.85</v>
      </c>
      <c r="O52" s="3">
        <f t="shared" ref="O52" si="141">SUM(O47,O42,O34,O27,O22,O16,O9)</f>
        <v>2979.62</v>
      </c>
      <c r="P52" s="3">
        <f t="shared" si="140"/>
        <v>0</v>
      </c>
      <c r="R52" s="3">
        <f>SUM(R47,R42,R34,R27,R22,R16,R9)</f>
        <v>119.47</v>
      </c>
      <c r="S52" s="3">
        <f t="shared" ref="S52:AA52" si="142">SUM(S47,S42,S34,S27,S22,S16,S9)</f>
        <v>1.75</v>
      </c>
      <c r="T52" s="3">
        <f t="shared" si="142"/>
        <v>235.02</v>
      </c>
      <c r="U52" s="3">
        <f t="shared" si="142"/>
        <v>142.5</v>
      </c>
      <c r="V52" s="3">
        <f t="shared" si="142"/>
        <v>9.08</v>
      </c>
      <c r="W52" s="3">
        <f t="shared" si="142"/>
        <v>431.2</v>
      </c>
      <c r="X52" s="3">
        <f t="shared" si="142"/>
        <v>1227.58</v>
      </c>
      <c r="Y52" s="3">
        <f t="shared" si="142"/>
        <v>823.65</v>
      </c>
      <c r="Z52" s="3">
        <f t="shared" ref="Z52" si="143">SUM(Z47,Z42,Z34,Z27,Z22,Z16,Z9)</f>
        <v>725.9</v>
      </c>
      <c r="AA52" s="3">
        <f t="shared" si="142"/>
        <v>0</v>
      </c>
      <c r="AC52" s="3">
        <f>SUM(AC47,AC42,AC34,AC27,AC22,AC16,AC9)</f>
        <v>4457</v>
      </c>
      <c r="AD52" s="3">
        <f t="shared" ref="AD52:AL52" si="144">SUM(AD47,AD42,AD34,AD27,AD22,AD16,AD9)</f>
        <v>6299</v>
      </c>
      <c r="AE52" s="3">
        <f t="shared" si="144"/>
        <v>14199.9</v>
      </c>
      <c r="AF52" s="3">
        <f t="shared" si="144"/>
        <v>6750.8</v>
      </c>
      <c r="AG52" s="3">
        <f t="shared" si="144"/>
        <v>3693.2999999999997</v>
      </c>
      <c r="AH52" s="3">
        <f t="shared" si="144"/>
        <v>11242.5</v>
      </c>
      <c r="AI52" s="3">
        <f t="shared" si="144"/>
        <v>4233.1000000000004</v>
      </c>
      <c r="AJ52" s="3">
        <f t="shared" si="144"/>
        <v>5372.4</v>
      </c>
      <c r="AK52" s="3">
        <f t="shared" ref="AK52" si="145">SUM(AK47,AK42,AK34,AK27,AK22,AK16,AK9)</f>
        <v>7308.7</v>
      </c>
      <c r="AL52" s="3">
        <f t="shared" si="144"/>
        <v>0</v>
      </c>
      <c r="AN52" s="3">
        <f>SUM(AN47,AN42,AN34,AN27,AN22,AN16,AN9)</f>
        <v>1225</v>
      </c>
      <c r="AO52" s="3">
        <f t="shared" ref="AO52:AW52" si="146">SUM(AO47,AO42,AO34,AO27,AO22,AO16,AO9)</f>
        <v>1903</v>
      </c>
      <c r="AP52" s="3">
        <f t="shared" si="146"/>
        <v>3105.2</v>
      </c>
      <c r="AQ52" s="3">
        <f t="shared" si="146"/>
        <v>2236.6000000000004</v>
      </c>
      <c r="AR52" s="3">
        <f t="shared" si="146"/>
        <v>1451.8</v>
      </c>
      <c r="AS52" s="3">
        <f t="shared" si="146"/>
        <v>1624.6000000000001</v>
      </c>
      <c r="AT52" s="3">
        <f t="shared" si="146"/>
        <v>1543.9</v>
      </c>
      <c r="AU52" s="3">
        <f t="shared" si="146"/>
        <v>1766.7999999999997</v>
      </c>
      <c r="AV52" s="3">
        <f t="shared" ref="AV52" si="147">SUM(AV47,AV42,AV34,AV27,AV22,AV16,AV9)</f>
        <v>3285.3</v>
      </c>
      <c r="AW52" s="3">
        <f t="shared" si="146"/>
        <v>0</v>
      </c>
      <c r="AY52" s="3">
        <f>SUM(AY47,AY42,AY34,AY27,AY22,AY16,AY9)</f>
        <v>133987</v>
      </c>
      <c r="AZ52" s="3">
        <f t="shared" ref="AZ52:BH52" si="148">SUM(AZ47,AZ42,AZ34,AZ27,AZ22,AZ16,AZ9)</f>
        <v>131009</v>
      </c>
      <c r="BA52" s="3">
        <f t="shared" si="148"/>
        <v>125010.7</v>
      </c>
      <c r="BB52" s="3">
        <f t="shared" si="148"/>
        <v>128353.3</v>
      </c>
      <c r="BC52" s="3">
        <f t="shared" si="148"/>
        <v>132442.1</v>
      </c>
      <c r="BD52" s="3">
        <f t="shared" si="148"/>
        <v>131850.79999999999</v>
      </c>
      <c r="BE52" s="3">
        <f t="shared" si="148"/>
        <v>132500.4</v>
      </c>
      <c r="BF52" s="3">
        <f t="shared" si="148"/>
        <v>135593</v>
      </c>
      <c r="BG52" s="3">
        <f t="shared" ref="BG52" si="149">SUM(BG47,BG42,BG34,BG27,BG22,BG16,BG9)</f>
        <v>137004.20000000001</v>
      </c>
      <c r="BH52" s="3">
        <f t="shared" si="148"/>
        <v>0</v>
      </c>
      <c r="BJ52" s="12">
        <f t="shared" ref="BJ52:BQ52" si="150">SUM(BJ47,BJ42,BJ34,BJ27,BJ22,BJ16,BJ9)</f>
        <v>2774049.0749999997</v>
      </c>
      <c r="BK52" s="12">
        <f t="shared" si="150"/>
        <v>3398386.1116666668</v>
      </c>
      <c r="BL52" s="12">
        <f t="shared" si="150"/>
        <v>5856623.4116666671</v>
      </c>
      <c r="BM52" s="12">
        <f t="shared" si="150"/>
        <v>3096819.6783333337</v>
      </c>
      <c r="BN52" s="12">
        <f t="shared" si="150"/>
        <v>2037038.5033333334</v>
      </c>
      <c r="BO52" s="12">
        <f t="shared" si="150"/>
        <v>4235187.79</v>
      </c>
      <c r="BP52" s="12">
        <f t="shared" ref="BP52" si="151">SUM(BP47,BP42,BP34,BP27,BP22,BP16,BP9)</f>
        <v>3068138.9649999999</v>
      </c>
      <c r="BQ52" s="12">
        <f t="shared" si="150"/>
        <v>3232139.9283333337</v>
      </c>
      <c r="BR52" s="12"/>
      <c r="BS52" s="12">
        <f t="shared" ref="BS52:BZ52" si="152">SUM(BS47,BS42,BS34,BS27,BS22,BS16,BS9)</f>
        <v>43272726.24166666</v>
      </c>
      <c r="BT52" s="12">
        <f t="shared" si="152"/>
        <v>43063255.444999993</v>
      </c>
      <c r="BU52" s="12">
        <f t="shared" si="152"/>
        <v>43991956.141666666</v>
      </c>
      <c r="BV52" s="12">
        <f t="shared" si="152"/>
        <v>42520147.961666673</v>
      </c>
      <c r="BW52" s="12">
        <f t="shared" si="152"/>
        <v>42879846.726666667</v>
      </c>
      <c r="BX52" s="12">
        <f t="shared" si="152"/>
        <v>43800867.284999996</v>
      </c>
      <c r="BY52" s="12">
        <f t="shared" ref="BY52" si="153">SUM(BY47,BY42,BY34,BY27,BY22,BY16,BY9)</f>
        <v>43820019.324999996</v>
      </c>
      <c r="BZ52" s="12">
        <f t="shared" si="152"/>
        <v>42867597.094999999</v>
      </c>
      <c r="CB52" s="22">
        <f>BJ52/BS52</f>
        <v>6.4106177630401051E-2</v>
      </c>
      <c r="CC52" s="22">
        <f>BK52/BT52</f>
        <v>7.8916145018507841E-2</v>
      </c>
      <c r="CD52" s="22">
        <f>BL52/BU52</f>
        <v>0.13312941558694655</v>
      </c>
      <c r="CE52" s="22">
        <f>BM52/BV52</f>
        <v>7.2831818015431635E-2</v>
      </c>
      <c r="CF52" s="22">
        <f t="shared" ref="CF52:CI52" si="154">BN52/BW52</f>
        <v>4.7505731919198158E-2</v>
      </c>
      <c r="CG52" s="22">
        <f t="shared" si="154"/>
        <v>9.6691870561439283E-2</v>
      </c>
      <c r="CH52" s="22">
        <f t="shared" si="154"/>
        <v>7.0016832768706225E-2</v>
      </c>
      <c r="CI52" s="22">
        <f t="shared" si="154"/>
        <v>7.5398206276188151E-2</v>
      </c>
      <c r="CK52" s="54">
        <f>(E52*(SUM(G52:P52)+SUM(R52:AA52)+SUM(AC52:AL52)+SUM(AN52:AW52)))/(E52*(SUM(G52:P52)+SUM(AC52:AL52)+SUM(AY52:BH52)))</f>
        <v>8.9317083976637512E-2</v>
      </c>
      <c r="CL52" s="8"/>
      <c r="CM52" s="57">
        <f>($E52*(SUM($I52:$P52)+SUM($T52:$AA52)+SUM($AE52:$AL52)+SUM($AP52:$AW52)))/($E52*(SUM($I52:$P52)+SUM($AE52:$AL52)+SUM($BA52:$BH52)))</f>
        <v>9.2957499973214439E-2</v>
      </c>
      <c r="CN52" s="8"/>
      <c r="CO52" s="61">
        <f>($E52*(SUM($K52:$P52)+SUM($V52:$AA52)+SUM($AG52:$AL52)+SUM($AR52:$AW52)))/($E52*(SUM($K52:$P52)+SUM($AG52:$AL52)+SUM($BC52:$BH52)))</f>
        <v>8.1729769202776248E-2</v>
      </c>
      <c r="CP52" s="8"/>
      <c r="CQ52" s="65">
        <f>($E52*(SUM($M52:$P52)+SUM($X52:$AA52)+SUM($AI52:$AL52)+SUM($AT52:$AW52)))/($E52*(SUM($M52:$P52)+SUM($AI52:$AL52)+SUM($BE52:$BH52)))</f>
        <v>8.0026920044334524E-2</v>
      </c>
      <c r="CR52" s="8"/>
      <c r="CS52" s="69" t="e">
        <f>($E52*(SUM($P52:$P52)+SUM($AA52:$AA52)+SUM($AL52:$AL52)+SUM($AW52:$AW52)))/($E52*(SUM($P52:$P52)+SUM($AL52:$AL52)+SUM($BH52:$BH52)))</f>
        <v>#DIV/0!</v>
      </c>
    </row>
    <row r="53" spans="1:97" ht="15">
      <c r="A53" s="30" t="s">
        <v>46</v>
      </c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B53" s="34">
        <f t="shared" ref="CB53:CG54" si="155">($E$9*CB10+$E$16*CB17+$E$22*CB23+$E$27*CB28+$E$34*CB35+$E$42*CB43+$E$47*CB48)/$E$52</f>
        <v>5.1789556288736084E-2</v>
      </c>
      <c r="CC53" s="34">
        <f t="shared" si="155"/>
        <v>5.2582334803120481E-2</v>
      </c>
      <c r="CD53" s="34">
        <f t="shared" si="155"/>
        <v>5.7115793530880948E-2</v>
      </c>
      <c r="CE53" s="34">
        <f t="shared" si="155"/>
        <v>6.4055850883414034E-2</v>
      </c>
      <c r="CF53" s="34">
        <f t="shared" si="155"/>
        <v>6.0605716752489922E-2</v>
      </c>
      <c r="CG53" s="34">
        <f t="shared" si="155"/>
        <v>6.9078739477660286E-2</v>
      </c>
      <c r="CH53" s="21"/>
      <c r="CI53" s="21"/>
    </row>
    <row r="54" spans="1:97" ht="15">
      <c r="A54" s="35" t="s">
        <v>47</v>
      </c>
      <c r="CB54" s="39">
        <f t="shared" si="155"/>
        <v>8.615710585550862E-2</v>
      </c>
      <c r="CC54" s="39">
        <f t="shared" si="155"/>
        <v>8.8441839597915586E-2</v>
      </c>
      <c r="CD54" s="39">
        <f t="shared" si="155"/>
        <v>9.4866550522648085E-2</v>
      </c>
      <c r="CE54" s="39">
        <f t="shared" si="155"/>
        <v>0.10386333138046933</v>
      </c>
      <c r="CF54" s="39">
        <f t="shared" si="155"/>
        <v>0.10563083777866858</v>
      </c>
      <c r="CG54" s="39">
        <f t="shared" si="155"/>
        <v>0.11467293638802381</v>
      </c>
    </row>
  </sheetData>
  <mergeCells count="8">
    <mergeCell ref="G2:P2"/>
    <mergeCell ref="R2:AA2"/>
    <mergeCell ref="BS2:BZ2"/>
    <mergeCell ref="CB2:CI2"/>
    <mergeCell ref="AC2:AL2"/>
    <mergeCell ref="AY2:BH2"/>
    <mergeCell ref="AN2:AW2"/>
    <mergeCell ref="BJ2:BQ2"/>
  </mergeCells>
  <phoneticPr fontId="2" type="noConversion"/>
  <printOptions horizontalCentered="1" verticalCentered="1"/>
  <pageMargins left="0.25" right="0.25" top="0.25" bottom="0.5" header="0.5" footer="0.25"/>
  <pageSetup scale="72" fitToWidth="10" orientation="landscape" r:id="rId1"/>
  <headerFooter alignWithMargins="0"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topLeftCell="AC1" zoomScale="70" workbookViewId="0">
      <selection activeCell="AI47" sqref="AI47"/>
    </sheetView>
  </sheetViews>
  <sheetFormatPr defaultRowHeight="12.5"/>
  <sheetData/>
  <phoneticPr fontId="2" type="noConversion"/>
  <pageMargins left="0.5" right="0.5" top="0.5" bottom="0.5" header="0.5" footer="0.2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21"/>
  <sheetViews>
    <sheetView zoomScaleNormal="100" workbookViewId="0">
      <pane xSplit="1" ySplit="3" topLeftCell="B4" activePane="bottomRight" state="frozen"/>
      <selection pane="topRight" activeCell="C1" sqref="C1"/>
      <selection pane="bottomLeft" activeCell="A7" sqref="A7"/>
      <selection pane="bottomRight"/>
    </sheetView>
  </sheetViews>
  <sheetFormatPr defaultColWidth="9.1796875" defaultRowHeight="13"/>
  <cols>
    <col min="1" max="1" width="14.453125" style="70" bestFit="1" customWidth="1"/>
    <col min="2" max="2" width="13.54296875" style="70" customWidth="1"/>
    <col min="3" max="3" width="17.26953125" style="70" bestFit="1" customWidth="1"/>
    <col min="4" max="4" width="14.7265625" style="70" bestFit="1" customWidth="1"/>
    <col min="5" max="5" width="14.54296875" style="70" bestFit="1" customWidth="1"/>
    <col min="6" max="6" width="5.453125" style="70" customWidth="1"/>
    <col min="7" max="10" width="6.7265625" style="70" bestFit="1" customWidth="1"/>
    <col min="11" max="12" width="7.7265625" style="70" bestFit="1" customWidth="1"/>
    <col min="13" max="16" width="7.7265625" style="70" customWidth="1"/>
    <col min="17" max="17" width="5.7265625" style="70" customWidth="1"/>
    <col min="18" max="32" width="8.81640625" style="70" customWidth="1"/>
    <col min="33" max="16384" width="9.1796875" style="70"/>
  </cols>
  <sheetData>
    <row r="1" spans="1:32">
      <c r="R1" s="70" t="s">
        <v>97</v>
      </c>
      <c r="W1" s="70" t="s">
        <v>98</v>
      </c>
      <c r="AB1" s="70" t="s">
        <v>99</v>
      </c>
    </row>
    <row r="2" spans="1:32">
      <c r="G2" s="70" t="s">
        <v>93</v>
      </c>
      <c r="S2" s="70">
        <v>0.1</v>
      </c>
      <c r="T2" s="70">
        <v>0.5</v>
      </c>
      <c r="U2" s="70">
        <v>0.9</v>
      </c>
      <c r="X2" s="70">
        <v>0.1</v>
      </c>
      <c r="Y2" s="70">
        <v>0.5</v>
      </c>
      <c r="Z2" s="70">
        <v>0.9</v>
      </c>
      <c r="AC2" s="70">
        <v>0.1</v>
      </c>
      <c r="AD2" s="70">
        <v>0.5</v>
      </c>
      <c r="AE2" s="70">
        <v>0.9</v>
      </c>
    </row>
    <row r="3" spans="1:32">
      <c r="A3" s="70" t="s">
        <v>67</v>
      </c>
      <c r="B3" s="70" t="s">
        <v>65</v>
      </c>
      <c r="C3" s="70" t="s">
        <v>69</v>
      </c>
      <c r="D3" s="70" t="s">
        <v>64</v>
      </c>
      <c r="E3" s="70" t="s">
        <v>66</v>
      </c>
      <c r="G3" s="70">
        <v>2012</v>
      </c>
      <c r="H3" s="70">
        <v>2013</v>
      </c>
      <c r="I3" s="70">
        <v>2014</v>
      </c>
      <c r="J3" s="70">
        <v>2015</v>
      </c>
      <c r="K3" s="70">
        <v>2016</v>
      </c>
      <c r="L3" s="70">
        <v>2017</v>
      </c>
      <c r="M3" s="70">
        <v>2018</v>
      </c>
      <c r="N3" s="70">
        <v>2019</v>
      </c>
      <c r="O3" s="70">
        <v>2020</v>
      </c>
      <c r="P3" s="70">
        <v>2021</v>
      </c>
      <c r="R3" s="74" t="s">
        <v>32</v>
      </c>
      <c r="S3" s="74" t="s">
        <v>61</v>
      </c>
      <c r="T3" s="74" t="s">
        <v>62</v>
      </c>
      <c r="U3" s="74" t="s">
        <v>63</v>
      </c>
      <c r="V3" s="74"/>
      <c r="W3" s="74" t="s">
        <v>32</v>
      </c>
      <c r="X3" s="74" t="s">
        <v>61</v>
      </c>
      <c r="Y3" s="74" t="s">
        <v>62</v>
      </c>
      <c r="Z3" s="74" t="s">
        <v>63</v>
      </c>
      <c r="AA3" s="74"/>
      <c r="AB3" s="74" t="s">
        <v>32</v>
      </c>
      <c r="AC3" s="74" t="s">
        <v>61</v>
      </c>
      <c r="AD3" s="74" t="s">
        <v>62</v>
      </c>
      <c r="AE3" s="74" t="s">
        <v>63</v>
      </c>
      <c r="AF3" s="74"/>
    </row>
    <row r="4" spans="1:32">
      <c r="A4" s="70" t="s">
        <v>8</v>
      </c>
      <c r="B4" s="86">
        <v>416</v>
      </c>
      <c r="C4" s="86">
        <v>414</v>
      </c>
      <c r="D4" s="86">
        <v>412</v>
      </c>
      <c r="E4" s="72">
        <f t="shared" ref="E4:E14" si="0">AVERAGE(B4:D4,C4)</f>
        <v>414</v>
      </c>
      <c r="F4" s="72"/>
      <c r="G4" s="116">
        <v>5.6219565358537463E-2</v>
      </c>
      <c r="H4" s="116">
        <v>4.2523965643898549E-2</v>
      </c>
      <c r="I4" s="116">
        <v>0.12939075061571539</v>
      </c>
      <c r="J4" s="116">
        <v>1.7934824793409496E-2</v>
      </c>
      <c r="K4" s="116">
        <v>0.10438331813010147</v>
      </c>
      <c r="L4" s="116">
        <v>3.4809391781743117E-2</v>
      </c>
      <c r="M4" s="116">
        <v>5.2240859872318648E-2</v>
      </c>
      <c r="N4" s="116">
        <v>2.4886944638317955E-2</v>
      </c>
      <c r="O4" s="116">
        <v>1.7906013086509298E-2</v>
      </c>
      <c r="P4" s="116">
        <v>0.10226797913720177</v>
      </c>
      <c r="Q4" s="110"/>
      <c r="R4" s="82">
        <f>AVERAGE(G4:P4)</f>
        <v>5.8256361305775314E-2</v>
      </c>
      <c r="S4" s="78">
        <f t="shared" ref="S4:U16" si="1">_xlfn.PERCENTILE.INC($G4:$P4,S$2)</f>
        <v>1.7931943622719475E-2</v>
      </c>
      <c r="T4" s="79">
        <f t="shared" si="1"/>
        <v>4.7382412758108602E-2</v>
      </c>
      <c r="U4" s="78">
        <f t="shared" si="1"/>
        <v>0.10688406137866285</v>
      </c>
      <c r="V4" s="78"/>
      <c r="W4" s="82">
        <f t="shared" ref="W4:W15" si="2">AVERAGE(J4:P4)</f>
        <v>5.0632761634228821E-2</v>
      </c>
      <c r="X4" s="78">
        <f t="shared" ref="X4:Z16" si="3">_xlfn.PERCENTILE.INC($J4:$P4,X$2)</f>
        <v>1.7923300110649416E-2</v>
      </c>
      <c r="Y4" s="79">
        <f t="shared" si="3"/>
        <v>3.4809391781743117E-2</v>
      </c>
      <c r="Z4" s="78">
        <f t="shared" si="3"/>
        <v>0.10311411473436165</v>
      </c>
      <c r="AA4" s="78"/>
      <c r="AB4" s="82">
        <f t="shared" ref="AB4:AB15" si="4">AVERAGE(L4:P4)</f>
        <v>4.6422237703218162E-2</v>
      </c>
      <c r="AC4" s="78">
        <f t="shared" ref="AC4:AE16" si="5">_xlfn.PERCENTILE.INC($L4:$P4,AC$2)</f>
        <v>2.0698385707232762E-2</v>
      </c>
      <c r="AD4" s="79">
        <f t="shared" si="5"/>
        <v>3.4809391781743117E-2</v>
      </c>
      <c r="AE4" s="78">
        <f t="shared" si="5"/>
        <v>8.2257131431248506E-2</v>
      </c>
      <c r="AF4" s="75"/>
    </row>
    <row r="5" spans="1:32">
      <c r="A5" s="70" t="s">
        <v>1</v>
      </c>
      <c r="B5" s="86">
        <v>479</v>
      </c>
      <c r="C5" s="86">
        <v>477</v>
      </c>
      <c r="D5" s="86">
        <v>475</v>
      </c>
      <c r="E5" s="72">
        <f t="shared" si="0"/>
        <v>477</v>
      </c>
      <c r="F5" s="72"/>
      <c r="G5" s="90">
        <v>3.4767195165672518E-2</v>
      </c>
      <c r="H5" s="90">
        <v>7.5755943475132427E-3</v>
      </c>
      <c r="I5" s="90">
        <v>4.2511623239708481E-2</v>
      </c>
      <c r="J5" s="90">
        <v>3.0751084756465492E-2</v>
      </c>
      <c r="K5" s="90">
        <v>6.6902971392546759E-3</v>
      </c>
      <c r="L5" s="90">
        <v>2.9773301016125173E-2</v>
      </c>
      <c r="M5" s="90">
        <v>1.0194604654124903E-2</v>
      </c>
      <c r="N5" s="90">
        <v>1.3740009021438834E-2</v>
      </c>
      <c r="O5" s="90">
        <v>2.4688506143636244E-2</v>
      </c>
      <c r="P5" s="90">
        <v>1.4392095981779342E-2</v>
      </c>
      <c r="Q5" s="71"/>
      <c r="R5" s="81">
        <f t="shared" ref="R5:R15" si="6">AVERAGE(G5:P5)</f>
        <v>2.1508431146571895E-2</v>
      </c>
      <c r="S5" s="75">
        <f t="shared" si="1"/>
        <v>7.4870646266873859E-3</v>
      </c>
      <c r="T5" s="77">
        <f t="shared" si="1"/>
        <v>1.9540301062707793E-2</v>
      </c>
      <c r="U5" s="75">
        <f t="shared" si="1"/>
        <v>3.5541637973076114E-2</v>
      </c>
      <c r="V5" s="75"/>
      <c r="W5" s="81">
        <f t="shared" si="2"/>
        <v>1.860427124468924E-2</v>
      </c>
      <c r="X5" s="75">
        <f t="shared" si="3"/>
        <v>8.7928816481768132E-3</v>
      </c>
      <c r="Y5" s="77">
        <f t="shared" si="3"/>
        <v>1.4392095981779342E-2</v>
      </c>
      <c r="Z5" s="75">
        <f t="shared" si="3"/>
        <v>3.01644145122613E-2</v>
      </c>
      <c r="AA5" s="75"/>
      <c r="AB5" s="81">
        <f t="shared" si="4"/>
        <v>1.8557703363420899E-2</v>
      </c>
      <c r="AC5" s="75">
        <f t="shared" si="5"/>
        <v>1.1612766401050476E-2</v>
      </c>
      <c r="AD5" s="77">
        <f t="shared" si="5"/>
        <v>1.4392095981779342E-2</v>
      </c>
      <c r="AE5" s="75">
        <f t="shared" si="5"/>
        <v>2.77393830671296E-2</v>
      </c>
      <c r="AF5" s="75"/>
    </row>
    <row r="6" spans="1:32">
      <c r="A6" s="70" t="s">
        <v>2</v>
      </c>
      <c r="B6" s="86">
        <v>486</v>
      </c>
      <c r="C6" s="86">
        <v>485.5</v>
      </c>
      <c r="D6" s="86">
        <v>485</v>
      </c>
      <c r="E6" s="72">
        <f t="shared" si="0"/>
        <v>485.5</v>
      </c>
      <c r="F6" s="72"/>
      <c r="G6" s="90">
        <v>8.0851414899760742E-3</v>
      </c>
      <c r="H6" s="90">
        <v>1.8169275918109646E-2</v>
      </c>
      <c r="I6" s="90">
        <v>2.4646208380507528E-2</v>
      </c>
      <c r="J6" s="90">
        <v>2.365878461875328E-3</v>
      </c>
      <c r="K6" s="90">
        <v>1.2036436946519565E-2</v>
      </c>
      <c r="L6" s="90">
        <v>1.4633959440794771E-2</v>
      </c>
      <c r="M6" s="90">
        <v>3.8149256163012468E-3</v>
      </c>
      <c r="N6" s="90">
        <v>1.44923497115465E-2</v>
      </c>
      <c r="O6" s="90">
        <v>1.3626141378246991E-2</v>
      </c>
      <c r="P6" s="90">
        <v>8.4327565828963662E-3</v>
      </c>
      <c r="Q6" s="71"/>
      <c r="R6" s="81">
        <f t="shared" si="6"/>
        <v>1.2030307392677402E-2</v>
      </c>
      <c r="S6" s="75">
        <f t="shared" si="1"/>
        <v>3.6700209008586546E-3</v>
      </c>
      <c r="T6" s="77">
        <f t="shared" si="1"/>
        <v>1.2831289162383278E-2</v>
      </c>
      <c r="U6" s="75">
        <f t="shared" si="1"/>
        <v>1.8816969164349433E-2</v>
      </c>
      <c r="V6" s="75"/>
      <c r="W6" s="81">
        <f t="shared" si="2"/>
        <v>9.914635448311537E-3</v>
      </c>
      <c r="X6" s="75">
        <f t="shared" si="3"/>
        <v>3.2353067545308795E-3</v>
      </c>
      <c r="Y6" s="77">
        <f t="shared" si="3"/>
        <v>1.2036436946519565E-2</v>
      </c>
      <c r="Z6" s="75">
        <f t="shared" si="3"/>
        <v>1.4548993603245809E-2</v>
      </c>
      <c r="AA6" s="75"/>
      <c r="AB6" s="81">
        <f t="shared" si="4"/>
        <v>1.1000026545957175E-2</v>
      </c>
      <c r="AC6" s="75">
        <f t="shared" si="5"/>
        <v>5.662058002939294E-3</v>
      </c>
      <c r="AD6" s="77">
        <f t="shared" si="5"/>
        <v>1.3626141378246991E-2</v>
      </c>
      <c r="AE6" s="75">
        <f t="shared" si="5"/>
        <v>1.4577315549095462E-2</v>
      </c>
      <c r="AF6" s="75"/>
    </row>
    <row r="7" spans="1:32">
      <c r="A7" s="70" t="s">
        <v>3</v>
      </c>
      <c r="B7" s="86">
        <v>476</v>
      </c>
      <c r="C7" s="86">
        <v>478.5</v>
      </c>
      <c r="D7" s="86">
        <v>481</v>
      </c>
      <c r="E7" s="72">
        <f t="shared" si="0"/>
        <v>478.5</v>
      </c>
      <c r="F7" s="72"/>
      <c r="G7" s="90">
        <v>1.8029303349935993E-2</v>
      </c>
      <c r="H7" s="90">
        <v>5.0731728059092235E-2</v>
      </c>
      <c r="I7" s="90">
        <v>6.3731515088953195E-2</v>
      </c>
      <c r="J7" s="90">
        <v>4.1696761937248403E-2</v>
      </c>
      <c r="K7" s="90">
        <v>5.4264000508883546E-2</v>
      </c>
      <c r="L7" s="90">
        <v>2.9452506508950973E-3</v>
      </c>
      <c r="M7" s="90">
        <v>1.5005488544932263E-2</v>
      </c>
      <c r="N7" s="90">
        <v>6.1725477250789557E-3</v>
      </c>
      <c r="O7" s="90">
        <v>4.6742632712852158E-2</v>
      </c>
      <c r="P7" s="90">
        <v>2.1511296211054338E-4</v>
      </c>
      <c r="Q7" s="71"/>
      <c r="R7" s="81">
        <f t="shared" si="6"/>
        <v>2.9953434153998242E-2</v>
      </c>
      <c r="S7" s="75">
        <f t="shared" si="1"/>
        <v>2.6722368820166417E-3</v>
      </c>
      <c r="T7" s="77">
        <f t="shared" si="1"/>
        <v>2.9863032643592198E-2</v>
      </c>
      <c r="U7" s="75">
        <f t="shared" si="1"/>
        <v>5.5210751966890508E-2</v>
      </c>
      <c r="V7" s="75"/>
      <c r="W7" s="81">
        <f t="shared" si="2"/>
        <v>2.3863113577428711E-2</v>
      </c>
      <c r="X7" s="75">
        <f t="shared" si="3"/>
        <v>1.8531955753812758E-3</v>
      </c>
      <c r="Y7" s="77">
        <f t="shared" si="3"/>
        <v>1.5005488544932263E-2</v>
      </c>
      <c r="Z7" s="75">
        <f t="shared" si="3"/>
        <v>4.9751179831264716E-2</v>
      </c>
      <c r="AA7" s="75"/>
      <c r="AB7" s="81">
        <f t="shared" si="4"/>
        <v>1.4216206519173805E-2</v>
      </c>
      <c r="AC7" s="75">
        <f t="shared" si="5"/>
        <v>1.3071680376243646E-3</v>
      </c>
      <c r="AD7" s="77">
        <f t="shared" si="5"/>
        <v>6.1725477250789557E-3</v>
      </c>
      <c r="AE7" s="75">
        <f t="shared" si="5"/>
        <v>3.4047775045684188E-2</v>
      </c>
      <c r="AF7" s="75"/>
    </row>
    <row r="8" spans="1:32">
      <c r="A8" s="70" t="s">
        <v>4</v>
      </c>
      <c r="B8" s="86">
        <v>478</v>
      </c>
      <c r="C8" s="86">
        <v>478</v>
      </c>
      <c r="D8" s="86">
        <v>478</v>
      </c>
      <c r="E8" s="72">
        <f t="shared" si="0"/>
        <v>478</v>
      </c>
      <c r="F8" s="72"/>
      <c r="G8" s="90">
        <v>4.1739135833126391E-2</v>
      </c>
      <c r="H8" s="90">
        <v>6.5006271950445893E-2</v>
      </c>
      <c r="I8" s="90">
        <v>7.7556532494420696E-2</v>
      </c>
      <c r="J8" s="90">
        <v>3.3340524628648838E-2</v>
      </c>
      <c r="K8" s="90">
        <v>1.6069174354125675E-2</v>
      </c>
      <c r="L8" s="90">
        <v>3.8459400767798412E-6</v>
      </c>
      <c r="M8" s="90">
        <v>6.3279910325636304E-3</v>
      </c>
      <c r="N8" s="90">
        <v>1.0172300344232365E-2</v>
      </c>
      <c r="O8" s="90">
        <v>2.4668272421402702E-2</v>
      </c>
      <c r="P8" s="90">
        <v>3.2762335718489778E-2</v>
      </c>
      <c r="Q8" s="71"/>
      <c r="R8" s="81">
        <f t="shared" si="6"/>
        <v>3.0764638471753269E-2</v>
      </c>
      <c r="S8" s="75">
        <f t="shared" si="1"/>
        <v>5.6955765233149451E-3</v>
      </c>
      <c r="T8" s="77">
        <f t="shared" si="1"/>
        <v>2.871530406994624E-2</v>
      </c>
      <c r="U8" s="75">
        <f t="shared" si="1"/>
        <v>6.6261298004843372E-2</v>
      </c>
      <c r="V8" s="75"/>
      <c r="W8" s="81">
        <f t="shared" si="2"/>
        <v>1.7620634919934253E-2</v>
      </c>
      <c r="X8" s="75">
        <f t="shared" si="3"/>
        <v>3.798332995568891E-3</v>
      </c>
      <c r="Y8" s="77">
        <f t="shared" si="3"/>
        <v>1.6069174354125675E-2</v>
      </c>
      <c r="Z8" s="75">
        <f t="shared" si="3"/>
        <v>3.2993611282553403E-2</v>
      </c>
      <c r="AA8" s="75"/>
      <c r="AB8" s="81">
        <f t="shared" si="4"/>
        <v>1.4786949091353052E-2</v>
      </c>
      <c r="AC8" s="75">
        <f t="shared" si="5"/>
        <v>2.5335039770715195E-3</v>
      </c>
      <c r="AD8" s="77">
        <f t="shared" si="5"/>
        <v>1.0172300344232365E-2</v>
      </c>
      <c r="AE8" s="75">
        <f t="shared" si="5"/>
        <v>2.9524710399654944E-2</v>
      </c>
      <c r="AF8" s="75"/>
    </row>
    <row r="9" spans="1:32">
      <c r="A9" s="70" t="s">
        <v>19</v>
      </c>
      <c r="B9" s="86">
        <v>300</v>
      </c>
      <c r="C9" s="86">
        <v>300</v>
      </c>
      <c r="D9" s="86">
        <v>300</v>
      </c>
      <c r="E9" s="72">
        <f t="shared" si="0"/>
        <v>300</v>
      </c>
      <c r="F9" s="72"/>
      <c r="G9" s="90">
        <v>2.1567049141979714E-2</v>
      </c>
      <c r="H9" s="90">
        <v>4.9650956492583137E-2</v>
      </c>
      <c r="I9" s="90">
        <v>8.1417730265039831E-2</v>
      </c>
      <c r="J9" s="90">
        <v>5.0660066695325891E-2</v>
      </c>
      <c r="K9" s="90">
        <v>3.9334776885413807E-2</v>
      </c>
      <c r="L9" s="90">
        <v>2.9411665604458459E-2</v>
      </c>
      <c r="M9" s="90">
        <v>3.6181968690055473E-2</v>
      </c>
      <c r="N9" s="90">
        <v>2.3565827902865925E-2</v>
      </c>
      <c r="O9" s="90">
        <v>3.2550776815639948E-2</v>
      </c>
      <c r="P9" s="90">
        <v>9.0142499711305307E-2</v>
      </c>
      <c r="Q9" s="71"/>
      <c r="R9" s="81">
        <f t="shared" si="6"/>
        <v>4.5448331820466745E-2</v>
      </c>
      <c r="S9" s="75">
        <f t="shared" si="1"/>
        <v>2.3365950026777303E-2</v>
      </c>
      <c r="T9" s="77">
        <f t="shared" si="1"/>
        <v>3.775837278773464E-2</v>
      </c>
      <c r="U9" s="75">
        <f t="shared" si="1"/>
        <v>8.2290207209666372E-2</v>
      </c>
      <c r="V9" s="75"/>
      <c r="W9" s="81">
        <f t="shared" si="2"/>
        <v>4.3121083186437828E-2</v>
      </c>
      <c r="X9" s="75">
        <f t="shared" si="3"/>
        <v>2.7073330523821444E-2</v>
      </c>
      <c r="Y9" s="77">
        <f t="shared" si="3"/>
        <v>3.6181968690055473E-2</v>
      </c>
      <c r="Z9" s="75">
        <f t="shared" si="3"/>
        <v>6.6453039901717664E-2</v>
      </c>
      <c r="AA9" s="75"/>
      <c r="AB9" s="81">
        <f t="shared" si="4"/>
        <v>4.2370547744865025E-2</v>
      </c>
      <c r="AC9" s="75">
        <f t="shared" si="5"/>
        <v>2.590416298350294E-2</v>
      </c>
      <c r="AD9" s="77">
        <f t="shared" si="5"/>
        <v>3.2550776815639948E-2</v>
      </c>
      <c r="AE9" s="75">
        <f t="shared" si="5"/>
        <v>6.855828730280536E-2</v>
      </c>
      <c r="AF9" s="75"/>
    </row>
    <row r="10" spans="1:32">
      <c r="A10" s="70" t="s">
        <v>20</v>
      </c>
      <c r="B10" s="86">
        <v>297</v>
      </c>
      <c r="C10" s="86">
        <v>297</v>
      </c>
      <c r="D10" s="86">
        <v>297</v>
      </c>
      <c r="E10" s="72">
        <f t="shared" si="0"/>
        <v>297</v>
      </c>
      <c r="F10" s="72"/>
      <c r="G10" s="90">
        <v>2.2424045310892888E-2</v>
      </c>
      <c r="H10" s="90">
        <v>4.9215781534446834E-2</v>
      </c>
      <c r="I10" s="90">
        <v>0.11824513634031807</v>
      </c>
      <c r="J10" s="90">
        <v>4.9721745894004632E-2</v>
      </c>
      <c r="K10" s="90">
        <v>1.4352264949054181E-2</v>
      </c>
      <c r="L10" s="90">
        <v>1.311229985800323E-2</v>
      </c>
      <c r="M10" s="90">
        <v>4.4249128386723055E-2</v>
      </c>
      <c r="N10" s="90">
        <v>2.3967814332723943E-2</v>
      </c>
      <c r="O10" s="90">
        <v>0.13394255113917797</v>
      </c>
      <c r="P10" s="90">
        <v>6.9650965599610259E-2</v>
      </c>
      <c r="Q10" s="71"/>
      <c r="R10" s="81">
        <f t="shared" si="6"/>
        <v>5.3888173334495505E-2</v>
      </c>
      <c r="S10" s="75">
        <f t="shared" si="1"/>
        <v>1.4228268439949086E-2</v>
      </c>
      <c r="T10" s="77">
        <f t="shared" si="1"/>
        <v>4.6732454960584945E-2</v>
      </c>
      <c r="U10" s="75">
        <f t="shared" si="1"/>
        <v>0.11981487782020406</v>
      </c>
      <c r="V10" s="75"/>
      <c r="W10" s="81">
        <f t="shared" si="2"/>
        <v>4.985668145132819E-2</v>
      </c>
      <c r="X10" s="75">
        <f t="shared" si="3"/>
        <v>1.38562789126338E-2</v>
      </c>
      <c r="Y10" s="77">
        <f t="shared" si="3"/>
        <v>4.4249128386723055E-2</v>
      </c>
      <c r="Z10" s="75">
        <f t="shared" si="3"/>
        <v>9.5367599815437368E-2</v>
      </c>
      <c r="AA10" s="75"/>
      <c r="AB10" s="81">
        <f t="shared" si="4"/>
        <v>5.698455186324769E-2</v>
      </c>
      <c r="AC10" s="75">
        <f t="shared" si="5"/>
        <v>1.7454505647891513E-2</v>
      </c>
      <c r="AD10" s="77">
        <f t="shared" si="5"/>
        <v>4.4249128386723055E-2</v>
      </c>
      <c r="AE10" s="75">
        <f t="shared" si="5"/>
        <v>0.10822591692335086</v>
      </c>
      <c r="AF10" s="75"/>
    </row>
    <row r="11" spans="1:32">
      <c r="A11" s="70" t="s">
        <v>21</v>
      </c>
      <c r="B11" s="86">
        <v>394</v>
      </c>
      <c r="C11" s="86">
        <v>392.5</v>
      </c>
      <c r="D11" s="86">
        <v>391</v>
      </c>
      <c r="E11" s="72">
        <f t="shared" si="0"/>
        <v>392.5</v>
      </c>
      <c r="F11" s="72"/>
      <c r="G11" s="90">
        <v>2.4593842278763399E-2</v>
      </c>
      <c r="H11" s="90">
        <v>3.1255414911241002E-2</v>
      </c>
      <c r="I11" s="90">
        <v>5.0613008731556809E-2</v>
      </c>
      <c r="J11" s="90">
        <v>8.0857653884744571E-2</v>
      </c>
      <c r="K11" s="90">
        <v>3.2285975801607511E-2</v>
      </c>
      <c r="L11" s="90">
        <v>1.3795276965749743E-2</v>
      </c>
      <c r="M11" s="90">
        <v>2.0772895100677816E-2</v>
      </c>
      <c r="N11" s="90">
        <v>7.0911274815931055E-2</v>
      </c>
      <c r="O11" s="90">
        <v>8.6010869096858497E-2</v>
      </c>
      <c r="P11" s="90">
        <v>2.1258774526922045E-2</v>
      </c>
      <c r="Q11" s="71"/>
      <c r="R11" s="81">
        <f t="shared" si="6"/>
        <v>4.3235498611405257E-2</v>
      </c>
      <c r="S11" s="75">
        <f t="shared" si="1"/>
        <v>2.0075133287185007E-2</v>
      </c>
      <c r="T11" s="77">
        <f t="shared" si="1"/>
        <v>3.1770695356424253E-2</v>
      </c>
      <c r="U11" s="75">
        <f t="shared" si="1"/>
        <v>8.1372975405955963E-2</v>
      </c>
      <c r="V11" s="75"/>
      <c r="W11" s="81">
        <f t="shared" si="2"/>
        <v>4.6556102884641612E-2</v>
      </c>
      <c r="X11" s="75">
        <f t="shared" si="3"/>
        <v>1.7981847846706589E-2</v>
      </c>
      <c r="Y11" s="77">
        <f t="shared" si="3"/>
        <v>3.2285975801607511E-2</v>
      </c>
      <c r="Z11" s="75">
        <f t="shared" si="3"/>
        <v>8.2918939969590141E-2</v>
      </c>
      <c r="AA11" s="75"/>
      <c r="AB11" s="81">
        <f t="shared" si="4"/>
        <v>4.2549818101227835E-2</v>
      </c>
      <c r="AC11" s="75">
        <f t="shared" si="5"/>
        <v>1.658632421972097E-2</v>
      </c>
      <c r="AD11" s="77">
        <f t="shared" si="5"/>
        <v>2.1258774526922045E-2</v>
      </c>
      <c r="AE11" s="75">
        <f t="shared" si="5"/>
        <v>7.9971031384487509E-2</v>
      </c>
      <c r="AF11" s="75"/>
    </row>
    <row r="12" spans="1:32">
      <c r="A12" s="70" t="s">
        <v>22</v>
      </c>
      <c r="B12" s="86">
        <v>486</v>
      </c>
      <c r="C12" s="86">
        <v>481.5</v>
      </c>
      <c r="D12" s="86">
        <v>477</v>
      </c>
      <c r="E12" s="72">
        <f t="shared" si="0"/>
        <v>481.5</v>
      </c>
      <c r="F12" s="72"/>
      <c r="G12" s="90">
        <v>4.1043845438718918E-2</v>
      </c>
      <c r="H12" s="90">
        <v>6.2775234681313241E-2</v>
      </c>
      <c r="I12" s="90">
        <v>0.13420202768227787</v>
      </c>
      <c r="J12" s="90">
        <v>6.0816047358201501E-2</v>
      </c>
      <c r="K12" s="90">
        <v>2.7382554724239951E-4</v>
      </c>
      <c r="L12" s="90">
        <v>1.6546566189715554E-2</v>
      </c>
      <c r="M12" s="90">
        <v>5.3653846966098984E-2</v>
      </c>
      <c r="N12" s="90">
        <v>1.1532959368809756E-2</v>
      </c>
      <c r="O12" s="90">
        <v>4.1149467821097407E-2</v>
      </c>
      <c r="P12" s="90">
        <v>1.5827331564381712E-2</v>
      </c>
      <c r="Q12" s="71"/>
      <c r="R12" s="81">
        <f t="shared" si="6"/>
        <v>4.3782115261785735E-2</v>
      </c>
      <c r="S12" s="75">
        <f t="shared" si="1"/>
        <v>1.040704598665302E-2</v>
      </c>
      <c r="T12" s="77">
        <f t="shared" si="1"/>
        <v>4.1096656629908163E-2</v>
      </c>
      <c r="U12" s="75">
        <f t="shared" si="1"/>
        <v>6.9917913981409674E-2</v>
      </c>
      <c r="V12" s="75"/>
      <c r="W12" s="81">
        <f t="shared" si="2"/>
        <v>2.8542863545078186E-2</v>
      </c>
      <c r="X12" s="75">
        <f t="shared" si="3"/>
        <v>7.0293058401828153E-3</v>
      </c>
      <c r="Y12" s="77">
        <f t="shared" si="3"/>
        <v>1.6546566189715554E-2</v>
      </c>
      <c r="Z12" s="75">
        <f t="shared" si="3"/>
        <v>5.6518727122939996E-2</v>
      </c>
      <c r="AA12" s="75"/>
      <c r="AB12" s="81">
        <f t="shared" si="4"/>
        <v>2.7742034382020685E-2</v>
      </c>
      <c r="AC12" s="75">
        <f t="shared" si="5"/>
        <v>1.3250708247038537E-2</v>
      </c>
      <c r="AD12" s="77">
        <f t="shared" si="5"/>
        <v>1.6546566189715554E-2</v>
      </c>
      <c r="AE12" s="75">
        <f t="shared" si="5"/>
        <v>4.8652095308098345E-2</v>
      </c>
      <c r="AF12" s="75"/>
    </row>
    <row r="13" spans="1:32">
      <c r="A13" s="70" t="s">
        <v>59</v>
      </c>
      <c r="B13" s="86">
        <v>369.75</v>
      </c>
      <c r="C13" s="86">
        <v>369.75</v>
      </c>
      <c r="D13" s="86">
        <v>369.75</v>
      </c>
      <c r="E13" s="72">
        <f t="shared" si="0"/>
        <v>369.75</v>
      </c>
      <c r="F13" s="72"/>
      <c r="G13" s="90">
        <v>4.7758392083949996E-2</v>
      </c>
      <c r="H13" s="90">
        <v>3.9505908464859678E-2</v>
      </c>
      <c r="I13" s="90">
        <v>6.7592774153693982E-2</v>
      </c>
      <c r="J13" s="90">
        <v>2.7749839213126237E-2</v>
      </c>
      <c r="K13" s="90">
        <v>2.0435646996488431E-3</v>
      </c>
      <c r="L13" s="90">
        <v>1.9049224690340771E-2</v>
      </c>
      <c r="M13" s="90">
        <v>2.941989641007323E-2</v>
      </c>
      <c r="N13" s="90">
        <v>4.4477413542007314E-2</v>
      </c>
      <c r="O13" s="90">
        <v>8.7985482166796237E-3</v>
      </c>
      <c r="P13" s="90">
        <v>5.1684676347113885E-2</v>
      </c>
      <c r="Q13" s="71"/>
      <c r="R13" s="88">
        <f t="shared" si="6"/>
        <v>3.3808023782149352E-2</v>
      </c>
      <c r="S13" s="76">
        <f t="shared" si="1"/>
        <v>8.1230498649765455E-3</v>
      </c>
      <c r="T13" s="77">
        <f t="shared" si="1"/>
        <v>3.4462902437466456E-2</v>
      </c>
      <c r="U13" s="76">
        <f t="shared" si="1"/>
        <v>5.3275486127771887E-2</v>
      </c>
      <c r="V13" s="76"/>
      <c r="W13" s="81">
        <f t="shared" si="2"/>
        <v>2.6174737588427126E-2</v>
      </c>
      <c r="X13" s="75">
        <f t="shared" si="3"/>
        <v>6.0965548098673109E-3</v>
      </c>
      <c r="Y13" s="77">
        <f t="shared" si="3"/>
        <v>2.7749839213126237E-2</v>
      </c>
      <c r="Z13" s="75">
        <f t="shared" si="3"/>
        <v>4.7360318664049945E-2</v>
      </c>
      <c r="AA13" s="75"/>
      <c r="AB13" s="81">
        <f t="shared" si="4"/>
        <v>3.0685951841242964E-2</v>
      </c>
      <c r="AC13" s="75">
        <f t="shared" si="5"/>
        <v>1.2898818806144081E-2</v>
      </c>
      <c r="AD13" s="77">
        <f t="shared" si="5"/>
        <v>2.941989641007323E-2</v>
      </c>
      <c r="AE13" s="75">
        <f t="shared" si="5"/>
        <v>4.8801771225071254E-2</v>
      </c>
      <c r="AF13" s="78"/>
    </row>
    <row r="14" spans="1:32">
      <c r="A14" s="70" t="s">
        <v>60</v>
      </c>
      <c r="B14" s="86">
        <v>570</v>
      </c>
      <c r="C14" s="86">
        <v>559.5</v>
      </c>
      <c r="D14" s="86">
        <v>549</v>
      </c>
      <c r="E14" s="72">
        <f t="shared" si="0"/>
        <v>559.5</v>
      </c>
      <c r="F14" s="72"/>
      <c r="G14" s="116">
        <v>4.3101624414548886E-2</v>
      </c>
      <c r="H14" s="116">
        <v>3.9080606050892697E-2</v>
      </c>
      <c r="I14" s="116">
        <v>0.14158090813595897</v>
      </c>
      <c r="J14" s="116">
        <v>1.0257130974381017E-2</v>
      </c>
      <c r="K14" s="116">
        <v>7.2918199098698386E-2</v>
      </c>
      <c r="L14" s="116">
        <v>2.9812510768773601E-2</v>
      </c>
      <c r="M14" s="116">
        <v>7.7196547207396132E-2</v>
      </c>
      <c r="N14" s="116">
        <v>3.5004025889775407E-2</v>
      </c>
      <c r="O14" s="116">
        <v>4.2107917683366719E-2</v>
      </c>
      <c r="P14" s="116">
        <v>2.4322019160677017E-2</v>
      </c>
      <c r="Q14" s="71"/>
      <c r="R14" s="85">
        <f t="shared" si="6"/>
        <v>5.1538148938446882E-2</v>
      </c>
      <c r="S14" s="84">
        <f t="shared" si="1"/>
        <v>2.2915530342047415E-2</v>
      </c>
      <c r="T14" s="79">
        <f t="shared" si="1"/>
        <v>4.0594261867129708E-2</v>
      </c>
      <c r="U14" s="84">
        <f t="shared" si="1"/>
        <v>8.3634983300252388E-2</v>
      </c>
      <c r="V14" s="84"/>
      <c r="W14" s="82">
        <f t="shared" si="2"/>
        <v>4.1659764397581185E-2</v>
      </c>
      <c r="X14" s="78">
        <f t="shared" si="3"/>
        <v>1.8696063886158618E-2</v>
      </c>
      <c r="Y14" s="79">
        <f t="shared" si="3"/>
        <v>3.5004025889775407E-2</v>
      </c>
      <c r="Z14" s="78">
        <f t="shared" si="3"/>
        <v>7.462953834217749E-2</v>
      </c>
      <c r="AA14" s="78"/>
      <c r="AB14" s="82">
        <f t="shared" ref="AB14" si="7">AVERAGE(L14:P14)</f>
        <v>4.1688604141997779E-2</v>
      </c>
      <c r="AC14" s="78">
        <f t="shared" si="5"/>
        <v>2.6518215803915651E-2</v>
      </c>
      <c r="AD14" s="79">
        <f t="shared" si="5"/>
        <v>3.5004025889775407E-2</v>
      </c>
      <c r="AE14" s="78">
        <f t="shared" si="5"/>
        <v>6.3161095397784361E-2</v>
      </c>
      <c r="AF14" s="78"/>
    </row>
    <row r="15" spans="1:32">
      <c r="A15" s="70" t="s">
        <v>70</v>
      </c>
      <c r="B15" s="72">
        <f>SUM(B5:B13)</f>
        <v>3765.75</v>
      </c>
      <c r="C15" s="72">
        <f t="shared" ref="C15:E15" si="8">SUM(C5:C13)</f>
        <v>3759.75</v>
      </c>
      <c r="D15" s="72">
        <f t="shared" si="8"/>
        <v>3753.75</v>
      </c>
      <c r="E15" s="72">
        <f t="shared" si="8"/>
        <v>3759.75</v>
      </c>
      <c r="F15" s="72"/>
      <c r="G15" s="117">
        <f t="shared" ref="G15:P15" si="9">(SUMPRODUCT(G5:G8,$E$5:$E$8)+SUMPRODUCT(G9:G12,$E$9:$E$12)+G13*$E$13)/$E$15</f>
        <v>2.9068962887084344E-2</v>
      </c>
      <c r="H15" s="117">
        <f t="shared" si="9"/>
        <v>4.1065651014215512E-2</v>
      </c>
      <c r="I15" s="117">
        <f t="shared" si="9"/>
        <v>7.15025642738326E-2</v>
      </c>
      <c r="J15" s="117">
        <f t="shared" si="9"/>
        <v>4.0681165056838581E-2</v>
      </c>
      <c r="K15" s="117">
        <f t="shared" si="9"/>
        <v>1.9231094557895907E-2</v>
      </c>
      <c r="L15" s="117">
        <f t="shared" si="9"/>
        <v>1.4857613960191604E-2</v>
      </c>
      <c r="M15" s="117">
        <f t="shared" si="9"/>
        <v>2.2815920171750249E-2</v>
      </c>
      <c r="N15" s="117">
        <f t="shared" si="9"/>
        <v>2.2721045794360351E-2</v>
      </c>
      <c r="O15" s="117">
        <f t="shared" si="9"/>
        <v>4.2269263076721623E-2</v>
      </c>
      <c r="P15" s="117">
        <f t="shared" si="9"/>
        <v>2.9131427902387347E-2</v>
      </c>
      <c r="Q15" s="71"/>
      <c r="R15" s="83">
        <f t="shared" si="6"/>
        <v>3.3334470869527809E-2</v>
      </c>
      <c r="S15" s="78">
        <f t="shared" si="1"/>
        <v>1.8793746498125478E-2</v>
      </c>
      <c r="T15" s="79">
        <f t="shared" si="1"/>
        <v>2.9100195394735844E-2</v>
      </c>
      <c r="U15" s="78">
        <f t="shared" si="1"/>
        <v>4.5192593196432713E-2</v>
      </c>
      <c r="V15" s="78"/>
      <c r="W15" s="83">
        <f t="shared" si="2"/>
        <v>2.7386790074306524E-2</v>
      </c>
      <c r="X15" s="78">
        <f t="shared" si="3"/>
        <v>1.7481702318814185E-2</v>
      </c>
      <c r="Y15" s="79">
        <f t="shared" si="3"/>
        <v>2.2815920171750249E-2</v>
      </c>
      <c r="Z15" s="78">
        <f t="shared" si="3"/>
        <v>4.1316404264791801E-2</v>
      </c>
      <c r="AA15" s="78"/>
      <c r="AB15" s="87">
        <f t="shared" si="4"/>
        <v>2.6359054181082236E-2</v>
      </c>
      <c r="AC15" s="78">
        <f t="shared" si="5"/>
        <v>1.8002986693859101E-2</v>
      </c>
      <c r="AD15" s="79">
        <f t="shared" si="5"/>
        <v>2.2815920171750249E-2</v>
      </c>
      <c r="AE15" s="78">
        <f t="shared" si="5"/>
        <v>3.701412900698791E-2</v>
      </c>
      <c r="AF15" s="78"/>
    </row>
    <row r="16" spans="1:32">
      <c r="A16" s="70" t="s">
        <v>96</v>
      </c>
      <c r="G16" s="108"/>
      <c r="H16" s="108"/>
      <c r="I16" s="108"/>
      <c r="J16" s="116">
        <v>4.368955960792504E-2</v>
      </c>
      <c r="K16" s="116">
        <v>4.3633958814210512E-2</v>
      </c>
      <c r="L16" s="116">
        <v>0.25167351906737001</v>
      </c>
      <c r="M16" s="116">
        <v>5.9197843288406111E-2</v>
      </c>
      <c r="N16" s="116">
        <v>3.0600663569880508E-2</v>
      </c>
      <c r="O16" s="116">
        <v>2.7749475632538566E-2</v>
      </c>
      <c r="P16" s="116">
        <v>2.6068070752149092E-2</v>
      </c>
      <c r="R16" s="83">
        <f t="shared" ref="R16" si="10">AVERAGE(G16:P16)</f>
        <v>6.8944727247497117E-2</v>
      </c>
      <c r="S16" s="78">
        <f t="shared" si="1"/>
        <v>2.7076913680382775E-2</v>
      </c>
      <c r="T16" s="79">
        <f t="shared" si="1"/>
        <v>4.3633958814210512E-2</v>
      </c>
      <c r="U16" s="78">
        <f t="shared" si="1"/>
        <v>0.13618811359999175</v>
      </c>
      <c r="V16" s="78"/>
      <c r="W16" s="83">
        <f t="shared" ref="W16" si="11">AVERAGE(J16:P16)</f>
        <v>6.8944727247497117E-2</v>
      </c>
      <c r="X16" s="78">
        <f t="shared" si="3"/>
        <v>2.7076913680382775E-2</v>
      </c>
      <c r="Y16" s="79">
        <f t="shared" si="3"/>
        <v>4.3633958814210512E-2</v>
      </c>
      <c r="Z16" s="78">
        <f t="shared" si="3"/>
        <v>0.13618811359999175</v>
      </c>
      <c r="AA16" s="78"/>
      <c r="AB16" s="87">
        <f t="shared" ref="AB16" si="12">AVERAGE(L16:P16)</f>
        <v>7.9057914462068848E-2</v>
      </c>
      <c r="AC16" s="78">
        <f t="shared" si="5"/>
        <v>2.6740632704304882E-2</v>
      </c>
      <c r="AD16" s="79">
        <f t="shared" si="5"/>
        <v>3.0600663569880508E-2</v>
      </c>
      <c r="AE16" s="78">
        <f t="shared" si="5"/>
        <v>0.17468324875578439</v>
      </c>
    </row>
    <row r="17" spans="7:12">
      <c r="L17" s="92"/>
    </row>
    <row r="18" spans="7:12">
      <c r="L18" s="92"/>
    </row>
    <row r="19" spans="7:12">
      <c r="L19" s="92"/>
    </row>
    <row r="20" spans="7:12">
      <c r="G20" s="91"/>
    </row>
    <row r="21" spans="7:12">
      <c r="G21" s="91"/>
    </row>
  </sheetData>
  <pageMargins left="0.7" right="0.7" top="0.75" bottom="0.75" header="0.3" footer="0.3"/>
  <pageSetup orientation="portrait" horizontalDpi="90" verticalDpi="9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F21"/>
  <sheetViews>
    <sheetView zoomScaleNormal="100" workbookViewId="0">
      <pane xSplit="1" ySplit="3" topLeftCell="B4" activePane="bottomRight" state="frozen"/>
      <selection pane="topRight" activeCell="C1" sqref="C1"/>
      <selection pane="bottomLeft" activeCell="A7" sqref="A7"/>
      <selection pane="bottomRight"/>
    </sheetView>
  </sheetViews>
  <sheetFormatPr defaultColWidth="9.1796875" defaultRowHeight="13"/>
  <cols>
    <col min="1" max="1" width="14.453125" style="70" bestFit="1" customWidth="1"/>
    <col min="2" max="2" width="13.54296875" style="70" customWidth="1"/>
    <col min="3" max="3" width="17.26953125" style="70" bestFit="1" customWidth="1"/>
    <col min="4" max="4" width="14.7265625" style="70" bestFit="1" customWidth="1"/>
    <col min="5" max="5" width="14.54296875" style="70" bestFit="1" customWidth="1"/>
    <col min="6" max="6" width="5.453125" style="70" customWidth="1"/>
    <col min="7" max="10" width="6.7265625" style="70" bestFit="1" customWidth="1"/>
    <col min="11" max="12" width="7.7265625" style="70" bestFit="1" customWidth="1"/>
    <col min="13" max="16" width="7.7265625" style="70" customWidth="1"/>
    <col min="17" max="17" width="5.7265625" style="70" customWidth="1"/>
    <col min="18" max="32" width="8.81640625" style="70" customWidth="1"/>
    <col min="33" max="16384" width="9.1796875" style="70"/>
  </cols>
  <sheetData>
    <row r="1" spans="1:32">
      <c r="R1" s="70" t="s">
        <v>97</v>
      </c>
      <c r="W1" s="70" t="s">
        <v>98</v>
      </c>
      <c r="AB1" s="70" t="s">
        <v>99</v>
      </c>
    </row>
    <row r="2" spans="1:32">
      <c r="G2" s="70" t="s">
        <v>68</v>
      </c>
      <c r="S2" s="70">
        <v>0.1</v>
      </c>
      <c r="T2" s="70">
        <v>0.5</v>
      </c>
      <c r="U2" s="70">
        <v>0.9</v>
      </c>
      <c r="X2" s="70">
        <v>0.1</v>
      </c>
      <c r="Y2" s="70">
        <v>0.5</v>
      </c>
      <c r="Z2" s="70">
        <v>0.9</v>
      </c>
      <c r="AC2" s="70">
        <v>0.1</v>
      </c>
      <c r="AD2" s="70">
        <v>0.5</v>
      </c>
      <c r="AE2" s="70">
        <v>0.9</v>
      </c>
    </row>
    <row r="3" spans="1:32">
      <c r="A3" s="70" t="s">
        <v>67</v>
      </c>
      <c r="B3" s="70" t="s">
        <v>65</v>
      </c>
      <c r="C3" s="70" t="s">
        <v>69</v>
      </c>
      <c r="D3" s="70" t="s">
        <v>64</v>
      </c>
      <c r="E3" s="70" t="s">
        <v>66</v>
      </c>
      <c r="G3" s="70">
        <v>2012</v>
      </c>
      <c r="H3" s="70">
        <v>2013</v>
      </c>
      <c r="I3" s="70">
        <v>2014</v>
      </c>
      <c r="J3" s="70">
        <v>2015</v>
      </c>
      <c r="K3" s="70">
        <v>2016</v>
      </c>
      <c r="L3" s="70">
        <v>2017</v>
      </c>
      <c r="M3" s="70">
        <v>2018</v>
      </c>
      <c r="N3" s="70">
        <v>2019</v>
      </c>
      <c r="O3" s="70">
        <v>2020</v>
      </c>
      <c r="P3" s="70">
        <v>2021</v>
      </c>
      <c r="R3" s="74" t="s">
        <v>32</v>
      </c>
      <c r="S3" s="74" t="s">
        <v>61</v>
      </c>
      <c r="T3" s="74" t="s">
        <v>62</v>
      </c>
      <c r="U3" s="74" t="s">
        <v>63</v>
      </c>
      <c r="V3" s="74"/>
      <c r="W3" s="74" t="s">
        <v>32</v>
      </c>
      <c r="X3" s="74" t="s">
        <v>61</v>
      </c>
      <c r="Y3" s="74" t="s">
        <v>62</v>
      </c>
      <c r="Z3" s="74" t="s">
        <v>63</v>
      </c>
      <c r="AA3" s="74"/>
      <c r="AB3" s="74" t="s">
        <v>32</v>
      </c>
      <c r="AC3" s="74" t="s">
        <v>61</v>
      </c>
      <c r="AD3" s="74" t="s">
        <v>62</v>
      </c>
      <c r="AE3" s="74" t="s">
        <v>63</v>
      </c>
      <c r="AF3" s="74"/>
    </row>
    <row r="4" spans="1:32">
      <c r="A4" s="70" t="s">
        <v>8</v>
      </c>
      <c r="B4" s="72">
        <f>'Baseload MOR Detail'!B4</f>
        <v>416</v>
      </c>
      <c r="C4" s="72">
        <f>'Baseload MOR Detail'!C4</f>
        <v>414</v>
      </c>
      <c r="D4" s="72">
        <f>'Baseload MOR Detail'!D4</f>
        <v>412</v>
      </c>
      <c r="E4" s="72">
        <f>'Baseload MOR Detail'!E4</f>
        <v>414</v>
      </c>
      <c r="F4" s="72"/>
      <c r="G4" s="116">
        <v>3.6935882658313601E-2</v>
      </c>
      <c r="H4" s="116">
        <v>0.14334274915976827</v>
      </c>
      <c r="I4" s="116">
        <v>8.0500000000000002E-2</v>
      </c>
      <c r="J4" s="116">
        <v>3.49E-2</v>
      </c>
      <c r="K4" s="116">
        <v>9.7297614040349784E-2</v>
      </c>
      <c r="L4" s="116">
        <v>3.1313845833766778E-2</v>
      </c>
      <c r="M4" s="116">
        <v>0.1248635652837515</v>
      </c>
      <c r="N4" s="116">
        <v>6.3682499931261002E-2</v>
      </c>
      <c r="O4" s="116">
        <v>3.2455304695268458E-2</v>
      </c>
      <c r="P4" s="116">
        <v>3.160102372622034E-2</v>
      </c>
      <c r="Q4" s="71"/>
      <c r="R4" s="82">
        <f t="shared" ref="R4:R15" si="0">AVERAGE(G4:P4)</f>
        <v>6.7689248532869964E-2</v>
      </c>
      <c r="S4" s="78">
        <f t="shared" ref="S4:U16" si="1">_xlfn.PERCENTILE.INC($G4:$P4,S$2)</f>
        <v>3.1572305936974986E-2</v>
      </c>
      <c r="T4" s="79">
        <f>_xlfn.PERCENTILE.INC($G4:$P4,T$2)</f>
        <v>5.0309191294787302E-2</v>
      </c>
      <c r="U4" s="78">
        <f t="shared" si="1"/>
        <v>0.12671148367135318</v>
      </c>
      <c r="V4" s="78"/>
      <c r="W4" s="82">
        <f t="shared" ref="W4:W15" si="2">AVERAGE(J4:P4)</f>
        <v>5.9444836215802557E-2</v>
      </c>
      <c r="X4" s="78">
        <f t="shared" ref="X4:Z16" si="3">_xlfn.PERCENTILE.INC($J4:$P4,X$2)</f>
        <v>3.1486152569238916E-2</v>
      </c>
      <c r="Y4" s="79">
        <f>_xlfn.PERCENTILE.INC($J4:$P4,Y$2)</f>
        <v>3.49E-2</v>
      </c>
      <c r="Z4" s="78">
        <f t="shared" si="3"/>
        <v>0.10832399453771048</v>
      </c>
      <c r="AA4" s="78"/>
      <c r="AB4" s="82">
        <f t="shared" ref="AB4:AB15" si="4">AVERAGE(L4:P4)</f>
        <v>5.6783247894053625E-2</v>
      </c>
      <c r="AC4" s="78">
        <f t="shared" ref="AC4:AE16" si="5">_xlfn.PERCENTILE.INC($L4:$P4,AC$2)</f>
        <v>3.1428716990748201E-2</v>
      </c>
      <c r="AD4" s="79">
        <f>_xlfn.PERCENTILE.INC($L4:$P4,AD$2)</f>
        <v>3.2455304695268458E-2</v>
      </c>
      <c r="AE4" s="78">
        <f t="shared" si="5"/>
        <v>0.10039113914275528</v>
      </c>
      <c r="AF4" s="75"/>
    </row>
    <row r="5" spans="1:32">
      <c r="A5" s="70" t="s">
        <v>1</v>
      </c>
      <c r="B5" s="72">
        <f>'Baseload MOR Detail'!B5</f>
        <v>479</v>
      </c>
      <c r="C5" s="72">
        <f>'Baseload MOR Detail'!C5</f>
        <v>477</v>
      </c>
      <c r="D5" s="72">
        <f>'Baseload MOR Detail'!D5</f>
        <v>475</v>
      </c>
      <c r="E5" s="72">
        <f>'Baseload MOR Detail'!E5</f>
        <v>477</v>
      </c>
      <c r="F5" s="72"/>
      <c r="G5" s="90">
        <v>9.5394608130844771E-2</v>
      </c>
      <c r="H5" s="90">
        <v>5.1172628829056592E-2</v>
      </c>
      <c r="I5" s="90">
        <v>2.3700000000000002E-2</v>
      </c>
      <c r="J5" s="90">
        <v>5.91E-2</v>
      </c>
      <c r="K5" s="90">
        <v>3.9508299152360211E-2</v>
      </c>
      <c r="L5" s="90">
        <v>3.0893128754265173E-2</v>
      </c>
      <c r="M5" s="90">
        <v>1.5369818849338333E-2</v>
      </c>
      <c r="N5" s="90">
        <v>1.5635280095351613E-2</v>
      </c>
      <c r="O5" s="90">
        <v>1.1962076431190819E-2</v>
      </c>
      <c r="P5" s="90">
        <v>2.4108445942967498E-2</v>
      </c>
      <c r="Q5" s="71"/>
      <c r="R5" s="81">
        <f t="shared" si="0"/>
        <v>3.6684428618537504E-2</v>
      </c>
      <c r="S5" s="75">
        <f t="shared" si="1"/>
        <v>1.5029044607523582E-2</v>
      </c>
      <c r="T5" s="77">
        <f t="shared" si="1"/>
        <v>2.7500787348616336E-2</v>
      </c>
      <c r="U5" s="75">
        <f t="shared" si="1"/>
        <v>6.2729460813084462E-2</v>
      </c>
      <c r="V5" s="75"/>
      <c r="W5" s="81">
        <f t="shared" si="2"/>
        <v>2.8082435603639093E-2</v>
      </c>
      <c r="X5" s="75">
        <f t="shared" si="3"/>
        <v>1.4006721882079328E-2</v>
      </c>
      <c r="Y5" s="77">
        <f t="shared" si="3"/>
        <v>2.4108445942967498E-2</v>
      </c>
      <c r="Z5" s="75">
        <f t="shared" si="3"/>
        <v>4.7344979491416132E-2</v>
      </c>
      <c r="AA5" s="75"/>
      <c r="AB5" s="81">
        <f t="shared" si="4"/>
        <v>1.9593750014622689E-2</v>
      </c>
      <c r="AC5" s="75">
        <f t="shared" si="5"/>
        <v>1.3325173398449824E-2</v>
      </c>
      <c r="AD5" s="77">
        <f t="shared" si="5"/>
        <v>1.5635280095351613E-2</v>
      </c>
      <c r="AE5" s="75">
        <f t="shared" si="5"/>
        <v>2.8179255629746103E-2</v>
      </c>
      <c r="AF5" s="75"/>
    </row>
    <row r="6" spans="1:32">
      <c r="A6" s="70" t="s">
        <v>2</v>
      </c>
      <c r="B6" s="72">
        <f>'Baseload MOR Detail'!B6</f>
        <v>486</v>
      </c>
      <c r="C6" s="72">
        <f>'Baseload MOR Detail'!C6</f>
        <v>485.5</v>
      </c>
      <c r="D6" s="72">
        <f>'Baseload MOR Detail'!D6</f>
        <v>485</v>
      </c>
      <c r="E6" s="72">
        <f>'Baseload MOR Detail'!E6</f>
        <v>485.5</v>
      </c>
      <c r="F6" s="72"/>
      <c r="G6" s="90">
        <v>2.8627293068591755E-2</v>
      </c>
      <c r="H6" s="90">
        <v>1.7000657368317854E-2</v>
      </c>
      <c r="I6" s="90">
        <v>7.1999999999999998E-3</v>
      </c>
      <c r="J6" s="90">
        <v>2.4E-2</v>
      </c>
      <c r="K6" s="90">
        <v>1.0897651544476849E-2</v>
      </c>
      <c r="L6" s="90">
        <v>1.0141044116081563E-2</v>
      </c>
      <c r="M6" s="90">
        <v>1.9030307828476926E-2</v>
      </c>
      <c r="N6" s="90">
        <v>6.8051901293378018E-3</v>
      </c>
      <c r="O6" s="90">
        <v>6.1011689473316026E-3</v>
      </c>
      <c r="P6" s="90">
        <v>3.0209970014040259E-3</v>
      </c>
      <c r="Q6" s="71"/>
      <c r="R6" s="81">
        <f t="shared" si="0"/>
        <v>1.3282431000401834E-2</v>
      </c>
      <c r="S6" s="75">
        <f t="shared" si="1"/>
        <v>5.7931517527388451E-3</v>
      </c>
      <c r="T6" s="77">
        <f t="shared" si="1"/>
        <v>1.0519347830279205E-2</v>
      </c>
      <c r="U6" s="75">
        <f t="shared" si="1"/>
        <v>2.4462729306859176E-2</v>
      </c>
      <c r="V6" s="75"/>
      <c r="W6" s="81">
        <f t="shared" si="2"/>
        <v>1.1428051366729825E-2</v>
      </c>
      <c r="X6" s="75">
        <f t="shared" si="3"/>
        <v>4.8691001689605724E-3</v>
      </c>
      <c r="Y6" s="77">
        <f t="shared" si="3"/>
        <v>1.0141044116081563E-2</v>
      </c>
      <c r="Z6" s="75">
        <f t="shared" si="3"/>
        <v>2.1018184697086158E-2</v>
      </c>
      <c r="AA6" s="75"/>
      <c r="AB6" s="81">
        <f t="shared" si="4"/>
        <v>9.0197416045263851E-3</v>
      </c>
      <c r="AC6" s="75">
        <f t="shared" si="5"/>
        <v>4.2530657797750565E-3</v>
      </c>
      <c r="AD6" s="77">
        <f t="shared" si="5"/>
        <v>6.8051901293378018E-3</v>
      </c>
      <c r="AE6" s="75">
        <f t="shared" si="5"/>
        <v>1.5474602343518776E-2</v>
      </c>
      <c r="AF6" s="75"/>
    </row>
    <row r="7" spans="1:32">
      <c r="A7" s="70" t="s">
        <v>3</v>
      </c>
      <c r="B7" s="72">
        <f>'Baseload MOR Detail'!B7</f>
        <v>476</v>
      </c>
      <c r="C7" s="72">
        <f>'Baseload MOR Detail'!C7</f>
        <v>478.5</v>
      </c>
      <c r="D7" s="72">
        <f>'Baseload MOR Detail'!D7</f>
        <v>481</v>
      </c>
      <c r="E7" s="72">
        <f>'Baseload MOR Detail'!E7</f>
        <v>478.5</v>
      </c>
      <c r="F7" s="72"/>
      <c r="G7" s="90">
        <v>2.3596525843540356E-2</v>
      </c>
      <c r="H7" s="90">
        <v>3.5656271832327724E-2</v>
      </c>
      <c r="I7" s="90">
        <v>1.9E-2</v>
      </c>
      <c r="J7" s="90">
        <v>3.6299999999999999E-2</v>
      </c>
      <c r="K7" s="90">
        <v>4.186188338618399E-2</v>
      </c>
      <c r="L7" s="90">
        <v>2.6500995095116473E-2</v>
      </c>
      <c r="M7" s="90">
        <v>4.8633651030465595E-2</v>
      </c>
      <c r="N7" s="90">
        <v>8.7236840408936797E-3</v>
      </c>
      <c r="O7" s="90">
        <v>1.1249331221382341E-2</v>
      </c>
      <c r="P7" s="90">
        <v>9.8379205424496633E-3</v>
      </c>
      <c r="Q7" s="71"/>
      <c r="R7" s="81">
        <f t="shared" si="0"/>
        <v>2.6136026299235983E-2</v>
      </c>
      <c r="S7" s="75">
        <f t="shared" si="1"/>
        <v>9.7264968922940644E-3</v>
      </c>
      <c r="T7" s="77">
        <f t="shared" si="1"/>
        <v>2.5048760469328413E-2</v>
      </c>
      <c r="U7" s="75">
        <f t="shared" si="1"/>
        <v>4.2539060150612151E-2</v>
      </c>
      <c r="V7" s="75"/>
      <c r="W7" s="81">
        <f t="shared" si="2"/>
        <v>2.6158209330927391E-2</v>
      </c>
      <c r="X7" s="75">
        <f t="shared" si="3"/>
        <v>9.3922259418272695E-3</v>
      </c>
      <c r="Y7" s="77">
        <f t="shared" si="3"/>
        <v>2.6500995095116473E-2</v>
      </c>
      <c r="Z7" s="75">
        <f t="shared" si="3"/>
        <v>4.4570590443896635E-2</v>
      </c>
      <c r="AA7" s="75"/>
      <c r="AB7" s="81">
        <f t="shared" si="4"/>
        <v>2.0989116386061553E-2</v>
      </c>
      <c r="AC7" s="75">
        <f t="shared" si="5"/>
        <v>9.1693786415160735E-3</v>
      </c>
      <c r="AD7" s="77">
        <f t="shared" si="5"/>
        <v>1.1249331221382341E-2</v>
      </c>
      <c r="AE7" s="75">
        <f t="shared" si="5"/>
        <v>3.9780588656325937E-2</v>
      </c>
      <c r="AF7" s="75"/>
    </row>
    <row r="8" spans="1:32">
      <c r="A8" s="70" t="s">
        <v>4</v>
      </c>
      <c r="B8" s="72">
        <f>'Baseload MOR Detail'!B8</f>
        <v>478</v>
      </c>
      <c r="C8" s="72">
        <f>'Baseload MOR Detail'!C8</f>
        <v>478</v>
      </c>
      <c r="D8" s="72">
        <f>'Baseload MOR Detail'!D8</f>
        <v>478</v>
      </c>
      <c r="E8" s="72">
        <f>'Baseload MOR Detail'!E8</f>
        <v>478</v>
      </c>
      <c r="F8" s="72"/>
      <c r="G8" s="90">
        <v>1.9768664563617245E-2</v>
      </c>
      <c r="H8" s="90">
        <v>6.0209976404201865E-2</v>
      </c>
      <c r="I8" s="90">
        <v>2.9300000000000003E-2</v>
      </c>
      <c r="J8" s="90">
        <v>2.07E-2</v>
      </c>
      <c r="K8" s="90">
        <v>4.0751373285812922E-2</v>
      </c>
      <c r="L8" s="90">
        <v>3.4899253911276434E-2</v>
      </c>
      <c r="M8" s="90">
        <v>1.10793169162642E-2</v>
      </c>
      <c r="N8" s="90">
        <v>1.022290894558589E-3</v>
      </c>
      <c r="O8" s="90">
        <v>1.9737919617939834E-2</v>
      </c>
      <c r="P8" s="90">
        <v>5.3678881137280421E-3</v>
      </c>
      <c r="Q8" s="71"/>
      <c r="R8" s="81">
        <f t="shared" si="0"/>
        <v>2.4283668370739912E-2</v>
      </c>
      <c r="S8" s="75">
        <f t="shared" si="1"/>
        <v>4.9333283918110964E-3</v>
      </c>
      <c r="T8" s="77">
        <f t="shared" si="1"/>
        <v>2.0234332281808622E-2</v>
      </c>
      <c r="U8" s="75">
        <f t="shared" si="1"/>
        <v>4.2697233597651811E-2</v>
      </c>
      <c r="V8" s="75"/>
      <c r="W8" s="81">
        <f t="shared" si="2"/>
        <v>1.9079720391368574E-2</v>
      </c>
      <c r="X8" s="75">
        <f t="shared" si="3"/>
        <v>3.6296492260602612E-3</v>
      </c>
      <c r="Y8" s="77">
        <f t="shared" si="3"/>
        <v>1.9737919617939834E-2</v>
      </c>
      <c r="Z8" s="75">
        <f t="shared" si="3"/>
        <v>3.7240101661091034E-2</v>
      </c>
      <c r="AA8" s="75"/>
      <c r="AB8" s="81">
        <f t="shared" si="4"/>
        <v>1.442133389075342E-2</v>
      </c>
      <c r="AC8" s="75">
        <f t="shared" si="5"/>
        <v>2.7605297822263699E-3</v>
      </c>
      <c r="AD8" s="77">
        <f t="shared" si="5"/>
        <v>1.10793169162642E-2</v>
      </c>
      <c r="AE8" s="75">
        <f t="shared" si="5"/>
        <v>2.8834720193941787E-2</v>
      </c>
      <c r="AF8" s="75"/>
    </row>
    <row r="9" spans="1:32">
      <c r="A9" s="70" t="s">
        <v>19</v>
      </c>
      <c r="B9" s="72">
        <f>'Baseload MOR Detail'!B9</f>
        <v>300</v>
      </c>
      <c r="C9" s="72">
        <f>'Baseload MOR Detail'!C9</f>
        <v>300</v>
      </c>
      <c r="D9" s="72">
        <f>'Baseload MOR Detail'!D9</f>
        <v>300</v>
      </c>
      <c r="E9" s="72">
        <f>'Baseload MOR Detail'!E9</f>
        <v>300</v>
      </c>
      <c r="F9" s="72"/>
      <c r="G9" s="90">
        <v>5.340849382172827E-2</v>
      </c>
      <c r="H9" s="90">
        <v>3.7727238423189022E-2</v>
      </c>
      <c r="I9" s="90">
        <v>2.4700000000000003E-2</v>
      </c>
      <c r="J9" s="90">
        <v>4.1200000000000001E-2</v>
      </c>
      <c r="K9" s="90">
        <v>1.676034931969507E-2</v>
      </c>
      <c r="L9" s="90">
        <v>2.0939214199705659E-2</v>
      </c>
      <c r="M9" s="90">
        <v>1.1619070801682167E-2</v>
      </c>
      <c r="N9" s="90">
        <v>2.9258951256444579E-2</v>
      </c>
      <c r="O9" s="90">
        <v>1.1923821287357519E-2</v>
      </c>
      <c r="P9" s="90">
        <v>2.5634139251545066E-2</v>
      </c>
      <c r="Q9" s="71"/>
      <c r="R9" s="81">
        <f t="shared" si="0"/>
        <v>2.7317127836134734E-2</v>
      </c>
      <c r="S9" s="75">
        <f t="shared" si="1"/>
        <v>1.1893346238789983E-2</v>
      </c>
      <c r="T9" s="77">
        <f t="shared" si="1"/>
        <v>2.5167069625772535E-2</v>
      </c>
      <c r="U9" s="75">
        <f t="shared" si="1"/>
        <v>4.2420849382172825E-2</v>
      </c>
      <c r="V9" s="75"/>
      <c r="W9" s="81">
        <f t="shared" si="2"/>
        <v>2.2476506588061437E-2</v>
      </c>
      <c r="X9" s="75">
        <f t="shared" si="3"/>
        <v>1.1801921093087378E-2</v>
      </c>
      <c r="Y9" s="77">
        <f t="shared" si="3"/>
        <v>2.0939214199705659E-2</v>
      </c>
      <c r="Z9" s="75">
        <f t="shared" si="3"/>
        <v>3.4035370753866749E-2</v>
      </c>
      <c r="AA9" s="75"/>
      <c r="AB9" s="81">
        <f t="shared" si="4"/>
        <v>1.9875039359346997E-2</v>
      </c>
      <c r="AC9" s="75">
        <f t="shared" si="5"/>
        <v>1.1740970995952308E-2</v>
      </c>
      <c r="AD9" s="77">
        <f t="shared" si="5"/>
        <v>2.0939214199705659E-2</v>
      </c>
      <c r="AE9" s="75">
        <f t="shared" si="5"/>
        <v>2.7809026454484773E-2</v>
      </c>
      <c r="AF9" s="75"/>
    </row>
    <row r="10" spans="1:32">
      <c r="A10" s="70" t="s">
        <v>20</v>
      </c>
      <c r="B10" s="72">
        <f>'Baseload MOR Detail'!B10</f>
        <v>297</v>
      </c>
      <c r="C10" s="72">
        <f>'Baseload MOR Detail'!C10</f>
        <v>297</v>
      </c>
      <c r="D10" s="72">
        <f>'Baseload MOR Detail'!D10</f>
        <v>297</v>
      </c>
      <c r="E10" s="72">
        <f>'Baseload MOR Detail'!E10</f>
        <v>297</v>
      </c>
      <c r="F10" s="72"/>
      <c r="G10" s="90">
        <v>7.0879092281267903E-2</v>
      </c>
      <c r="H10" s="90">
        <v>6.3034689627815832E-2</v>
      </c>
      <c r="I10" s="90">
        <v>6.3899999999999998E-2</v>
      </c>
      <c r="J10" s="90">
        <v>4.2800000000000005E-2</v>
      </c>
      <c r="K10" s="90">
        <v>1.572095496684001E-2</v>
      </c>
      <c r="L10" s="90">
        <v>2.3643353546825251E-2</v>
      </c>
      <c r="M10" s="90">
        <v>2.2943881598530856E-2</v>
      </c>
      <c r="N10" s="90">
        <v>1.8026230486969615E-2</v>
      </c>
      <c r="O10" s="90">
        <v>4.4862290792856219E-3</v>
      </c>
      <c r="P10" s="90">
        <v>4.1808825569522437E-2</v>
      </c>
      <c r="Q10" s="71"/>
      <c r="R10" s="81">
        <f t="shared" si="0"/>
        <v>3.6724325715705747E-2</v>
      </c>
      <c r="S10" s="75">
        <f t="shared" si="1"/>
        <v>1.4597482378084569E-2</v>
      </c>
      <c r="T10" s="77">
        <f t="shared" si="1"/>
        <v>3.272608955817384E-2</v>
      </c>
      <c r="U10" s="75">
        <f t="shared" si="1"/>
        <v>6.459790922812679E-2</v>
      </c>
      <c r="V10" s="75"/>
      <c r="W10" s="81">
        <f t="shared" si="2"/>
        <v>2.4204210749710544E-2</v>
      </c>
      <c r="X10" s="75">
        <f t="shared" si="3"/>
        <v>1.1227064611818256E-2</v>
      </c>
      <c r="Y10" s="77">
        <f t="shared" si="3"/>
        <v>2.2943881598530856E-2</v>
      </c>
      <c r="Z10" s="75">
        <f t="shared" si="3"/>
        <v>4.2205295341713467E-2</v>
      </c>
      <c r="AA10" s="75"/>
      <c r="AB10" s="81">
        <f t="shared" si="4"/>
        <v>2.2181704056226759E-2</v>
      </c>
      <c r="AC10" s="75">
        <f t="shared" si="5"/>
        <v>9.9022296423592181E-3</v>
      </c>
      <c r="AD10" s="77">
        <f t="shared" si="5"/>
        <v>2.2943881598530856E-2</v>
      </c>
      <c r="AE10" s="75">
        <f t="shared" si="5"/>
        <v>3.4542636760443557E-2</v>
      </c>
      <c r="AF10" s="75"/>
    </row>
    <row r="11" spans="1:32">
      <c r="A11" s="70" t="s">
        <v>21</v>
      </c>
      <c r="B11" s="72">
        <f>'Baseload MOR Detail'!B11</f>
        <v>394</v>
      </c>
      <c r="C11" s="72">
        <f>'Baseload MOR Detail'!C11</f>
        <v>392.5</v>
      </c>
      <c r="D11" s="72">
        <f>'Baseload MOR Detail'!D11</f>
        <v>391</v>
      </c>
      <c r="E11" s="72">
        <f>'Baseload MOR Detail'!E11</f>
        <v>392.5</v>
      </c>
      <c r="F11" s="72"/>
      <c r="G11" s="90">
        <v>2.7063350332308486E-2</v>
      </c>
      <c r="H11" s="90">
        <v>0.14323152748413018</v>
      </c>
      <c r="I11" s="90">
        <v>3.2199999999999999E-2</v>
      </c>
      <c r="J11" s="90">
        <v>2.7900000000000001E-2</v>
      </c>
      <c r="K11" s="90">
        <v>5.7801860704014128E-2</v>
      </c>
      <c r="L11" s="90">
        <v>6.7064928044420361E-3</v>
      </c>
      <c r="M11" s="90">
        <v>1.2099785597279858E-2</v>
      </c>
      <c r="N11" s="90">
        <v>3.8874448687796118E-2</v>
      </c>
      <c r="O11" s="90">
        <v>1.1884297320363609E-2</v>
      </c>
      <c r="P11" s="90">
        <v>1.0287706991288798E-2</v>
      </c>
      <c r="Q11" s="71"/>
      <c r="R11" s="81">
        <f t="shared" si="0"/>
        <v>3.6804946992162316E-2</v>
      </c>
      <c r="S11" s="75">
        <f t="shared" si="1"/>
        <v>9.9295855726041216E-3</v>
      </c>
      <c r="T11" s="77">
        <f t="shared" si="1"/>
        <v>2.7481675166154244E-2</v>
      </c>
      <c r="U11" s="75">
        <f t="shared" si="1"/>
        <v>6.6344827382025698E-2</v>
      </c>
      <c r="V11" s="75"/>
      <c r="W11" s="81">
        <f t="shared" si="2"/>
        <v>2.3650656015026365E-2</v>
      </c>
      <c r="X11" s="75">
        <f t="shared" si="3"/>
        <v>8.8552213165500934E-3</v>
      </c>
      <c r="Y11" s="77">
        <f t="shared" si="3"/>
        <v>1.2099785597279858E-2</v>
      </c>
      <c r="Z11" s="75">
        <f t="shared" si="3"/>
        <v>4.6445413494283327E-2</v>
      </c>
      <c r="AA11" s="75"/>
      <c r="AB11" s="81">
        <f t="shared" si="4"/>
        <v>1.5970546280234081E-2</v>
      </c>
      <c r="AC11" s="75">
        <f t="shared" si="5"/>
        <v>8.1389784791807401E-3</v>
      </c>
      <c r="AD11" s="77">
        <f t="shared" si="5"/>
        <v>1.1884297320363609E-2</v>
      </c>
      <c r="AE11" s="75">
        <f t="shared" si="5"/>
        <v>2.8164583451589606E-2</v>
      </c>
      <c r="AF11" s="75"/>
    </row>
    <row r="12" spans="1:32">
      <c r="A12" s="70" t="s">
        <v>22</v>
      </c>
      <c r="B12" s="72">
        <f>'Baseload MOR Detail'!B12</f>
        <v>486</v>
      </c>
      <c r="C12" s="72">
        <f>'Baseload MOR Detail'!C12</f>
        <v>481.5</v>
      </c>
      <c r="D12" s="72">
        <f>'Baseload MOR Detail'!D12</f>
        <v>477</v>
      </c>
      <c r="E12" s="72">
        <f>'Baseload MOR Detail'!E12</f>
        <v>481.5</v>
      </c>
      <c r="F12" s="72"/>
      <c r="G12" s="90">
        <v>0.21243576567317571</v>
      </c>
      <c r="H12" s="90">
        <v>0.1049396585028802</v>
      </c>
      <c r="I12" s="90">
        <v>0.10009999999999999</v>
      </c>
      <c r="J12" s="90">
        <v>1.3300000000000001E-2</v>
      </c>
      <c r="K12" s="90">
        <v>2.6855415574308261E-2</v>
      </c>
      <c r="L12" s="90">
        <v>2.4808521885884206E-2</v>
      </c>
      <c r="M12" s="90">
        <v>2.4124435589894397E-2</v>
      </c>
      <c r="N12" s="90">
        <v>7.4667091148757818E-3</v>
      </c>
      <c r="O12" s="90">
        <v>1.6869917280374156E-2</v>
      </c>
      <c r="P12" s="90">
        <v>2.8456715216586315E-2</v>
      </c>
      <c r="Q12" s="71"/>
      <c r="R12" s="81">
        <f t="shared" si="0"/>
        <v>5.5935713883797901E-2</v>
      </c>
      <c r="S12" s="75">
        <f t="shared" si="1"/>
        <v>1.2716670911487579E-2</v>
      </c>
      <c r="T12" s="77">
        <f t="shared" si="1"/>
        <v>2.5831968730096234E-2</v>
      </c>
      <c r="U12" s="75">
        <f t="shared" si="1"/>
        <v>0.11568926921990971</v>
      </c>
      <c r="V12" s="75"/>
      <c r="W12" s="81">
        <f t="shared" si="2"/>
        <v>2.026881638027473E-2</v>
      </c>
      <c r="X12" s="75">
        <f t="shared" si="3"/>
        <v>1.0966683645950314E-2</v>
      </c>
      <c r="Y12" s="77">
        <f t="shared" si="3"/>
        <v>2.4124435589894397E-2</v>
      </c>
      <c r="Z12" s="75">
        <f t="shared" si="3"/>
        <v>2.7495935431219483E-2</v>
      </c>
      <c r="AA12" s="75"/>
      <c r="AB12" s="81">
        <f t="shared" si="4"/>
        <v>2.034525981752297E-2</v>
      </c>
      <c r="AC12" s="75">
        <f t="shared" si="5"/>
        <v>1.1227992381075131E-2</v>
      </c>
      <c r="AD12" s="77">
        <f t="shared" si="5"/>
        <v>2.4124435589894397E-2</v>
      </c>
      <c r="AE12" s="75">
        <f t="shared" si="5"/>
        <v>2.6997437884305472E-2</v>
      </c>
      <c r="AF12" s="75"/>
    </row>
    <row r="13" spans="1:32">
      <c r="A13" s="70" t="s">
        <v>59</v>
      </c>
      <c r="B13" s="72">
        <f>'Baseload MOR Detail'!B13</f>
        <v>369.75</v>
      </c>
      <c r="C13" s="72">
        <f>'Baseload MOR Detail'!C13</f>
        <v>369.75</v>
      </c>
      <c r="D13" s="72">
        <f>'Baseload MOR Detail'!D13</f>
        <v>369.75</v>
      </c>
      <c r="E13" s="72">
        <f>'Baseload MOR Detail'!E13</f>
        <v>369.75</v>
      </c>
      <c r="F13" s="72"/>
      <c r="G13" s="90">
        <v>3.6755778088942849E-2</v>
      </c>
      <c r="H13" s="90">
        <v>2.6526328305727653E-2</v>
      </c>
      <c r="I13" s="90">
        <v>4.0199999999999993E-2</v>
      </c>
      <c r="J13" s="90">
        <v>4.0300000000000002E-2</v>
      </c>
      <c r="K13" s="90">
        <v>2.3793378659067749E-2</v>
      </c>
      <c r="L13" s="90">
        <v>3.411356205262378E-2</v>
      </c>
      <c r="M13" s="90">
        <v>1.8839826597422133E-2</v>
      </c>
      <c r="N13" s="90">
        <v>3.3401779439838547E-2</v>
      </c>
      <c r="O13" s="90">
        <v>1.256442249790391E-2</v>
      </c>
      <c r="P13" s="90">
        <v>2.5909418951688665E-2</v>
      </c>
      <c r="Q13" s="71"/>
      <c r="R13" s="88">
        <f t="shared" si="0"/>
        <v>2.9240449459321534E-2</v>
      </c>
      <c r="S13" s="76">
        <f t="shared" si="1"/>
        <v>1.8212286187470311E-2</v>
      </c>
      <c r="T13" s="77">
        <f t="shared" si="1"/>
        <v>2.99640538727831E-2</v>
      </c>
      <c r="U13" s="76">
        <f t="shared" si="1"/>
        <v>4.0209999999999996E-2</v>
      </c>
      <c r="V13" s="76"/>
      <c r="W13" s="81">
        <f t="shared" si="2"/>
        <v>2.6988912599792109E-2</v>
      </c>
      <c r="X13" s="75">
        <f t="shared" si="3"/>
        <v>1.6329664957614842E-2</v>
      </c>
      <c r="Y13" s="77">
        <f t="shared" si="3"/>
        <v>2.5909418951688665E-2</v>
      </c>
      <c r="Z13" s="75">
        <f t="shared" si="3"/>
        <v>3.6588137231574273E-2</v>
      </c>
      <c r="AA13" s="75"/>
      <c r="AB13" s="81">
        <f t="shared" si="4"/>
        <v>2.4965801907895404E-2</v>
      </c>
      <c r="AC13" s="75">
        <f t="shared" si="5"/>
        <v>1.5074584137711199E-2</v>
      </c>
      <c r="AD13" s="77">
        <f t="shared" si="5"/>
        <v>2.5909418951688665E-2</v>
      </c>
      <c r="AE13" s="75">
        <f t="shared" si="5"/>
        <v>3.3828849007509688E-2</v>
      </c>
      <c r="AF13" s="78"/>
    </row>
    <row r="14" spans="1:32">
      <c r="A14" s="70" t="s">
        <v>60</v>
      </c>
      <c r="B14" s="72">
        <f>'Baseload MOR Detail'!B14</f>
        <v>570</v>
      </c>
      <c r="C14" s="72">
        <f>'Baseload MOR Detail'!C14</f>
        <v>559.5</v>
      </c>
      <c r="D14" s="72">
        <f>'Baseload MOR Detail'!D14</f>
        <v>549</v>
      </c>
      <c r="E14" s="72">
        <f>'Baseload MOR Detail'!E14</f>
        <v>559.5</v>
      </c>
      <c r="F14" s="72"/>
      <c r="G14" s="116">
        <v>0.17697863285214593</v>
      </c>
      <c r="H14" s="116">
        <v>0.15572836388323932</v>
      </c>
      <c r="I14" s="116">
        <v>0.12659999999999999</v>
      </c>
      <c r="J14" s="116">
        <v>7.6200000000000004E-2</v>
      </c>
      <c r="K14" s="116">
        <v>0.2295362117941053</v>
      </c>
      <c r="L14" s="116">
        <v>0.10971326818855895</v>
      </c>
      <c r="M14" s="116">
        <v>2.7286511916829723E-2</v>
      </c>
      <c r="N14" s="116">
        <v>7.5238788186962655E-2</v>
      </c>
      <c r="O14" s="116">
        <v>2.0268016523775842E-2</v>
      </c>
      <c r="P14" s="116">
        <v>3.0125955218251323E-2</v>
      </c>
      <c r="Q14" s="71"/>
      <c r="R14" s="85">
        <f t="shared" si="0"/>
        <v>0.10276757485638691</v>
      </c>
      <c r="S14" s="84">
        <f t="shared" si="1"/>
        <v>2.6584662377524333E-2</v>
      </c>
      <c r="T14" s="79">
        <f t="shared" si="1"/>
        <v>9.2956634094279483E-2</v>
      </c>
      <c r="U14" s="84">
        <f t="shared" si="1"/>
        <v>0.18223439074634185</v>
      </c>
      <c r="V14" s="84"/>
      <c r="W14" s="82">
        <f t="shared" si="2"/>
        <v>8.1195535975497682E-2</v>
      </c>
      <c r="X14" s="78">
        <f t="shared" si="3"/>
        <v>2.4479113759608172E-2</v>
      </c>
      <c r="Y14" s="79">
        <f t="shared" si="3"/>
        <v>7.5238788186962655E-2</v>
      </c>
      <c r="Z14" s="78">
        <f>_xlfn.PERCENTILE.INC($J14:$P14,Z$2)</f>
        <v>0.15764244563077753</v>
      </c>
      <c r="AA14" s="78"/>
      <c r="AB14" s="82">
        <f t="shared" ref="AB14" si="6">AVERAGE(L14:P14)</f>
        <v>5.2526508006875708E-2</v>
      </c>
      <c r="AC14" s="78">
        <f t="shared" si="5"/>
        <v>2.3075414680997393E-2</v>
      </c>
      <c r="AD14" s="79">
        <f t="shared" si="5"/>
        <v>3.0125955218251323E-2</v>
      </c>
      <c r="AE14" s="78">
        <f t="shared" si="5"/>
        <v>9.5923476187920423E-2</v>
      </c>
      <c r="AF14" s="78"/>
    </row>
    <row r="15" spans="1:32">
      <c r="A15" s="70" t="s">
        <v>70</v>
      </c>
      <c r="B15" s="72">
        <f>'Baseload MOR Detail'!B15</f>
        <v>3765.75</v>
      </c>
      <c r="C15" s="72">
        <f>'Baseload MOR Detail'!C15</f>
        <v>3759.75</v>
      </c>
      <c r="D15" s="72">
        <f>'Baseload MOR Detail'!D15</f>
        <v>3753.75</v>
      </c>
      <c r="E15" s="72">
        <f>'Baseload MOR Detail'!E15</f>
        <v>3759.75</v>
      </c>
      <c r="F15" s="72"/>
      <c r="G15" s="117">
        <f t="shared" ref="G15:P15" si="7">(SUMPRODUCT(G5:G8,$E$5:$E$8)+SUMPRODUCT(G9:G12,$E$9:$E$12)+G13*$E$13)/$E$15</f>
        <v>6.482250464000644E-2</v>
      </c>
      <c r="H15" s="117">
        <f t="shared" si="7"/>
        <v>5.9870859030753197E-2</v>
      </c>
      <c r="I15" s="117">
        <f t="shared" si="7"/>
        <v>3.72328745262318E-2</v>
      </c>
      <c r="J15" s="117">
        <f t="shared" si="7"/>
        <v>3.3096369439457415E-2</v>
      </c>
      <c r="K15" s="117">
        <f t="shared" si="7"/>
        <v>3.1321039765152534E-2</v>
      </c>
      <c r="L15" s="117">
        <f t="shared" si="7"/>
        <v>2.380929593797956E-2</v>
      </c>
      <c r="M15" s="117">
        <f t="shared" si="7"/>
        <v>2.0950567215650945E-2</v>
      </c>
      <c r="N15" s="117">
        <f t="shared" si="7"/>
        <v>1.6160678662852365E-2</v>
      </c>
      <c r="O15" s="117">
        <f t="shared" si="7"/>
        <v>1.2189178019419411E-2</v>
      </c>
      <c r="P15" s="117">
        <f t="shared" si="7"/>
        <v>1.7997745130598323E-2</v>
      </c>
      <c r="Q15" s="71"/>
      <c r="R15" s="83">
        <f t="shared" si="0"/>
        <v>3.1745111236810196E-2</v>
      </c>
      <c r="S15" s="78">
        <f t="shared" si="1"/>
        <v>1.5763528598509068E-2</v>
      </c>
      <c r="T15" s="79">
        <f t="shared" si="1"/>
        <v>2.7565167851566048E-2</v>
      </c>
      <c r="U15" s="78">
        <f t="shared" si="1"/>
        <v>6.0366023591678517E-2</v>
      </c>
      <c r="V15" s="78"/>
      <c r="W15" s="83">
        <f t="shared" si="2"/>
        <v>2.2217839167301506E-2</v>
      </c>
      <c r="X15" s="78">
        <f t="shared" si="3"/>
        <v>1.4572078405479184E-2</v>
      </c>
      <c r="Y15" s="79">
        <f t="shared" si="3"/>
        <v>2.0950567215650945E-2</v>
      </c>
      <c r="Z15" s="78">
        <f t="shared" si="3"/>
        <v>3.2031171634874483E-2</v>
      </c>
      <c r="AA15" s="78"/>
      <c r="AB15" s="87">
        <f t="shared" si="4"/>
        <v>1.8221492993300122E-2</v>
      </c>
      <c r="AC15" s="78">
        <f t="shared" si="5"/>
        <v>1.3777778276792592E-2</v>
      </c>
      <c r="AD15" s="79">
        <f t="shared" si="5"/>
        <v>1.7997745130598323E-2</v>
      </c>
      <c r="AE15" s="78">
        <f t="shared" si="5"/>
        <v>2.2665804449048112E-2</v>
      </c>
      <c r="AF15" s="78"/>
    </row>
    <row r="16" spans="1:32">
      <c r="A16" s="70" t="s">
        <v>96</v>
      </c>
      <c r="G16" s="108"/>
      <c r="H16" s="108"/>
      <c r="I16" s="108"/>
      <c r="J16" s="116">
        <v>2.8797402692509553E-2</v>
      </c>
      <c r="K16" s="116">
        <v>2.9363220616623126E-2</v>
      </c>
      <c r="L16" s="116">
        <v>4.2281634757944948E-2</v>
      </c>
      <c r="M16" s="116">
        <v>7.2357862158464615E-3</v>
      </c>
      <c r="N16" s="116">
        <v>1.037367535273493E-2</v>
      </c>
      <c r="O16" s="116">
        <v>1.6203549945038719E-2</v>
      </c>
      <c r="P16" s="116">
        <v>3.4493450844962376E-3</v>
      </c>
      <c r="R16" s="83">
        <f t="shared" ref="R16" si="8">AVERAGE(G16:P16)</f>
        <v>1.9672087809313427E-2</v>
      </c>
      <c r="S16" s="78">
        <f t="shared" si="1"/>
        <v>5.7212097633063726E-3</v>
      </c>
      <c r="T16" s="79">
        <f t="shared" si="1"/>
        <v>1.6203549945038719E-2</v>
      </c>
      <c r="U16" s="78">
        <f t="shared" si="1"/>
        <v>3.4530586273151857E-2</v>
      </c>
      <c r="V16" s="78"/>
      <c r="W16" s="83">
        <f t="shared" ref="W16" si="9">AVERAGE(J16:P16)</f>
        <v>1.9672087809313427E-2</v>
      </c>
      <c r="X16" s="78">
        <f t="shared" si="3"/>
        <v>5.7212097633063726E-3</v>
      </c>
      <c r="Y16" s="79">
        <f t="shared" si="3"/>
        <v>1.6203549945038719E-2</v>
      </c>
      <c r="Z16" s="78">
        <f t="shared" si="3"/>
        <v>3.4530586273151857E-2</v>
      </c>
      <c r="AA16" s="78"/>
      <c r="AB16" s="87">
        <f t="shared" ref="AB16" si="10">AVERAGE(L16:P16)</f>
        <v>1.5908798271212259E-2</v>
      </c>
      <c r="AC16" s="78">
        <f t="shared" si="5"/>
        <v>4.9639215370363265E-3</v>
      </c>
      <c r="AD16" s="79">
        <f t="shared" si="5"/>
        <v>1.037367535273493E-2</v>
      </c>
      <c r="AE16" s="78">
        <f t="shared" si="5"/>
        <v>3.1850400832782448E-2</v>
      </c>
    </row>
    <row r="20" spans="7:7">
      <c r="G20" s="91"/>
    </row>
    <row r="21" spans="7:7">
      <c r="G21" s="9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F25"/>
  <sheetViews>
    <sheetView zoomScaleNormal="100" workbookViewId="0"/>
  </sheetViews>
  <sheetFormatPr defaultColWidth="9.1796875" defaultRowHeight="13"/>
  <cols>
    <col min="1" max="1" width="14.453125" style="70" bestFit="1" customWidth="1"/>
    <col min="2" max="2" width="13.54296875" style="70" customWidth="1"/>
    <col min="3" max="3" width="17.26953125" style="70" bestFit="1" customWidth="1"/>
    <col min="4" max="4" width="14.7265625" style="70" bestFit="1" customWidth="1"/>
    <col min="5" max="5" width="14.54296875" style="70" bestFit="1" customWidth="1"/>
    <col min="6" max="6" width="5.453125" style="70" customWidth="1"/>
    <col min="7" max="16" width="6.7265625" style="70" bestFit="1" customWidth="1"/>
    <col min="17" max="16384" width="9.1796875" style="70"/>
  </cols>
  <sheetData>
    <row r="1" spans="1:32">
      <c r="R1" s="70" t="s">
        <v>97</v>
      </c>
      <c r="W1" s="70" t="s">
        <v>98</v>
      </c>
      <c r="AB1" s="70" t="s">
        <v>99</v>
      </c>
    </row>
    <row r="2" spans="1:32" ht="15">
      <c r="G2" s="70" t="s">
        <v>90</v>
      </c>
      <c r="S2" s="70">
        <v>0.1</v>
      </c>
      <c r="T2" s="70">
        <v>0.5</v>
      </c>
      <c r="U2" s="70">
        <v>0.9</v>
      </c>
      <c r="X2" s="70">
        <v>0.1</v>
      </c>
      <c r="Y2" s="70">
        <v>0.5</v>
      </c>
      <c r="Z2" s="70">
        <v>0.9</v>
      </c>
      <c r="AC2" s="70">
        <v>0.1</v>
      </c>
      <c r="AD2" s="70">
        <v>0.5</v>
      </c>
      <c r="AE2" s="70">
        <v>0.9</v>
      </c>
    </row>
    <row r="3" spans="1:32">
      <c r="A3" s="70" t="s">
        <v>67</v>
      </c>
      <c r="B3" s="70" t="s">
        <v>65</v>
      </c>
      <c r="C3" s="70" t="s">
        <v>69</v>
      </c>
      <c r="D3" s="70" t="s">
        <v>64</v>
      </c>
      <c r="E3" s="70" t="s">
        <v>66</v>
      </c>
      <c r="G3" s="70">
        <v>2012</v>
      </c>
      <c r="H3" s="70">
        <v>2013</v>
      </c>
      <c r="I3" s="70">
        <v>2014</v>
      </c>
      <c r="J3" s="70">
        <v>2015</v>
      </c>
      <c r="K3" s="70">
        <v>2016</v>
      </c>
      <c r="L3" s="70">
        <v>2017</v>
      </c>
      <c r="M3" s="70">
        <v>2018</v>
      </c>
      <c r="N3" s="108">
        <v>2019</v>
      </c>
      <c r="O3" s="70">
        <v>2020</v>
      </c>
      <c r="P3" s="108">
        <v>2021</v>
      </c>
      <c r="R3" s="74" t="s">
        <v>32</v>
      </c>
      <c r="S3" s="74" t="s">
        <v>61</v>
      </c>
      <c r="T3" s="74" t="s">
        <v>62</v>
      </c>
      <c r="U3" s="74" t="s">
        <v>63</v>
      </c>
      <c r="V3" s="74"/>
      <c r="W3" s="74" t="s">
        <v>32</v>
      </c>
      <c r="X3" s="74" t="s">
        <v>61</v>
      </c>
      <c r="Y3" s="74" t="s">
        <v>62</v>
      </c>
      <c r="Z3" s="74" t="s">
        <v>63</v>
      </c>
      <c r="AA3" s="74"/>
      <c r="AB3" s="74" t="s">
        <v>32</v>
      </c>
      <c r="AC3" s="74" t="s">
        <v>61</v>
      </c>
      <c r="AD3" s="74" t="s">
        <v>62</v>
      </c>
      <c r="AE3" s="74" t="s">
        <v>63</v>
      </c>
    </row>
    <row r="4" spans="1:32">
      <c r="A4" s="70" t="s">
        <v>75</v>
      </c>
      <c r="B4" s="113">
        <v>130</v>
      </c>
      <c r="C4" s="113">
        <v>120</v>
      </c>
      <c r="D4" s="113">
        <v>130</v>
      </c>
      <c r="E4" s="114">
        <f>AVERAGE(B4:D4,C4)</f>
        <v>125</v>
      </c>
      <c r="G4" s="89">
        <v>0.23699999999999999</v>
      </c>
      <c r="H4" s="89">
        <v>0.1265</v>
      </c>
      <c r="I4" s="89">
        <v>6.6699999999999995E-2</v>
      </c>
      <c r="J4" s="89">
        <v>3.5699999999999996E-2</v>
      </c>
      <c r="K4" s="89">
        <v>8.8599999999999998E-2</v>
      </c>
      <c r="L4" s="89">
        <v>0.20039999999999999</v>
      </c>
      <c r="M4" s="89">
        <v>0.1479</v>
      </c>
      <c r="N4" s="89">
        <v>2.3900000000000001E-2</v>
      </c>
      <c r="O4" s="89">
        <v>0.1502</v>
      </c>
      <c r="P4" s="89">
        <v>0.14369999999999999</v>
      </c>
      <c r="R4" s="80">
        <f>AVERAGE(G4:P4)</f>
        <v>0.12206000000000002</v>
      </c>
      <c r="S4" s="75">
        <f>_xlfn.PERCENTILE.INC($G4:$P4,S$2)</f>
        <v>3.4519999999999995E-2</v>
      </c>
      <c r="T4" s="77">
        <f>_xlfn.PERCENTILE.INC($G4:$P4,T$2)</f>
        <v>0.1351</v>
      </c>
      <c r="U4" s="75">
        <f>_xlfn.PERCENTILE.INC($G4:$P4,U$2)</f>
        <v>0.20405999999999999</v>
      </c>
      <c r="V4" s="75"/>
      <c r="W4" s="80">
        <f>AVERAGE(J4:P4)</f>
        <v>0.11291428571428572</v>
      </c>
      <c r="X4" s="75">
        <f>_xlfn.PERCENTILE.INC($J4:$P4,X$2)</f>
        <v>3.0980000000000001E-2</v>
      </c>
      <c r="Y4" s="77">
        <f>_xlfn.PERCENTILE.INC($J4:$P4,Y$2)</f>
        <v>0.14369999999999999</v>
      </c>
      <c r="Z4" s="75">
        <f>_xlfn.PERCENTILE.INC($J4:$P4,Z$2)</f>
        <v>0.17028000000000001</v>
      </c>
      <c r="AA4" s="75"/>
      <c r="AB4" s="80">
        <f>AVERAGE(L4:P4)</f>
        <v>0.13321999999999998</v>
      </c>
      <c r="AC4" s="75">
        <f>_xlfn.PERCENTILE.INC($L4:$P4,AC$2)</f>
        <v>7.1819999999999981E-2</v>
      </c>
      <c r="AD4" s="77">
        <f>_xlfn.PERCENTILE.INC($L4:$P4,AD$2)</f>
        <v>0.1479</v>
      </c>
      <c r="AE4" s="75">
        <f>_xlfn.PERCENTILE.INC($L4:$P4,AE$2)</f>
        <v>0.18031999999999998</v>
      </c>
      <c r="AF4" s="73"/>
    </row>
    <row r="5" spans="1:32">
      <c r="A5" s="70" t="s">
        <v>76</v>
      </c>
      <c r="B5" s="113">
        <v>171</v>
      </c>
      <c r="C5" s="113">
        <v>157</v>
      </c>
      <c r="D5" s="113">
        <v>146</v>
      </c>
      <c r="E5" s="114">
        <f t="shared" ref="E5:E19" si="0">AVERAGE(B5:D5,C5)</f>
        <v>157.75</v>
      </c>
      <c r="G5" s="89">
        <v>2.9900000000000003E-2</v>
      </c>
      <c r="H5" s="89">
        <v>4.3899999999999995E-2</v>
      </c>
      <c r="I5" s="89">
        <v>1.72E-2</v>
      </c>
      <c r="J5" s="89">
        <v>1.67E-2</v>
      </c>
      <c r="K5" s="89">
        <v>0.1095</v>
      </c>
      <c r="L5" s="89">
        <v>0.13400000000000001</v>
      </c>
      <c r="M5" s="89">
        <v>6.9500000000000006E-2</v>
      </c>
      <c r="N5" s="89">
        <v>6.8600000000000008E-2</v>
      </c>
      <c r="O5" s="89">
        <v>0.1288</v>
      </c>
      <c r="P5" s="89">
        <v>4.53E-2</v>
      </c>
      <c r="R5" s="81">
        <f t="shared" ref="R5:R19" si="1">AVERAGE(G5:P5)</f>
        <v>6.6339999999999996E-2</v>
      </c>
      <c r="S5" s="75">
        <f t="shared" ref="S5:U19" si="2">_xlfn.PERCENTILE.INC($G5:$P5,S$2)</f>
        <v>1.7149999999999999E-2</v>
      </c>
      <c r="T5" s="77">
        <f t="shared" si="2"/>
        <v>5.6950000000000001E-2</v>
      </c>
      <c r="U5" s="75">
        <f t="shared" si="2"/>
        <v>0.12931999999999999</v>
      </c>
      <c r="V5" s="73"/>
      <c r="W5" s="81">
        <f t="shared" ref="W5:W19" si="3">AVERAGE(J5:P5)</f>
        <v>8.1771428571428578E-2</v>
      </c>
      <c r="X5" s="75">
        <f t="shared" ref="X5:Z19" si="4">_xlfn.PERCENTILE.INC($J5:$P5,X$2)</f>
        <v>3.3860000000000001E-2</v>
      </c>
      <c r="Y5" s="77">
        <f t="shared" si="4"/>
        <v>6.9500000000000006E-2</v>
      </c>
      <c r="Z5" s="75">
        <f t="shared" si="4"/>
        <v>0.13088</v>
      </c>
      <c r="AA5" s="73"/>
      <c r="AB5" s="81">
        <f t="shared" ref="AB5:AB19" si="5">AVERAGE(L5:P5)</f>
        <v>8.9240000000000014E-2</v>
      </c>
      <c r="AC5" s="75">
        <f t="shared" ref="AC5:AE19" si="6">_xlfn.PERCENTILE.INC($L5:$P5,AC$2)</f>
        <v>5.4620000000000002E-2</v>
      </c>
      <c r="AD5" s="77">
        <f t="shared" si="6"/>
        <v>6.9500000000000006E-2</v>
      </c>
      <c r="AE5" s="75">
        <f t="shared" si="6"/>
        <v>0.13192000000000001</v>
      </c>
      <c r="AF5" s="73"/>
    </row>
    <row r="6" spans="1:32">
      <c r="A6" s="70" t="s">
        <v>77</v>
      </c>
      <c r="B6" s="113">
        <v>171</v>
      </c>
      <c r="C6" s="113">
        <v>157</v>
      </c>
      <c r="D6" s="113">
        <v>146</v>
      </c>
      <c r="E6" s="114">
        <f t="shared" si="0"/>
        <v>157.75</v>
      </c>
      <c r="G6" s="89">
        <v>2.5399999999999999E-2</v>
      </c>
      <c r="H6" s="89">
        <v>0.1153</v>
      </c>
      <c r="I6" s="89">
        <v>3.56E-2</v>
      </c>
      <c r="J6" s="89">
        <v>1.5300000000000001E-2</v>
      </c>
      <c r="K6" s="89">
        <v>0.1429</v>
      </c>
      <c r="L6" s="89">
        <v>0.1535</v>
      </c>
      <c r="M6" s="89">
        <v>2.0799999999999999E-2</v>
      </c>
      <c r="N6" s="89">
        <v>0.1328</v>
      </c>
      <c r="O6" s="89">
        <v>5.6299999999999996E-2</v>
      </c>
      <c r="P6" s="89">
        <v>4.2699999999999995E-2</v>
      </c>
      <c r="R6" s="81">
        <f t="shared" si="1"/>
        <v>7.4060000000000001E-2</v>
      </c>
      <c r="S6" s="75">
        <f t="shared" si="2"/>
        <v>2.0249999999999997E-2</v>
      </c>
      <c r="T6" s="77">
        <f t="shared" si="2"/>
        <v>4.9499999999999995E-2</v>
      </c>
      <c r="U6" s="75">
        <f t="shared" si="2"/>
        <v>0.14396</v>
      </c>
      <c r="V6" s="73"/>
      <c r="W6" s="81">
        <f t="shared" si="3"/>
        <v>8.0614285714285708E-2</v>
      </c>
      <c r="X6" s="75">
        <f t="shared" si="4"/>
        <v>1.8599999999999998E-2</v>
      </c>
      <c r="Y6" s="77">
        <f t="shared" si="4"/>
        <v>5.6299999999999996E-2</v>
      </c>
      <c r="Z6" s="75">
        <f t="shared" si="4"/>
        <v>0.14713999999999999</v>
      </c>
      <c r="AA6" s="73"/>
      <c r="AB6" s="81">
        <f t="shared" si="5"/>
        <v>8.1220000000000014E-2</v>
      </c>
      <c r="AC6" s="75">
        <f t="shared" si="6"/>
        <v>2.9559999999999996E-2</v>
      </c>
      <c r="AD6" s="77">
        <f t="shared" si="6"/>
        <v>5.6299999999999996E-2</v>
      </c>
      <c r="AE6" s="75">
        <f t="shared" si="6"/>
        <v>0.14521999999999999</v>
      </c>
      <c r="AF6" s="73"/>
    </row>
    <row r="7" spans="1:32">
      <c r="A7" s="70" t="s">
        <v>78</v>
      </c>
      <c r="B7" s="113">
        <v>128</v>
      </c>
      <c r="C7" s="113">
        <v>118</v>
      </c>
      <c r="D7" s="113">
        <v>121</v>
      </c>
      <c r="E7" s="114">
        <f t="shared" si="0"/>
        <v>121.25</v>
      </c>
      <c r="G7" s="89">
        <v>0.1515</v>
      </c>
      <c r="H7" s="89">
        <v>0.27899999999999997</v>
      </c>
      <c r="I7" s="89">
        <v>2.98E-2</v>
      </c>
      <c r="J7" s="89">
        <v>0.16589999999999999</v>
      </c>
      <c r="K7" s="89">
        <v>5.8000000000000003E-2</v>
      </c>
      <c r="L7" s="89">
        <v>6.4500000000000002E-2</v>
      </c>
      <c r="M7" s="89">
        <v>4.8099999999999997E-2</v>
      </c>
      <c r="N7" s="89">
        <v>0.1555</v>
      </c>
      <c r="O7" s="89">
        <v>8.6899999999999991E-2</v>
      </c>
      <c r="P7" s="89">
        <v>0.1061</v>
      </c>
      <c r="R7" s="81">
        <f t="shared" si="1"/>
        <v>0.11453000000000002</v>
      </c>
      <c r="S7" s="75">
        <f t="shared" si="2"/>
        <v>4.6269999999999992E-2</v>
      </c>
      <c r="T7" s="77">
        <f t="shared" si="2"/>
        <v>9.6500000000000002E-2</v>
      </c>
      <c r="U7" s="75">
        <f t="shared" si="2"/>
        <v>0.17720999999999995</v>
      </c>
      <c r="V7" s="73"/>
      <c r="W7" s="81">
        <f t="shared" si="3"/>
        <v>9.7857142857142851E-2</v>
      </c>
      <c r="X7" s="75">
        <f t="shared" si="4"/>
        <v>5.4040000000000005E-2</v>
      </c>
      <c r="Y7" s="77">
        <f t="shared" si="4"/>
        <v>8.6899999999999991E-2</v>
      </c>
      <c r="Z7" s="75">
        <f t="shared" si="4"/>
        <v>0.15966</v>
      </c>
      <c r="AA7" s="73"/>
      <c r="AB7" s="81">
        <f t="shared" si="5"/>
        <v>9.2219999999999996E-2</v>
      </c>
      <c r="AC7" s="75">
        <f t="shared" si="6"/>
        <v>5.466E-2</v>
      </c>
      <c r="AD7" s="77">
        <f t="shared" si="6"/>
        <v>8.6899999999999991E-2</v>
      </c>
      <c r="AE7" s="75">
        <f t="shared" si="6"/>
        <v>0.13573999999999997</v>
      </c>
    </row>
    <row r="8" spans="1:32">
      <c r="A8" s="70" t="s">
        <v>79</v>
      </c>
      <c r="B8" s="113">
        <v>138</v>
      </c>
      <c r="C8" s="113">
        <v>118</v>
      </c>
      <c r="D8" s="113">
        <v>121</v>
      </c>
      <c r="E8" s="114">
        <f t="shared" si="0"/>
        <v>123.75</v>
      </c>
      <c r="G8" s="89">
        <v>4.0999999999999995E-2</v>
      </c>
      <c r="H8" s="89">
        <v>3.2899999999999999E-2</v>
      </c>
      <c r="I8" s="89">
        <v>2.64E-2</v>
      </c>
      <c r="J8" s="89">
        <v>7.1199999999999999E-2</v>
      </c>
      <c r="K8" s="89">
        <v>8.0799999999999997E-2</v>
      </c>
      <c r="L8" s="89">
        <v>8.3000000000000004E-2</v>
      </c>
      <c r="M8" s="89">
        <v>7.5999999999999998E-2</v>
      </c>
      <c r="N8" s="89">
        <v>9.6199999999999994E-2</v>
      </c>
      <c r="O8" s="89">
        <v>5.3800000000000001E-2</v>
      </c>
      <c r="P8" s="89">
        <v>0.1018</v>
      </c>
      <c r="R8" s="81">
        <f t="shared" si="1"/>
        <v>6.6309999999999994E-2</v>
      </c>
      <c r="S8" s="75">
        <f t="shared" si="2"/>
        <v>3.2250000000000001E-2</v>
      </c>
      <c r="T8" s="77">
        <f t="shared" si="2"/>
        <v>7.3599999999999999E-2</v>
      </c>
      <c r="U8" s="75">
        <f t="shared" si="2"/>
        <v>9.6759999999999999E-2</v>
      </c>
      <c r="V8" s="73"/>
      <c r="W8" s="81">
        <f t="shared" si="3"/>
        <v>8.0399999999999999E-2</v>
      </c>
      <c r="X8" s="75">
        <f t="shared" si="4"/>
        <v>6.4240000000000005E-2</v>
      </c>
      <c r="Y8" s="77">
        <f t="shared" si="4"/>
        <v>8.0799999999999997E-2</v>
      </c>
      <c r="Z8" s="75">
        <f t="shared" si="4"/>
        <v>9.844E-2</v>
      </c>
      <c r="AA8" s="73"/>
      <c r="AB8" s="81">
        <f t="shared" si="5"/>
        <v>8.2159999999999997E-2</v>
      </c>
      <c r="AC8" s="75">
        <f t="shared" si="6"/>
        <v>6.268E-2</v>
      </c>
      <c r="AD8" s="77">
        <f t="shared" si="6"/>
        <v>8.3000000000000004E-2</v>
      </c>
      <c r="AE8" s="75">
        <f t="shared" si="6"/>
        <v>9.9559999999999996E-2</v>
      </c>
    </row>
    <row r="9" spans="1:32">
      <c r="A9" s="70" t="s">
        <v>80</v>
      </c>
      <c r="B9" s="113">
        <v>138</v>
      </c>
      <c r="C9" s="113">
        <v>118</v>
      </c>
      <c r="D9" s="113">
        <v>121</v>
      </c>
      <c r="E9" s="114">
        <f t="shared" si="0"/>
        <v>123.75</v>
      </c>
      <c r="G9" s="89">
        <v>0.16420000000000001</v>
      </c>
      <c r="H9" s="89">
        <v>5.7000000000000002E-2</v>
      </c>
      <c r="I9" s="89">
        <v>2.5099999999999997E-2</v>
      </c>
      <c r="J9" s="89">
        <v>0.11310000000000001</v>
      </c>
      <c r="K9" s="89">
        <v>2.01E-2</v>
      </c>
      <c r="L9" s="89">
        <v>3.5499999999999997E-2</v>
      </c>
      <c r="M9" s="89">
        <v>4.5999999999999999E-2</v>
      </c>
      <c r="N9" s="89">
        <v>7.6600000000000001E-2</v>
      </c>
      <c r="O9" s="89">
        <v>6.6699999999999995E-2</v>
      </c>
      <c r="P9" s="89">
        <v>6.88E-2</v>
      </c>
      <c r="R9" s="81">
        <f t="shared" si="1"/>
        <v>6.7310000000000009E-2</v>
      </c>
      <c r="S9" s="75">
        <f t="shared" si="2"/>
        <v>2.4599999999999997E-2</v>
      </c>
      <c r="T9" s="77">
        <f t="shared" si="2"/>
        <v>6.1850000000000002E-2</v>
      </c>
      <c r="U9" s="75">
        <f t="shared" si="2"/>
        <v>0.11820999999999998</v>
      </c>
      <c r="V9" s="73"/>
      <c r="W9" s="81">
        <f t="shared" si="3"/>
        <v>6.0971428571428565E-2</v>
      </c>
      <c r="X9" s="75">
        <f t="shared" si="4"/>
        <v>2.9339999999999998E-2</v>
      </c>
      <c r="Y9" s="77">
        <f t="shared" si="4"/>
        <v>6.6699999999999995E-2</v>
      </c>
      <c r="Z9" s="75">
        <f t="shared" si="4"/>
        <v>9.1200000000000017E-2</v>
      </c>
      <c r="AA9" s="73"/>
      <c r="AB9" s="81">
        <f t="shared" si="5"/>
        <v>5.8719999999999994E-2</v>
      </c>
      <c r="AC9" s="75">
        <f t="shared" si="6"/>
        <v>3.9699999999999999E-2</v>
      </c>
      <c r="AD9" s="77">
        <f t="shared" si="6"/>
        <v>6.6699999999999995E-2</v>
      </c>
      <c r="AE9" s="75">
        <f t="shared" si="6"/>
        <v>7.3480000000000004E-2</v>
      </c>
    </row>
    <row r="10" spans="1:32">
      <c r="A10" s="70" t="s">
        <v>81</v>
      </c>
      <c r="B10" s="113">
        <v>128</v>
      </c>
      <c r="C10" s="113">
        <v>118</v>
      </c>
      <c r="D10" s="113">
        <v>121</v>
      </c>
      <c r="E10" s="114">
        <f t="shared" si="0"/>
        <v>121.25</v>
      </c>
      <c r="G10" s="89">
        <v>8.4199999999999997E-2</v>
      </c>
      <c r="H10" s="89">
        <v>0.37719999999999998</v>
      </c>
      <c r="I10" s="89">
        <v>3.8100000000000002E-2</v>
      </c>
      <c r="J10" s="89">
        <v>8.6500000000000007E-2</v>
      </c>
      <c r="K10" s="89">
        <v>4.0099999999999997E-2</v>
      </c>
      <c r="L10" s="89">
        <v>0.15490000000000001</v>
      </c>
      <c r="M10" s="89">
        <v>0.1411</v>
      </c>
      <c r="N10" s="89">
        <v>4.0999999999999995E-3</v>
      </c>
      <c r="O10" s="89">
        <v>5.0999999999999997E-2</v>
      </c>
      <c r="P10" s="89">
        <v>3.4099999999999998E-2</v>
      </c>
      <c r="R10" s="81">
        <f t="shared" si="1"/>
        <v>0.10113000000000001</v>
      </c>
      <c r="S10" s="75">
        <f t="shared" si="2"/>
        <v>3.1099999999999996E-2</v>
      </c>
      <c r="T10" s="77">
        <f t="shared" si="2"/>
        <v>6.7599999999999993E-2</v>
      </c>
      <c r="U10" s="75">
        <f t="shared" si="2"/>
        <v>0.17712999999999993</v>
      </c>
      <c r="V10" s="73"/>
      <c r="W10" s="81">
        <f t="shared" si="3"/>
        <v>7.3114285714285701E-2</v>
      </c>
      <c r="X10" s="75">
        <f t="shared" si="4"/>
        <v>2.2100000000000002E-2</v>
      </c>
      <c r="Y10" s="77">
        <f t="shared" si="4"/>
        <v>5.0999999999999997E-2</v>
      </c>
      <c r="Z10" s="75">
        <f t="shared" si="4"/>
        <v>0.14662</v>
      </c>
      <c r="AA10" s="73"/>
      <c r="AB10" s="81">
        <f t="shared" si="5"/>
        <v>7.7040000000000011E-2</v>
      </c>
      <c r="AC10" s="75">
        <f t="shared" si="6"/>
        <v>1.6099999999999996E-2</v>
      </c>
      <c r="AD10" s="77">
        <f t="shared" si="6"/>
        <v>5.0999999999999997E-2</v>
      </c>
      <c r="AE10" s="75">
        <f t="shared" si="6"/>
        <v>0.14938000000000001</v>
      </c>
    </row>
    <row r="11" spans="1:32">
      <c r="A11" s="70" t="s">
        <v>91</v>
      </c>
      <c r="B11" s="114">
        <f>SUM(B4:B10)</f>
        <v>1004</v>
      </c>
      <c r="C11" s="114">
        <f t="shared" ref="C11:D11" si="7">SUM(C4:C10)</f>
        <v>906</v>
      </c>
      <c r="D11" s="114">
        <f t="shared" si="7"/>
        <v>906</v>
      </c>
      <c r="E11" s="114">
        <f t="shared" si="0"/>
        <v>930.5</v>
      </c>
      <c r="G11" s="115">
        <f t="shared" ref="G11:M11" si="8">SUMPRODUCT($E$4:$E$10,G4:G10)/SUM($E$4:$E$10)</f>
        <v>9.9216227834497572E-2</v>
      </c>
      <c r="H11" s="115">
        <f t="shared" si="8"/>
        <v>0.1414461848468565</v>
      </c>
      <c r="I11" s="115">
        <f t="shared" si="8"/>
        <v>3.3608490059108001E-2</v>
      </c>
      <c r="J11" s="115">
        <f t="shared" si="8"/>
        <v>6.7620768404083834E-2</v>
      </c>
      <c r="K11" s="115">
        <f t="shared" si="8"/>
        <v>8.0894250403009127E-2</v>
      </c>
      <c r="L11" s="115">
        <f t="shared" si="8"/>
        <v>0.12001047823750673</v>
      </c>
      <c r="M11" s="115">
        <f t="shared" si="8"/>
        <v>7.6056233207952711E-2</v>
      </c>
      <c r="N11" s="115">
        <f t="shared" ref="N11:O11" si="9">SUMPRODUCT($E$4:$E$10,N4:N10)/SUM($E$4:$E$10)</f>
        <v>8.1132563138097816E-2</v>
      </c>
      <c r="O11" s="115">
        <f t="shared" si="9"/>
        <v>8.555268672756583E-2</v>
      </c>
      <c r="P11" s="115">
        <f t="shared" ref="P11" si="10">SUMPRODUCT($E$4:$E$10,P4:P10)/SUM($E$4:$E$10)</f>
        <v>7.518054809242343E-2</v>
      </c>
      <c r="R11" s="82">
        <f t="shared" si="1"/>
        <v>8.6071843095110151E-2</v>
      </c>
      <c r="S11" s="78">
        <f t="shared" si="2"/>
        <v>6.4219540569586245E-2</v>
      </c>
      <c r="T11" s="79">
        <f t="shared" si="2"/>
        <v>8.1013406770553464E-2</v>
      </c>
      <c r="U11" s="78">
        <f t="shared" si="2"/>
        <v>0.1221540488984417</v>
      </c>
      <c r="V11" s="73"/>
      <c r="W11" s="82">
        <f t="shared" si="3"/>
        <v>8.3778218315805633E-2</v>
      </c>
      <c r="X11" s="78">
        <f t="shared" si="4"/>
        <v>7.2156636217087594E-2</v>
      </c>
      <c r="Y11" s="79">
        <f t="shared" si="4"/>
        <v>8.0894250403009127E-2</v>
      </c>
      <c r="Z11" s="78">
        <f t="shared" si="4"/>
        <v>9.9335803331542197E-2</v>
      </c>
      <c r="AA11" s="73"/>
      <c r="AB11" s="82">
        <f t="shared" si="5"/>
        <v>8.7586501880709294E-2</v>
      </c>
      <c r="AC11" s="78">
        <f t="shared" si="6"/>
        <v>7.5530822138635142E-2</v>
      </c>
      <c r="AD11" s="79">
        <f t="shared" si="6"/>
        <v>8.1132563138097816E-2</v>
      </c>
      <c r="AE11" s="78">
        <f t="shared" si="6"/>
        <v>0.10622736163353036</v>
      </c>
    </row>
    <row r="12" spans="1:32">
      <c r="A12" s="70" t="s">
        <v>82</v>
      </c>
      <c r="B12" s="113">
        <v>175</v>
      </c>
      <c r="C12" s="113">
        <v>161</v>
      </c>
      <c r="D12" s="113">
        <v>147</v>
      </c>
      <c r="E12" s="114">
        <f t="shared" si="0"/>
        <v>161</v>
      </c>
      <c r="G12" s="116">
        <v>0.15570000000000001</v>
      </c>
      <c r="H12" s="116">
        <v>0.1855</v>
      </c>
      <c r="I12" s="116">
        <v>8.4100000000000008E-2</v>
      </c>
      <c r="J12" s="116">
        <v>0.22370000000000001</v>
      </c>
      <c r="K12" s="116">
        <v>0.22090000000000001</v>
      </c>
      <c r="L12" s="116">
        <v>6.7900000000000002E-2</v>
      </c>
      <c r="M12" s="116">
        <v>3.2000000000000002E-3</v>
      </c>
      <c r="N12" s="116">
        <v>0.11939999999999999</v>
      </c>
      <c r="O12" s="116">
        <v>6.2699999999999992E-2</v>
      </c>
      <c r="P12" s="116">
        <v>5.3399999999999996E-2</v>
      </c>
      <c r="R12" s="82">
        <f t="shared" si="1"/>
        <v>0.11764999999999999</v>
      </c>
      <c r="S12" s="78">
        <f t="shared" si="2"/>
        <v>4.8379999999999992E-2</v>
      </c>
      <c r="T12" s="79">
        <f t="shared" si="2"/>
        <v>0.10175000000000001</v>
      </c>
      <c r="U12" s="78">
        <f t="shared" si="2"/>
        <v>0.22118000000000002</v>
      </c>
      <c r="V12" s="93"/>
      <c r="W12" s="82">
        <f t="shared" si="3"/>
        <v>0.1073142857142857</v>
      </c>
      <c r="X12" s="78">
        <f t="shared" si="4"/>
        <v>3.3320000000000002E-2</v>
      </c>
      <c r="Y12" s="79">
        <f t="shared" si="4"/>
        <v>6.7900000000000002E-2</v>
      </c>
      <c r="Z12" s="78">
        <f t="shared" si="4"/>
        <v>0.22202000000000002</v>
      </c>
      <c r="AA12" s="93"/>
      <c r="AB12" s="82">
        <f t="shared" si="5"/>
        <v>6.132E-2</v>
      </c>
      <c r="AC12" s="78">
        <f t="shared" si="6"/>
        <v>2.3279999999999995E-2</v>
      </c>
      <c r="AD12" s="79">
        <f t="shared" si="6"/>
        <v>6.2699999999999992E-2</v>
      </c>
      <c r="AE12" s="78">
        <f t="shared" si="6"/>
        <v>9.8799999999999971E-2</v>
      </c>
    </row>
    <row r="13" spans="1:32">
      <c r="A13" s="70" t="s">
        <v>83</v>
      </c>
      <c r="B13" s="113">
        <v>179</v>
      </c>
      <c r="C13" s="113">
        <v>169</v>
      </c>
      <c r="D13" s="113">
        <v>159</v>
      </c>
      <c r="E13" s="114">
        <f t="shared" si="0"/>
        <v>169</v>
      </c>
      <c r="G13" s="90">
        <v>2.7799999999999998E-2</v>
      </c>
      <c r="H13" s="90">
        <v>2.75E-2</v>
      </c>
      <c r="I13" s="90">
        <v>1.6299999999999999E-2</v>
      </c>
      <c r="J13" s="90">
        <v>7.6999999999999999E-2</v>
      </c>
      <c r="K13" s="90">
        <v>5.8500000000000003E-2</v>
      </c>
      <c r="L13" s="90">
        <v>3.44E-2</v>
      </c>
      <c r="M13" s="90">
        <v>1.3100000000000001E-2</v>
      </c>
      <c r="N13" s="90">
        <v>1.52E-2</v>
      </c>
      <c r="O13" s="90">
        <v>1.1999999999999999E-3</v>
      </c>
      <c r="P13" s="90">
        <v>3.0999999999999999E-3</v>
      </c>
      <c r="R13" s="81">
        <f t="shared" si="1"/>
        <v>2.7409999999999997E-2</v>
      </c>
      <c r="S13" s="75">
        <f t="shared" si="2"/>
        <v>2.9099999999999998E-3</v>
      </c>
      <c r="T13" s="77">
        <f t="shared" si="2"/>
        <v>2.1899999999999999E-2</v>
      </c>
      <c r="U13" s="75">
        <f t="shared" si="2"/>
        <v>6.0349999999999994E-2</v>
      </c>
      <c r="V13" s="73"/>
      <c r="W13" s="81">
        <f t="shared" si="3"/>
        <v>2.8928571428571425E-2</v>
      </c>
      <c r="X13" s="75">
        <f t="shared" si="4"/>
        <v>2.3400000000000001E-3</v>
      </c>
      <c r="Y13" s="77">
        <f t="shared" si="4"/>
        <v>1.52E-2</v>
      </c>
      <c r="Z13" s="75">
        <f t="shared" si="4"/>
        <v>6.5900000000000014E-2</v>
      </c>
      <c r="AA13" s="73"/>
      <c r="AB13" s="81">
        <f t="shared" si="5"/>
        <v>1.3400000000000004E-2</v>
      </c>
      <c r="AC13" s="75">
        <f t="shared" si="6"/>
        <v>1.9599999999999999E-3</v>
      </c>
      <c r="AD13" s="77">
        <f t="shared" si="6"/>
        <v>1.3100000000000001E-2</v>
      </c>
      <c r="AE13" s="75">
        <f t="shared" si="6"/>
        <v>2.6719999999999994E-2</v>
      </c>
    </row>
    <row r="14" spans="1:32">
      <c r="A14" s="70" t="s">
        <v>84</v>
      </c>
      <c r="B14" s="113">
        <v>179</v>
      </c>
      <c r="C14" s="113">
        <v>169</v>
      </c>
      <c r="D14" s="113">
        <v>159</v>
      </c>
      <c r="E14" s="114">
        <f t="shared" si="0"/>
        <v>169</v>
      </c>
      <c r="G14" s="90">
        <v>3.2000000000000001E-2</v>
      </c>
      <c r="H14" s="90">
        <v>2.6699999999999998E-2</v>
      </c>
      <c r="I14" s="90">
        <v>2.9700000000000001E-2</v>
      </c>
      <c r="J14" s="90">
        <v>4.2800000000000005E-2</v>
      </c>
      <c r="K14" s="90">
        <v>9.7799999999999998E-2</v>
      </c>
      <c r="L14" s="90">
        <v>2.3E-2</v>
      </c>
      <c r="M14" s="90">
        <v>1.7299999999999999E-2</v>
      </c>
      <c r="N14" s="90">
        <v>1.3600000000000001E-2</v>
      </c>
      <c r="O14" s="90">
        <v>1.01E-2</v>
      </c>
      <c r="P14" s="90">
        <v>2.0000000000000001E-4</v>
      </c>
      <c r="R14" s="81">
        <f t="shared" si="1"/>
        <v>2.9319999999999995E-2</v>
      </c>
      <c r="S14" s="75">
        <f t="shared" si="2"/>
        <v>9.1099999999999983E-3</v>
      </c>
      <c r="T14" s="77">
        <f t="shared" si="2"/>
        <v>2.4849999999999997E-2</v>
      </c>
      <c r="U14" s="75">
        <f t="shared" si="2"/>
        <v>4.8299999999999982E-2</v>
      </c>
      <c r="V14" s="73"/>
      <c r="W14" s="81">
        <f t="shared" si="3"/>
        <v>2.925714285714286E-2</v>
      </c>
      <c r="X14" s="75">
        <f t="shared" si="4"/>
        <v>6.1399999999999996E-3</v>
      </c>
      <c r="Y14" s="77">
        <f t="shared" si="4"/>
        <v>1.7299999999999999E-2</v>
      </c>
      <c r="Z14" s="75">
        <f t="shared" si="4"/>
        <v>6.4800000000000024E-2</v>
      </c>
      <c r="AA14" s="73"/>
      <c r="AB14" s="81">
        <f t="shared" si="5"/>
        <v>1.2840000000000001E-2</v>
      </c>
      <c r="AC14" s="75">
        <f t="shared" si="6"/>
        <v>4.1599999999999988E-3</v>
      </c>
      <c r="AD14" s="77">
        <f t="shared" si="6"/>
        <v>1.3600000000000001E-2</v>
      </c>
      <c r="AE14" s="75">
        <f t="shared" si="6"/>
        <v>2.0719999999999999E-2</v>
      </c>
    </row>
    <row r="15" spans="1:32">
      <c r="A15" s="70" t="s">
        <v>85</v>
      </c>
      <c r="B15" s="113">
        <v>179</v>
      </c>
      <c r="C15" s="113">
        <v>169</v>
      </c>
      <c r="D15" s="113">
        <v>159</v>
      </c>
      <c r="E15" s="114">
        <f t="shared" si="0"/>
        <v>169</v>
      </c>
      <c r="G15" s="90">
        <v>6.9599999999999995E-2</v>
      </c>
      <c r="H15" s="90">
        <v>2.3799999999999998E-2</v>
      </c>
      <c r="I15" s="90">
        <v>2.7699999999999999E-2</v>
      </c>
      <c r="J15" s="90">
        <v>8.5500000000000007E-2</v>
      </c>
      <c r="K15" s="90">
        <v>3.9E-2</v>
      </c>
      <c r="L15" s="90">
        <v>6.6799999999999998E-2</v>
      </c>
      <c r="M15" s="90">
        <v>3.4599999999999999E-2</v>
      </c>
      <c r="N15" s="90">
        <v>2.8999999999999998E-2</v>
      </c>
      <c r="O15" s="90">
        <v>0</v>
      </c>
      <c r="P15" s="90">
        <v>4.3E-3</v>
      </c>
      <c r="R15" s="81">
        <f t="shared" si="1"/>
        <v>3.8030000000000001E-2</v>
      </c>
      <c r="S15" s="75">
        <f t="shared" si="2"/>
        <v>3.8699999999999997E-3</v>
      </c>
      <c r="T15" s="77">
        <f t="shared" si="2"/>
        <v>3.1799999999999995E-2</v>
      </c>
      <c r="U15" s="75">
        <f t="shared" si="2"/>
        <v>7.1189999999999989E-2</v>
      </c>
      <c r="V15" s="73"/>
      <c r="W15" s="81">
        <f t="shared" si="3"/>
        <v>3.7028571428571432E-2</v>
      </c>
      <c r="X15" s="75">
        <f t="shared" si="4"/>
        <v>2.5800000000000003E-3</v>
      </c>
      <c r="Y15" s="77">
        <f t="shared" si="4"/>
        <v>3.4599999999999999E-2</v>
      </c>
      <c r="Z15" s="75">
        <f t="shared" si="4"/>
        <v>7.4280000000000013E-2</v>
      </c>
      <c r="AA15" s="73"/>
      <c r="AB15" s="81">
        <f t="shared" si="5"/>
        <v>2.6939999999999999E-2</v>
      </c>
      <c r="AC15" s="75">
        <f t="shared" si="6"/>
        <v>1.7199999999999995E-3</v>
      </c>
      <c r="AD15" s="77">
        <f t="shared" si="6"/>
        <v>2.8999999999999998E-2</v>
      </c>
      <c r="AE15" s="75">
        <f t="shared" si="6"/>
        <v>5.3919999999999989E-2</v>
      </c>
    </row>
    <row r="16" spans="1:32">
      <c r="A16" s="70" t="s">
        <v>86</v>
      </c>
      <c r="B16" s="113">
        <v>179</v>
      </c>
      <c r="C16" s="113">
        <v>169</v>
      </c>
      <c r="D16" s="113">
        <v>159</v>
      </c>
      <c r="E16" s="114">
        <f t="shared" si="0"/>
        <v>169</v>
      </c>
      <c r="G16" s="90">
        <v>0.10369999999999999</v>
      </c>
      <c r="H16" s="90">
        <v>6.5500000000000003E-2</v>
      </c>
      <c r="I16" s="90">
        <v>0.14550000000000002</v>
      </c>
      <c r="J16" s="90">
        <v>5.7500000000000002E-2</v>
      </c>
      <c r="K16" s="90">
        <v>8.5400000000000004E-2</v>
      </c>
      <c r="L16" s="90">
        <v>2.7000000000000003E-2</v>
      </c>
      <c r="M16" s="90">
        <v>1.29E-2</v>
      </c>
      <c r="N16" s="90">
        <v>1.5800000000000002E-2</v>
      </c>
      <c r="O16" s="90">
        <v>6.1999999999999998E-3</v>
      </c>
      <c r="P16" s="90">
        <v>7.3000000000000001E-3</v>
      </c>
      <c r="R16" s="81">
        <f t="shared" si="1"/>
        <v>5.2680000000000005E-2</v>
      </c>
      <c r="S16" s="75">
        <f t="shared" si="2"/>
        <v>7.1900000000000002E-3</v>
      </c>
      <c r="T16" s="77">
        <f t="shared" si="2"/>
        <v>4.2250000000000003E-2</v>
      </c>
      <c r="U16" s="75">
        <f t="shared" si="2"/>
        <v>0.10787999999999998</v>
      </c>
      <c r="V16" s="73"/>
      <c r="W16" s="81">
        <f t="shared" si="3"/>
        <v>3.0300000000000001E-2</v>
      </c>
      <c r="X16" s="75">
        <f t="shared" si="4"/>
        <v>6.8599999999999998E-3</v>
      </c>
      <c r="Y16" s="77">
        <f t="shared" si="4"/>
        <v>1.5800000000000002E-2</v>
      </c>
      <c r="Z16" s="75">
        <f t="shared" si="4"/>
        <v>6.8660000000000013E-2</v>
      </c>
      <c r="AA16" s="73"/>
      <c r="AB16" s="81">
        <f t="shared" si="5"/>
        <v>1.384E-2</v>
      </c>
      <c r="AC16" s="75">
        <f t="shared" si="6"/>
        <v>6.6400000000000001E-3</v>
      </c>
      <c r="AD16" s="77">
        <f t="shared" si="6"/>
        <v>1.29E-2</v>
      </c>
      <c r="AE16" s="75">
        <f t="shared" si="6"/>
        <v>2.2519999999999998E-2</v>
      </c>
    </row>
    <row r="17" spans="1:31">
      <c r="A17" s="70" t="s">
        <v>87</v>
      </c>
      <c r="B17" s="113">
        <v>179</v>
      </c>
      <c r="C17" s="113">
        <v>169</v>
      </c>
      <c r="D17" s="113">
        <v>159</v>
      </c>
      <c r="E17" s="114">
        <f t="shared" si="0"/>
        <v>169</v>
      </c>
      <c r="G17" s="90">
        <v>3.8599999999999995E-2</v>
      </c>
      <c r="H17" s="90">
        <v>4.9100000000000005E-2</v>
      </c>
      <c r="I17" s="90">
        <v>8.2699999999999996E-2</v>
      </c>
      <c r="J17" s="90">
        <v>5.04E-2</v>
      </c>
      <c r="K17" s="90">
        <v>3.5999999999999999E-3</v>
      </c>
      <c r="L17" s="90">
        <v>1.47E-2</v>
      </c>
      <c r="M17" s="90">
        <v>4.0899999999999999E-2</v>
      </c>
      <c r="N17" s="90">
        <v>5.6999999999999993E-3</v>
      </c>
      <c r="O17" s="90">
        <v>2.2000000000000001E-3</v>
      </c>
      <c r="P17" s="90">
        <v>4.4000000000000003E-3</v>
      </c>
      <c r="R17" s="81">
        <f t="shared" si="1"/>
        <v>2.9229999999999996E-2</v>
      </c>
      <c r="S17" s="75">
        <f t="shared" si="2"/>
        <v>3.4599999999999995E-3</v>
      </c>
      <c r="T17" s="77">
        <f t="shared" si="2"/>
        <v>2.665E-2</v>
      </c>
      <c r="U17" s="75">
        <f t="shared" si="2"/>
        <v>5.362999999999999E-2</v>
      </c>
      <c r="V17" s="73"/>
      <c r="W17" s="81">
        <f t="shared" si="3"/>
        <v>1.7414285714285712E-2</v>
      </c>
      <c r="X17" s="75">
        <f t="shared" si="4"/>
        <v>3.0400000000000002E-3</v>
      </c>
      <c r="Y17" s="77">
        <f t="shared" si="4"/>
        <v>5.6999999999999993E-3</v>
      </c>
      <c r="Z17" s="75">
        <f t="shared" si="4"/>
        <v>4.4700000000000004E-2</v>
      </c>
      <c r="AA17" s="73"/>
      <c r="AB17" s="81">
        <f t="shared" si="5"/>
        <v>1.3579999999999998E-2</v>
      </c>
      <c r="AC17" s="75">
        <f t="shared" si="6"/>
        <v>3.0799999999999998E-3</v>
      </c>
      <c r="AD17" s="77">
        <f t="shared" si="6"/>
        <v>5.6999999999999993E-3</v>
      </c>
      <c r="AE17" s="75">
        <f t="shared" si="6"/>
        <v>3.0419999999999989E-2</v>
      </c>
    </row>
    <row r="18" spans="1:31">
      <c r="A18" s="70" t="s">
        <v>88</v>
      </c>
      <c r="B18" s="113">
        <v>179</v>
      </c>
      <c r="C18" s="113">
        <v>169</v>
      </c>
      <c r="D18" s="113">
        <v>159</v>
      </c>
      <c r="E18" s="114">
        <f t="shared" si="0"/>
        <v>169</v>
      </c>
      <c r="G18" s="90">
        <v>6.6900000000000001E-2</v>
      </c>
      <c r="H18" s="90">
        <v>0.14910000000000001</v>
      </c>
      <c r="I18" s="90">
        <v>6.7099999999999993E-2</v>
      </c>
      <c r="J18" s="90">
        <v>6.4000000000000001E-2</v>
      </c>
      <c r="K18" s="90">
        <v>2.1499999999999998E-2</v>
      </c>
      <c r="L18" s="90">
        <v>5.3699999999999998E-2</v>
      </c>
      <c r="M18" s="90">
        <v>5.2300000000000006E-2</v>
      </c>
      <c r="N18" s="90">
        <v>1.3899999999999999E-2</v>
      </c>
      <c r="O18" s="90">
        <v>3.0999999999999999E-3</v>
      </c>
      <c r="P18" s="90">
        <v>3.5000000000000003E-2</v>
      </c>
      <c r="R18" s="88">
        <f t="shared" si="1"/>
        <v>5.2660000000000005E-2</v>
      </c>
      <c r="S18" s="76">
        <f t="shared" si="2"/>
        <v>1.2819999999999998E-2</v>
      </c>
      <c r="T18" s="77">
        <f t="shared" si="2"/>
        <v>5.3000000000000005E-2</v>
      </c>
      <c r="U18" s="76">
        <f t="shared" si="2"/>
        <v>7.5299999999999964E-2</v>
      </c>
      <c r="V18" s="73"/>
      <c r="W18" s="88">
        <f t="shared" si="3"/>
        <v>3.4785714285714288E-2</v>
      </c>
      <c r="X18" s="76">
        <f t="shared" si="4"/>
        <v>9.58E-3</v>
      </c>
      <c r="Y18" s="77">
        <f t="shared" si="4"/>
        <v>3.5000000000000003E-2</v>
      </c>
      <c r="Z18" s="76">
        <f t="shared" si="4"/>
        <v>5.7820000000000003E-2</v>
      </c>
      <c r="AA18" s="73"/>
      <c r="AB18" s="88">
        <f t="shared" si="5"/>
        <v>3.1600000000000003E-2</v>
      </c>
      <c r="AC18" s="76">
        <f t="shared" si="6"/>
        <v>7.4199999999999978E-3</v>
      </c>
      <c r="AD18" s="77">
        <f t="shared" si="6"/>
        <v>3.5000000000000003E-2</v>
      </c>
      <c r="AE18" s="76">
        <f t="shared" si="6"/>
        <v>5.314E-2</v>
      </c>
    </row>
    <row r="19" spans="1:31">
      <c r="A19" s="70" t="s">
        <v>89</v>
      </c>
      <c r="B19" s="114">
        <f>SUM(B13:B18)</f>
        <v>1074</v>
      </c>
      <c r="C19" s="114">
        <f t="shared" ref="C19:D19" si="11">SUM(C13:C18)</f>
        <v>1014</v>
      </c>
      <c r="D19" s="114">
        <f t="shared" si="11"/>
        <v>954</v>
      </c>
      <c r="E19" s="114">
        <f t="shared" si="0"/>
        <v>1014</v>
      </c>
      <c r="G19" s="117">
        <f t="shared" ref="G19:O19" si="12">AVERAGE(G13:G18)</f>
        <v>5.6433333333333328E-2</v>
      </c>
      <c r="H19" s="117">
        <f t="shared" si="12"/>
        <v>5.6950000000000001E-2</v>
      </c>
      <c r="I19" s="117">
        <f t="shared" si="12"/>
        <v>6.1499999999999999E-2</v>
      </c>
      <c r="J19" s="117">
        <f t="shared" si="12"/>
        <v>6.2866666666666668E-2</v>
      </c>
      <c r="K19" s="117">
        <f t="shared" si="12"/>
        <v>5.0966666666666667E-2</v>
      </c>
      <c r="L19" s="117">
        <f t="shared" si="12"/>
        <v>3.6600000000000001E-2</v>
      </c>
      <c r="M19" s="117">
        <f t="shared" si="12"/>
        <v>2.8516666666666666E-2</v>
      </c>
      <c r="N19" s="117">
        <f t="shared" si="12"/>
        <v>1.5533333333333331E-2</v>
      </c>
      <c r="O19" s="117">
        <f t="shared" si="12"/>
        <v>3.7999999999999996E-3</v>
      </c>
      <c r="P19" s="117">
        <f t="shared" ref="P19" si="13">AVERAGE(P13:P18)</f>
        <v>9.0500000000000008E-3</v>
      </c>
      <c r="R19" s="83">
        <f t="shared" si="1"/>
        <v>3.8221666666666675E-2</v>
      </c>
      <c r="S19" s="78">
        <f t="shared" si="2"/>
        <v>8.5250000000000013E-3</v>
      </c>
      <c r="T19" s="79">
        <f t="shared" si="2"/>
        <v>4.3783333333333334E-2</v>
      </c>
      <c r="U19" s="78">
        <f t="shared" si="2"/>
        <v>6.1636666666666666E-2</v>
      </c>
      <c r="V19" s="73"/>
      <c r="W19" s="83">
        <f t="shared" si="3"/>
        <v>2.9619047619047621E-2</v>
      </c>
      <c r="X19" s="78">
        <f t="shared" si="4"/>
        <v>6.9500000000000013E-3</v>
      </c>
      <c r="Y19" s="79">
        <f t="shared" si="4"/>
        <v>2.8516666666666666E-2</v>
      </c>
      <c r="Z19" s="78">
        <f t="shared" si="4"/>
        <v>5.5726666666666674E-2</v>
      </c>
      <c r="AA19" s="73"/>
      <c r="AB19" s="83">
        <f t="shared" si="5"/>
        <v>1.8700000000000001E-2</v>
      </c>
      <c r="AC19" s="78">
        <f t="shared" si="6"/>
        <v>5.899999999999999E-3</v>
      </c>
      <c r="AD19" s="79">
        <f t="shared" si="6"/>
        <v>1.5533333333333331E-2</v>
      </c>
      <c r="AE19" s="78">
        <f t="shared" si="6"/>
        <v>3.3366666666666663E-2</v>
      </c>
    </row>
    <row r="21" spans="1:31">
      <c r="G21" s="92"/>
      <c r="H21" s="92"/>
      <c r="I21" s="92"/>
      <c r="J21" s="92"/>
      <c r="K21" s="92"/>
      <c r="L21" s="92"/>
      <c r="S21" s="73"/>
    </row>
    <row r="22" spans="1:31">
      <c r="G22" s="92"/>
      <c r="H22" s="92"/>
      <c r="I22" s="92"/>
      <c r="J22" s="92"/>
      <c r="K22" s="92"/>
      <c r="L22" s="92"/>
    </row>
    <row r="23" spans="1:31">
      <c r="G23" s="92"/>
      <c r="H23" s="92"/>
      <c r="I23" s="92"/>
      <c r="J23" s="92"/>
      <c r="K23" s="92"/>
      <c r="L23" s="92"/>
    </row>
    <row r="25" spans="1:31">
      <c r="G25" s="73"/>
      <c r="H25" s="73"/>
      <c r="S25" s="7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2:F24"/>
  <sheetViews>
    <sheetView tabSelected="1" zoomScaleNormal="100" workbookViewId="0"/>
  </sheetViews>
  <sheetFormatPr defaultColWidth="9.1796875" defaultRowHeight="16.5"/>
  <cols>
    <col min="1" max="1" width="9.1796875" style="94"/>
    <col min="2" max="2" width="14.1796875" style="94" bestFit="1" customWidth="1"/>
    <col min="3" max="3" width="15.36328125" style="94" bestFit="1" customWidth="1"/>
    <col min="4" max="5" width="15.453125" style="94" bestFit="1" customWidth="1"/>
    <col min="6" max="6" width="20.54296875" style="94" bestFit="1" customWidth="1"/>
    <col min="7" max="16384" width="9.1796875" style="94"/>
  </cols>
  <sheetData>
    <row r="2" spans="2:6">
      <c r="C2" s="95" t="s">
        <v>94</v>
      </c>
    </row>
    <row r="3" spans="2:6">
      <c r="C3" s="96" t="s">
        <v>71</v>
      </c>
      <c r="D3" s="96" t="s">
        <v>72</v>
      </c>
      <c r="E3" s="96" t="s">
        <v>73</v>
      </c>
      <c r="F3" s="96" t="s">
        <v>101</v>
      </c>
    </row>
    <row r="4" spans="2:6">
      <c r="B4" s="119" t="s">
        <v>95</v>
      </c>
      <c r="C4" s="107">
        <f>'Baseload EFOR Detail'!T4</f>
        <v>5.0309191294787302E-2</v>
      </c>
      <c r="D4" s="99">
        <f>'Baseload EFOR Detail'!Y4</f>
        <v>3.49E-2</v>
      </c>
      <c r="E4" s="99">
        <f>'Baseload EFOR Detail'!AD4</f>
        <v>3.2455304695268458E-2</v>
      </c>
      <c r="F4" s="101">
        <v>5.8000000000000003E-2</v>
      </c>
    </row>
    <row r="5" spans="2:6">
      <c r="B5" s="105" t="s">
        <v>70</v>
      </c>
      <c r="C5" s="102">
        <f>'Baseload EFOR Detail'!T15</f>
        <v>2.7565167851566048E-2</v>
      </c>
      <c r="D5" s="102">
        <f>'Baseload EFOR Detail'!Y15</f>
        <v>2.0950567215650945E-2</v>
      </c>
      <c r="E5" s="102">
        <f>'Baseload EFOR Detail'!AD15</f>
        <v>1.7997745130598323E-2</v>
      </c>
      <c r="F5" s="101">
        <v>3.2000000000000001E-2</v>
      </c>
    </row>
    <row r="6" spans="2:6">
      <c r="B6" s="105" t="s">
        <v>74</v>
      </c>
      <c r="C6" s="100">
        <f>'Baseload EFOR Detail'!T14</f>
        <v>9.2956634094279483E-2</v>
      </c>
      <c r="D6" s="100">
        <f>'Baseload EFOR Detail'!Y14</f>
        <v>7.5238788186962655E-2</v>
      </c>
      <c r="E6" s="100">
        <f>'Baseload EFOR Detail'!AD14</f>
        <v>3.0125955218251323E-2</v>
      </c>
      <c r="F6" s="112">
        <v>4.1000000000000002E-2</v>
      </c>
    </row>
    <row r="7" spans="2:6">
      <c r="B7" s="105" t="s">
        <v>96</v>
      </c>
      <c r="C7" s="107">
        <f>'Baseload EFOR Detail'!T16</f>
        <v>1.6203549945038719E-2</v>
      </c>
      <c r="D7" s="107">
        <f>'Baseload EFOR Detail'!Y16</f>
        <v>1.6203549945038719E-2</v>
      </c>
      <c r="E7" s="107">
        <f>'Baseload EFOR Detail'!AD16</f>
        <v>1.037367535273493E-2</v>
      </c>
      <c r="F7" s="112">
        <v>2.1999999999999999E-2</v>
      </c>
    </row>
    <row r="8" spans="2:6">
      <c r="B8" s="97" t="s">
        <v>92</v>
      </c>
      <c r="C8" s="100">
        <f>'PrimaryCT EFORd Detail'!T11</f>
        <v>8.1013406770553464E-2</v>
      </c>
      <c r="D8" s="100">
        <f>'PrimaryCT EFORd Detail'!Y11</f>
        <v>8.0894250403009127E-2</v>
      </c>
      <c r="E8" s="100">
        <f>'PrimaryCT EFORd Detail'!AD11</f>
        <v>8.1132563138097816E-2</v>
      </c>
      <c r="F8" s="112">
        <v>8.1000000000000003E-2</v>
      </c>
    </row>
    <row r="9" spans="2:6">
      <c r="B9" s="97" t="s">
        <v>89</v>
      </c>
      <c r="C9" s="100">
        <f>'PrimaryCT EFORd Detail'!T19</f>
        <v>4.3783333333333334E-2</v>
      </c>
      <c r="D9" s="100">
        <f>'PrimaryCT EFORd Detail'!Y19</f>
        <v>2.8516666666666666E-2</v>
      </c>
      <c r="E9" s="100">
        <f>'PrimaryCT EFORd Detail'!AD19</f>
        <v>1.5533333333333331E-2</v>
      </c>
      <c r="F9" s="112">
        <v>4.9000000000000002E-2</v>
      </c>
    </row>
    <row r="10" spans="2:6">
      <c r="B10" s="97" t="s">
        <v>82</v>
      </c>
      <c r="C10" s="100">
        <f>'PrimaryCT EFORd Detail'!T12</f>
        <v>0.10175000000000001</v>
      </c>
      <c r="D10" s="100">
        <f>'PrimaryCT EFORd Detail'!Y12</f>
        <v>6.7900000000000002E-2</v>
      </c>
      <c r="E10" s="100">
        <f>'PrimaryCT EFORd Detail'!AD12</f>
        <v>6.2699999999999992E-2</v>
      </c>
      <c r="F10" s="112">
        <v>8.1000000000000003E-2</v>
      </c>
    </row>
    <row r="12" spans="2:6">
      <c r="C12" s="95" t="s">
        <v>100</v>
      </c>
    </row>
    <row r="13" spans="2:6">
      <c r="C13" s="96" t="s">
        <v>71</v>
      </c>
      <c r="D13" s="96" t="s">
        <v>72</v>
      </c>
      <c r="E13" s="96" t="s">
        <v>73</v>
      </c>
      <c r="F13" s="96" t="s">
        <v>101</v>
      </c>
    </row>
    <row r="14" spans="2:6">
      <c r="B14" s="106" t="s">
        <v>95</v>
      </c>
      <c r="C14" s="102">
        <f>'Baseload MOR Detail'!T4</f>
        <v>4.7382412758108602E-2</v>
      </c>
      <c r="D14" s="103">
        <f>'Baseload MOR Detail'!Y4</f>
        <v>3.4809391781743117E-2</v>
      </c>
      <c r="E14" s="103">
        <f>'Baseload MOR Detail'!AD4</f>
        <v>3.4809391781743117E-2</v>
      </c>
      <c r="F14" s="98">
        <v>3.5000000000000003E-2</v>
      </c>
    </row>
    <row r="15" spans="2:6">
      <c r="B15" s="104" t="s">
        <v>70</v>
      </c>
      <c r="C15" s="102">
        <f>'Baseload MOR Detail'!T15</f>
        <v>2.9100195394735844E-2</v>
      </c>
      <c r="D15" s="102">
        <f>'Baseload MOR Detail'!Y15</f>
        <v>2.2815920171750249E-2</v>
      </c>
      <c r="E15" s="102">
        <f>'Baseload MOR Detail'!AD15</f>
        <v>2.2815920171750249E-2</v>
      </c>
      <c r="F15" s="98">
        <v>2.3E-2</v>
      </c>
    </row>
    <row r="16" spans="2:6">
      <c r="B16" s="105" t="s">
        <v>74</v>
      </c>
      <c r="C16" s="102">
        <f>'Baseload MOR Detail'!T14</f>
        <v>4.0594261867129708E-2</v>
      </c>
      <c r="D16" s="102">
        <f>'Baseload MOR Detail'!Y14</f>
        <v>3.5004025889775407E-2</v>
      </c>
      <c r="E16" s="102">
        <f>'Baseload MOR Detail'!AD14</f>
        <v>3.5004025889775407E-2</v>
      </c>
      <c r="F16" s="98">
        <v>3.9E-2</v>
      </c>
    </row>
    <row r="17" spans="2:6">
      <c r="B17" s="105" t="s">
        <v>96</v>
      </c>
      <c r="C17" s="109">
        <f>'Baseload MOR Detail'!T16</f>
        <v>4.3633958814210512E-2</v>
      </c>
      <c r="D17" s="109">
        <f>'Baseload MOR Detail'!Y16</f>
        <v>4.3633958814210512E-2</v>
      </c>
      <c r="E17" s="109">
        <f>'Baseload MOR Detail'!AD16</f>
        <v>3.0600663569880508E-2</v>
      </c>
      <c r="F17" s="98">
        <v>4.3999999999999997E-2</v>
      </c>
    </row>
    <row r="23" spans="2:6" ht="16.5" customHeight="1"/>
    <row r="24" spans="2:6">
      <c r="E24" s="111"/>
    </row>
  </sheetData>
  <mergeCells count="1">
    <mergeCell ref="B4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0DC7FFF72084A8B58F11D5C338774" ma:contentTypeVersion="22" ma:contentTypeDescription="Create a new document." ma:contentTypeScope="" ma:versionID="e5803bacf99160c81a41f9ed562adada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2c9d4bc1c388194344bcaf16a9ccaa7d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KU/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3" ma:format="Dropdown" ma:internalName="Year">
      <xsd:simpleType>
        <xsd:restriction base="dms:Choice">
          <xsd:enumeration value="2023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Winter Storm Elliott Responses/Presentations"/>
          <xsd:enumeration value="Initial Data Requests"/>
          <xsd:enumeration value="Second Data Requests"/>
          <xsd:enumeration value="Supplemental Data Requests"/>
          <xsd:enumeration value="Data Response Preparation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Conroy, Robe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Joint Intervenors"/>
          <xsd:enumeration value="Ky. Coal Association"/>
          <xsd:enumeration value="Ky. Industrial Utility Cust."/>
          <xsd:enumeration value="Sierra Club"/>
          <xsd:enumeration value="Data Response How To Documents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2023</Year>
    <Review_x0020_Case_x0020_Doc_x0020_Types xmlns="65bfb563-8fe2-4d34-a09f-38a217d8feea">Initial Data Requests</Review_x0020_Case_x0020_Doc_x0020_Types>
    <Case_x0020__x0023_ xmlns="f789fa03-9022-4931-acb2-79f11ac92edf">2023-00422</Case_x0020__x0023_>
    <Data_x0020_Request_x0020_Party xmlns="f789fa03-9022-4931-acb2-79f11ac92edf">Sierra Club</Data_x0020_Request_x0020_Party>
    <Status_x0020__x0028_Internal_x0020_Use_x0020_Only_x0029_ xmlns="2ad705b9-adad-42ba-803b-2580de5ca47a"/>
    <Company xmlns="65bfb563-8fe2-4d34-a09f-38a217d8feea">
      <Value>KU/LGE</Value>
    </Company>
  </documentManagement>
</p:properties>
</file>

<file path=customXml/itemProps1.xml><?xml version="1.0" encoding="utf-8"?>
<ds:datastoreItem xmlns:ds="http://schemas.openxmlformats.org/officeDocument/2006/customXml" ds:itemID="{FA55C23D-2035-4F37-BE71-874F2FBDA6B1}"/>
</file>

<file path=customXml/itemProps2.xml><?xml version="1.0" encoding="utf-8"?>
<ds:datastoreItem xmlns:ds="http://schemas.openxmlformats.org/officeDocument/2006/customXml" ds:itemID="{FA85BE23-BE3C-443F-AEAE-D0F3D1DFB586}"/>
</file>

<file path=customXml/itemProps3.xml><?xml version="1.0" encoding="utf-8"?>
<ds:datastoreItem xmlns:ds="http://schemas.openxmlformats.org/officeDocument/2006/customXml" ds:itemID="{7B2C8BA0-7DD5-44F0-8AC2-95F42675F7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Three-Year EUOR</vt:lpstr>
      <vt:lpstr>EUOR Graphs</vt:lpstr>
      <vt:lpstr>Baseload MOR Detail</vt:lpstr>
      <vt:lpstr>Baseload EFOR Detail</vt:lpstr>
      <vt:lpstr>PrimaryCT EFORd Detail</vt:lpstr>
      <vt:lpstr>Summary</vt:lpstr>
      <vt:lpstr>'Three-Year EUOR'!Print_Titles</vt:lpstr>
    </vt:vector>
  </TitlesOfParts>
  <Company>LG&amp;E Energy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e002571</dc:creator>
  <cp:lastModifiedBy>McKinney, Adam</cp:lastModifiedBy>
  <cp:lastPrinted>2013-07-05T13:50:12Z</cp:lastPrinted>
  <dcterms:created xsi:type="dcterms:W3CDTF">2009-04-06T15:06:11Z</dcterms:created>
  <dcterms:modified xsi:type="dcterms:W3CDTF">2024-01-30T20:33:24Z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2021-06-03T18:50:51Z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c15b6b08-0dfa-4310-a9be-b6ba745f2746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0x0101006320DC7FFF72084A8B58F11D5C338774</vt:lpwstr>
  </property>
</Properties>
</file>