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pliance\Frank\2024 - WSE PSC Case\"/>
    </mc:Choice>
  </mc:AlternateContent>
  <xr:revisionPtr revIDLastSave="0" documentId="13_ncr:1_{8E04214B-5EF1-4BCE-94BF-0C90CA7B3730}" xr6:coauthVersionLast="47" xr6:coauthVersionMax="47" xr10:uidLastSave="{00000000-0000-0000-0000-000000000000}"/>
  <bookViews>
    <workbookView xWindow="-120" yWindow="-120" windowWidth="29040" windowHeight="17640" xr2:uid="{6C99FDE1-1D87-47AF-8648-86713F3A4B70}"/>
  </bookViews>
  <sheets>
    <sheet name="Forced_Unplanned Events Incl Pr" sheetId="2" r:id="rId1"/>
    <sheet name="Forced_Unplanned Events Excl Pr" sheetId="3" r:id="rId2"/>
    <sheet name="Cold Weather Event Days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6" i="1" l="1"/>
  <c r="D15" i="3"/>
  <c r="D14" i="3"/>
  <c r="D13" i="3"/>
  <c r="D12" i="3"/>
  <c r="D10" i="3"/>
  <c r="D16" i="3" s="1"/>
  <c r="D9" i="3"/>
  <c r="D8" i="3"/>
  <c r="D7" i="3"/>
  <c r="D6" i="3"/>
  <c r="D5" i="3"/>
  <c r="D4" i="3"/>
  <c r="D3" i="3"/>
  <c r="D2" i="3"/>
  <c r="D11" i="3" s="1"/>
  <c r="D16" i="2"/>
  <c r="D15" i="2"/>
  <c r="D14" i="2"/>
  <c r="D10" i="2"/>
  <c r="D9" i="2"/>
  <c r="D8" i="2"/>
  <c r="D7" i="2"/>
  <c r="D6" i="2"/>
  <c r="D5" i="2"/>
  <c r="D4" i="2"/>
  <c r="D3" i="2"/>
  <c r="D13" i="2" s="1"/>
  <c r="D2" i="2"/>
  <c r="D12" i="2" s="1"/>
  <c r="J126" i="1"/>
  <c r="K126" i="1" s="1"/>
  <c r="L126" i="1" s="1"/>
  <c r="J125" i="1"/>
  <c r="K125" i="1" s="1"/>
  <c r="L125" i="1" s="1"/>
  <c r="J124" i="1"/>
  <c r="K124" i="1" s="1"/>
  <c r="L124" i="1" s="1"/>
  <c r="J123" i="1"/>
  <c r="K123" i="1" s="1"/>
  <c r="L123" i="1" s="1"/>
  <c r="J122" i="1"/>
  <c r="K122" i="1" s="1"/>
  <c r="L122" i="1" s="1"/>
  <c r="J121" i="1"/>
  <c r="K121" i="1" s="1"/>
  <c r="L121" i="1" s="1"/>
  <c r="J120" i="1"/>
  <c r="K120" i="1" s="1"/>
  <c r="L120" i="1" s="1"/>
  <c r="J119" i="1"/>
  <c r="K119" i="1" s="1"/>
  <c r="L119" i="1" s="1"/>
  <c r="J118" i="1"/>
  <c r="K118" i="1" s="1"/>
  <c r="L118" i="1" s="1"/>
  <c r="J117" i="1"/>
  <c r="K117" i="1" s="1"/>
  <c r="L117" i="1" s="1"/>
  <c r="J116" i="1"/>
  <c r="K116" i="1" s="1"/>
  <c r="L116" i="1" s="1"/>
  <c r="J115" i="1"/>
  <c r="K115" i="1" s="1"/>
  <c r="L115" i="1" s="1"/>
  <c r="J114" i="1"/>
  <c r="K114" i="1" s="1"/>
  <c r="L114" i="1" s="1"/>
  <c r="J113" i="1"/>
  <c r="K113" i="1" s="1"/>
  <c r="L113" i="1" s="1"/>
  <c r="J112" i="1"/>
  <c r="K112" i="1" s="1"/>
  <c r="L112" i="1" s="1"/>
  <c r="J111" i="1"/>
  <c r="K111" i="1" s="1"/>
  <c r="L111" i="1" s="1"/>
  <c r="J110" i="1"/>
  <c r="K110" i="1" s="1"/>
  <c r="L110" i="1" s="1"/>
  <c r="J109" i="1"/>
  <c r="K109" i="1" s="1"/>
  <c r="L109" i="1" s="1"/>
  <c r="J108" i="1"/>
  <c r="K108" i="1" s="1"/>
  <c r="L108" i="1" s="1"/>
  <c r="K107" i="1"/>
  <c r="L107" i="1" s="1"/>
  <c r="J107" i="1"/>
  <c r="J106" i="1"/>
  <c r="K106" i="1" s="1"/>
  <c r="L106" i="1" s="1"/>
  <c r="J105" i="1"/>
  <c r="K105" i="1" s="1"/>
  <c r="L105" i="1" s="1"/>
  <c r="J104" i="1"/>
  <c r="K104" i="1" s="1"/>
  <c r="L104" i="1" s="1"/>
  <c r="J103" i="1"/>
  <c r="K103" i="1" s="1"/>
  <c r="L103" i="1" s="1"/>
  <c r="J102" i="1"/>
  <c r="K102" i="1" s="1"/>
  <c r="L102" i="1" s="1"/>
  <c r="J101" i="1"/>
  <c r="K101" i="1" s="1"/>
  <c r="L101" i="1" s="1"/>
  <c r="J100" i="1"/>
  <c r="K100" i="1" s="1"/>
  <c r="L100" i="1" s="1"/>
  <c r="J99" i="1"/>
  <c r="K99" i="1" s="1"/>
  <c r="L99" i="1" s="1"/>
  <c r="J98" i="1"/>
  <c r="K98" i="1" s="1"/>
  <c r="L98" i="1" s="1"/>
  <c r="J91" i="1"/>
  <c r="K91" i="1" s="1"/>
  <c r="L91" i="1" s="1"/>
  <c r="J90" i="1"/>
  <c r="K90" i="1" s="1"/>
  <c r="L90" i="1" s="1"/>
  <c r="J89" i="1"/>
  <c r="K89" i="1" s="1"/>
  <c r="L89" i="1" s="1"/>
  <c r="J88" i="1"/>
  <c r="K88" i="1" s="1"/>
  <c r="L88" i="1" s="1"/>
  <c r="J87" i="1"/>
  <c r="K87" i="1" s="1"/>
  <c r="L87" i="1" s="1"/>
  <c r="J86" i="1"/>
  <c r="K86" i="1" s="1"/>
  <c r="L86" i="1" s="1"/>
  <c r="J85" i="1"/>
  <c r="K85" i="1" s="1"/>
  <c r="L85" i="1" s="1"/>
  <c r="J84" i="1"/>
  <c r="K84" i="1" s="1"/>
  <c r="L84" i="1" s="1"/>
  <c r="J83" i="1"/>
  <c r="K83" i="1" s="1"/>
  <c r="L83" i="1" s="1"/>
  <c r="J82" i="1"/>
  <c r="K82" i="1" s="1"/>
  <c r="L82" i="1" s="1"/>
  <c r="J81" i="1"/>
  <c r="K81" i="1" s="1"/>
  <c r="L81" i="1" s="1"/>
  <c r="J80" i="1"/>
  <c r="K80" i="1" s="1"/>
  <c r="L80" i="1" s="1"/>
  <c r="J79" i="1"/>
  <c r="K79" i="1" s="1"/>
  <c r="L79" i="1" s="1"/>
  <c r="J78" i="1"/>
  <c r="K78" i="1" s="1"/>
  <c r="L78" i="1" s="1"/>
  <c r="J77" i="1"/>
  <c r="K77" i="1" s="1"/>
  <c r="L77" i="1" s="1"/>
  <c r="J76" i="1"/>
  <c r="K76" i="1" s="1"/>
  <c r="L76" i="1" s="1"/>
  <c r="J75" i="1"/>
  <c r="K75" i="1" s="1"/>
  <c r="L75" i="1" s="1"/>
  <c r="K74" i="1"/>
  <c r="L74" i="1" s="1"/>
  <c r="J74" i="1"/>
  <c r="J73" i="1"/>
  <c r="K73" i="1" s="1"/>
  <c r="L73" i="1" s="1"/>
  <c r="J72" i="1"/>
  <c r="K72" i="1" s="1"/>
  <c r="L72" i="1" s="1"/>
  <c r="J71" i="1"/>
  <c r="K71" i="1" s="1"/>
  <c r="L71" i="1" s="1"/>
  <c r="L94" i="1" s="1"/>
  <c r="J66" i="1"/>
  <c r="K66" i="1" s="1"/>
  <c r="L66" i="1" s="1"/>
  <c r="J65" i="1"/>
  <c r="K65" i="1" s="1"/>
  <c r="L65" i="1" s="1"/>
  <c r="J64" i="1"/>
  <c r="K64" i="1" s="1"/>
  <c r="L64" i="1" s="1"/>
  <c r="J63" i="1"/>
  <c r="K63" i="1" s="1"/>
  <c r="L63" i="1" s="1"/>
  <c r="J62" i="1"/>
  <c r="K62" i="1" s="1"/>
  <c r="L62" i="1" s="1"/>
  <c r="J61" i="1"/>
  <c r="K61" i="1" s="1"/>
  <c r="L61" i="1" s="1"/>
  <c r="J60" i="1"/>
  <c r="K60" i="1" s="1"/>
  <c r="L60" i="1" s="1"/>
  <c r="J59" i="1"/>
  <c r="K59" i="1" s="1"/>
  <c r="L59" i="1" s="1"/>
  <c r="J58" i="1"/>
  <c r="K58" i="1" s="1"/>
  <c r="L58" i="1" s="1"/>
  <c r="J57" i="1"/>
  <c r="K57" i="1" s="1"/>
  <c r="L57" i="1" s="1"/>
  <c r="J56" i="1"/>
  <c r="K56" i="1" s="1"/>
  <c r="L56" i="1" s="1"/>
  <c r="J55" i="1"/>
  <c r="K55" i="1" s="1"/>
  <c r="L55" i="1" s="1"/>
  <c r="J54" i="1"/>
  <c r="K54" i="1" s="1"/>
  <c r="L54" i="1" s="1"/>
  <c r="J53" i="1"/>
  <c r="K53" i="1" s="1"/>
  <c r="L53" i="1" s="1"/>
  <c r="J52" i="1"/>
  <c r="K52" i="1" s="1"/>
  <c r="L52" i="1" s="1"/>
  <c r="J51" i="1"/>
  <c r="K51" i="1" s="1"/>
  <c r="L51" i="1" s="1"/>
  <c r="J50" i="1"/>
  <c r="K50" i="1" s="1"/>
  <c r="L50" i="1" s="1"/>
  <c r="J49" i="1"/>
  <c r="K49" i="1" s="1"/>
  <c r="L49" i="1" s="1"/>
  <c r="J48" i="1"/>
  <c r="K48" i="1" s="1"/>
  <c r="L48" i="1" s="1"/>
  <c r="J47" i="1"/>
  <c r="K47" i="1" s="1"/>
  <c r="L47" i="1" s="1"/>
  <c r="J46" i="1"/>
  <c r="K46" i="1" s="1"/>
  <c r="L46" i="1" s="1"/>
  <c r="J45" i="1"/>
  <c r="K45" i="1" s="1"/>
  <c r="L45" i="1" s="1"/>
  <c r="J44" i="1"/>
  <c r="K44" i="1" s="1"/>
  <c r="L44" i="1" s="1"/>
  <c r="J43" i="1"/>
  <c r="K43" i="1" s="1"/>
  <c r="L43" i="1" s="1"/>
  <c r="J42" i="1"/>
  <c r="K42" i="1" s="1"/>
  <c r="L42" i="1" s="1"/>
  <c r="J38" i="1"/>
  <c r="K38" i="1" s="1"/>
  <c r="L38" i="1" s="1"/>
  <c r="J37" i="1"/>
  <c r="K37" i="1" s="1"/>
  <c r="L37" i="1" s="1"/>
  <c r="K36" i="1"/>
  <c r="L36" i="1" s="1"/>
  <c r="J36" i="1"/>
  <c r="J35" i="1"/>
  <c r="K35" i="1" s="1"/>
  <c r="L35" i="1" s="1"/>
  <c r="J34" i="1"/>
  <c r="K34" i="1" s="1"/>
  <c r="L34" i="1" s="1"/>
  <c r="J33" i="1"/>
  <c r="K33" i="1" s="1"/>
  <c r="L33" i="1" s="1"/>
  <c r="J32" i="1"/>
  <c r="K32" i="1" s="1"/>
  <c r="L32" i="1" s="1"/>
  <c r="J31" i="1"/>
  <c r="K31" i="1" s="1"/>
  <c r="L31" i="1" s="1"/>
  <c r="J30" i="1"/>
  <c r="K30" i="1" s="1"/>
  <c r="L30" i="1" s="1"/>
  <c r="J29" i="1"/>
  <c r="K29" i="1" s="1"/>
  <c r="L29" i="1" s="1"/>
  <c r="J28" i="1"/>
  <c r="K28" i="1" s="1"/>
  <c r="L28" i="1" s="1"/>
  <c r="J27" i="1"/>
  <c r="K27" i="1" s="1"/>
  <c r="L27" i="1" s="1"/>
  <c r="J26" i="1"/>
  <c r="K26" i="1" s="1"/>
  <c r="L26" i="1" s="1"/>
  <c r="J25" i="1"/>
  <c r="K25" i="1" s="1"/>
  <c r="L25" i="1" s="1"/>
  <c r="J21" i="1"/>
  <c r="K21" i="1" s="1"/>
  <c r="L21" i="1" s="1"/>
  <c r="J20" i="1"/>
  <c r="K20" i="1" s="1"/>
  <c r="L20" i="1" s="1"/>
  <c r="J19" i="1"/>
  <c r="K19" i="1" s="1"/>
  <c r="L19" i="1" s="1"/>
  <c r="J18" i="1"/>
  <c r="K18" i="1" s="1"/>
  <c r="L18" i="1" s="1"/>
  <c r="J17" i="1"/>
  <c r="K17" i="1" s="1"/>
  <c r="L17" i="1" s="1"/>
  <c r="J16" i="1"/>
  <c r="K16" i="1" s="1"/>
  <c r="L16" i="1" s="1"/>
  <c r="K15" i="1"/>
  <c r="L15" i="1" s="1"/>
  <c r="J15" i="1"/>
  <c r="J14" i="1"/>
  <c r="K14" i="1" s="1"/>
  <c r="L14" i="1" s="1"/>
  <c r="J13" i="1"/>
  <c r="K13" i="1" s="1"/>
  <c r="L13" i="1" s="1"/>
  <c r="J12" i="1"/>
  <c r="K12" i="1" s="1"/>
  <c r="L12" i="1" s="1"/>
  <c r="J11" i="1"/>
  <c r="K11" i="1" s="1"/>
  <c r="L11" i="1" s="1"/>
  <c r="J10" i="1"/>
  <c r="K10" i="1" s="1"/>
  <c r="L10" i="1" s="1"/>
  <c r="J9" i="1"/>
  <c r="K9" i="1" s="1"/>
  <c r="L9" i="1" s="1"/>
  <c r="J8" i="1"/>
  <c r="K8" i="1" s="1"/>
  <c r="L8" i="1" s="1"/>
  <c r="J7" i="1"/>
  <c r="K7" i="1" s="1"/>
  <c r="L7" i="1" s="1"/>
  <c r="J6" i="1"/>
  <c r="K6" i="1" s="1"/>
  <c r="L6" i="1" s="1"/>
  <c r="J5" i="1"/>
  <c r="K5" i="1" s="1"/>
  <c r="L5" i="1" s="1"/>
  <c r="J4" i="1"/>
  <c r="K4" i="1" s="1"/>
  <c r="L4" i="1" s="1"/>
  <c r="D11" i="2" l="1"/>
  <c r="L40" i="1"/>
  <c r="L69" i="1"/>
  <c r="L95" i="1"/>
  <c r="L23" i="1"/>
  <c r="L93" i="1"/>
  <c r="L68" i="1"/>
  <c r="L130" i="1"/>
  <c r="L129" i="1"/>
  <c r="L131" i="1"/>
  <c r="L128" i="1"/>
  <c r="L70" i="1" l="1"/>
  <c r="L97" i="1"/>
</calcChain>
</file>

<file path=xl/sharedStrings.xml><?xml version="1.0" encoding="utf-8"?>
<sst xmlns="http://schemas.openxmlformats.org/spreadsheetml/2006/main" count="477" uniqueCount="195">
  <si>
    <t>UnitName</t>
  </si>
  <si>
    <t>EventType</t>
  </si>
  <si>
    <t>EventNo</t>
  </si>
  <si>
    <t>CauseCode</t>
  </si>
  <si>
    <t>Original Start*</t>
  </si>
  <si>
    <t>Original End*</t>
  </si>
  <si>
    <t>EventStartforCalc</t>
  </si>
  <si>
    <t>EventEndforCalc</t>
  </si>
  <si>
    <t>Duration_Hrs</t>
  </si>
  <si>
    <t>Equiv. Dur Hrs</t>
  </si>
  <si>
    <t>MWH Lost</t>
  </si>
  <si>
    <t>GAC</t>
  </si>
  <si>
    <t>GMC</t>
  </si>
  <si>
    <t>NMC</t>
  </si>
  <si>
    <t>Cause</t>
  </si>
  <si>
    <t>eventDescription</t>
  </si>
  <si>
    <t>BR11</t>
  </si>
  <si>
    <t>U1</t>
  </si>
  <si>
    <t>Low pressure compressor bleed valves</t>
  </si>
  <si>
    <t>F550Loose limit switch on blow off valve caused unit to trip.</t>
  </si>
  <si>
    <t>BR5</t>
  </si>
  <si>
    <t>Water injection system</t>
  </si>
  <si>
    <t>F480Instrument measuring DP across water injection control started to freeze. Operato</t>
  </si>
  <si>
    <t>CR11</t>
  </si>
  <si>
    <t>Starting system (including motor)</t>
  </si>
  <si>
    <t xml:space="preserve">F030Broken terminal on battery cable causing Cane Run 11 starting diesel to be unable </t>
  </si>
  <si>
    <t>GH2</t>
  </si>
  <si>
    <t>D1</t>
  </si>
  <si>
    <t>Other stack/exhaust emissions - fossil (use codes 9200 to 9290 if fuel quality causes pollution control equipment problems that result in excess stack emissions)</t>
  </si>
  <si>
    <t>Load Reduction #1Lost SO3 mitigation system. Air pressure / injection causing H2S</t>
  </si>
  <si>
    <t>HA1</t>
  </si>
  <si>
    <t>SF</t>
  </si>
  <si>
    <t>Cooling and seal air system</t>
  </si>
  <si>
    <t>F540Busted glycol line on radiator. Failed to ignite on start up.</t>
  </si>
  <si>
    <t>MC2</t>
  </si>
  <si>
    <t>Boiler water condition (not feedwater water quality)</t>
  </si>
  <si>
    <t>F170High Silica</t>
  </si>
  <si>
    <t>MC3</t>
  </si>
  <si>
    <t>Burners</t>
  </si>
  <si>
    <t>F7803A Mill - Burners High Temperature</t>
  </si>
  <si>
    <t>MC4</t>
  </si>
  <si>
    <t>Light off (igniter) systems (including fuel supply)</t>
  </si>
  <si>
    <t>F4004C Mill - Gas Igniter Issue</t>
  </si>
  <si>
    <t>F4004B &amp; 4C Mills - Gas Igniter Issues</t>
  </si>
  <si>
    <t>F7204C Mill - Gas Vent Valve Stuck Open</t>
  </si>
  <si>
    <t>TC5</t>
  </si>
  <si>
    <t>Gas Turbine Control System - hardware problems (including card failure)</t>
  </si>
  <si>
    <t>F520Unit tripped on high exhaust temperature differential from a failed control system</t>
  </si>
  <si>
    <t>TC6</t>
  </si>
  <si>
    <t>Other combustor problems</t>
  </si>
  <si>
    <t>F460Unit tripped due to a lean blowout.</t>
  </si>
  <si>
    <t>Fuel piping and valves</t>
  </si>
  <si>
    <t xml:space="preserve">F480Unit tripped due to a fuel gas valve (worker valve) not controlling properly. </t>
  </si>
  <si>
    <t>TC8</t>
  </si>
  <si>
    <t>F330Startup failure due to issue with 89SS.</t>
  </si>
  <si>
    <t>TC9</t>
  </si>
  <si>
    <t>F340Forced outage due to issue with 89SS.</t>
  </si>
  <si>
    <t>1/6/2014 MWH Lost</t>
  </si>
  <si>
    <t>BR9</t>
  </si>
  <si>
    <t>Battery and charger system</t>
  </si>
  <si>
    <t>F410Both battery chargers indicated failure. Failure was caused by low output current</t>
  </si>
  <si>
    <t>GH3</t>
  </si>
  <si>
    <t>Induced draft fans</t>
  </si>
  <si>
    <t xml:space="preserve">F850Outage #13-2 ID fan tripped on high vibration on OB fan bearing. This caused </t>
  </si>
  <si>
    <t>GH4</t>
  </si>
  <si>
    <t>Pulverizer feeders</t>
  </si>
  <si>
    <t>Load Reduction #14-4 Feeder tripped.</t>
  </si>
  <si>
    <t>GR3</t>
  </si>
  <si>
    <t>FW004-4 Feeder plugged with coal and ice.</t>
  </si>
  <si>
    <t>MC1</t>
  </si>
  <si>
    <t>Reagent feed piping</t>
  </si>
  <si>
    <t>F540FGD Reactant Feed Line - Leak</t>
  </si>
  <si>
    <t>FW001D Coal Feeder - Plugged, Frozen/Wet Coal</t>
  </si>
  <si>
    <t>FW002A Coal Feeder - Plugged, Frozen/Wet Coal</t>
  </si>
  <si>
    <t>TC1</t>
  </si>
  <si>
    <t>Pulverizer fires</t>
  </si>
  <si>
    <t>F780Derate required due to A &amp; B coal mill fires.</t>
  </si>
  <si>
    <t>F520Forced outage due to compressor inlet thermocouple disagreement from a failed cont</t>
  </si>
  <si>
    <t>CR4</t>
  </si>
  <si>
    <t>Wet Scrubber - Reagent Feed Piping</t>
  </si>
  <si>
    <t xml:space="preserve"> Reactive feed line from supply pump frozen. </t>
  </si>
  <si>
    <t>High pressure compressor bleed valves</t>
  </si>
  <si>
    <t>F480Forced outage due to compressor bleed valve frozen closed.</t>
  </si>
  <si>
    <t>1/7/2014 MWH Lost</t>
  </si>
  <si>
    <t>BR10</t>
  </si>
  <si>
    <t>Other low pressure problems</t>
  </si>
  <si>
    <t>F600Blade desing issues has unit limited to 120MWs.</t>
  </si>
  <si>
    <t>F600Blade design issues has unit limited to 120MWs.</t>
  </si>
  <si>
    <t xml:space="preserve">F600Blade design issues has unit limited to 120MWs. </t>
  </si>
  <si>
    <t>BR8</t>
  </si>
  <si>
    <t>Turning gear and motor</t>
  </si>
  <si>
    <t>F700Turning gear motor failure.</t>
  </si>
  <si>
    <t>PR11</t>
  </si>
  <si>
    <t>Other fuel quality problems (OMC)</t>
  </si>
  <si>
    <t>F660Gas pressure problems.</t>
  </si>
  <si>
    <t>PR12</t>
  </si>
  <si>
    <t>PR13</t>
  </si>
  <si>
    <t>Air heater fouling (regenerative)</t>
  </si>
  <si>
    <t>FF00Differential pressure across the AH increased and required a derate in order to ke</t>
  </si>
  <si>
    <t>Pulverizer mills</t>
  </si>
  <si>
    <t>FR00Unit derated due to 1D coal mill fire. D mill taken offline and out of service fo</t>
  </si>
  <si>
    <t>TC2</t>
  </si>
  <si>
    <t>Other turbine valves (including LP steam admission valves)</t>
  </si>
  <si>
    <t xml:space="preserve">F540Unit was derated 20MW due to HP turbine bypass valve leak through. This required </t>
  </si>
  <si>
    <t xml:space="preserve">F820Unit tripped on lean blow out due to NOx adjustment set too low to maintain flame </t>
  </si>
  <si>
    <t>F340Loose wire problem on 89SS switch caused a not ready to start condition.</t>
  </si>
  <si>
    <t>F820Unit tripped on lean blow out, extreme cold conditions caused autotune to lean com</t>
  </si>
  <si>
    <t>Gas fuel system including controls and instrumentation</t>
  </si>
  <si>
    <t>F820The autotune program was turned off, and this causes the machine to be susceptible</t>
  </si>
  <si>
    <t>F340This was not an excitation issue. The LCI was not reset after the previous start a</t>
  </si>
  <si>
    <t>F820Autotune NOx setting too low to sustain flame in extreme low temperature. Lean blo</t>
  </si>
  <si>
    <t>Other exhaust problems (including high exhaust system temperature not attributable to a specific problem)</t>
  </si>
  <si>
    <t>F750High exhaust thermocouple spreads and high dynamics cause a unit run back on load,</t>
  </si>
  <si>
    <t>F820Lean blow out event. Thermocouple spread is the first sign of a combustion can blo</t>
  </si>
  <si>
    <t>FE00Load limit due to NOx readings going above our 12 PPM limit.</t>
  </si>
  <si>
    <t>F820Autotune NOx setting too low to sustain flame in extreme cold temperatures. Lean b</t>
  </si>
  <si>
    <t>CR5</t>
  </si>
  <si>
    <t>5B coal mill - #2 mill roller replacement.</t>
  </si>
  <si>
    <t>CR6</t>
  </si>
  <si>
    <t>Other DCS problems</t>
  </si>
  <si>
    <t>DCS screens - loss of indication to FGD equipment along with voltage indication.</t>
  </si>
  <si>
    <t>Z1</t>
  </si>
  <si>
    <t>High engine exhaust temperature</t>
  </si>
  <si>
    <t>F750Exhaust over temperature issues. Unit derated 4 MW.</t>
  </si>
  <si>
    <t>2/19/2015 MWH Lost</t>
  </si>
  <si>
    <t>Excluding prior events</t>
  </si>
  <si>
    <t>BR3</t>
  </si>
  <si>
    <t>Bunker fires</t>
  </si>
  <si>
    <t xml:space="preserve">FR00Unit 3 coal bunker fires in 3-4 and partially in 3-5 bunker </t>
  </si>
  <si>
    <t>Wet coal (OMC)</t>
  </si>
  <si>
    <t>FW00Wet Coal</t>
  </si>
  <si>
    <t>Other inlet air problems</t>
  </si>
  <si>
    <t xml:space="preserve">F480Screens on inlet of air filter house started to freeze causing implosion doors to </t>
  </si>
  <si>
    <t>Switchyard circuit breakers - external (OMC)</t>
  </si>
  <si>
    <t>F660Hydraulic pump in substation breaker quit working.</t>
  </si>
  <si>
    <t>PD</t>
  </si>
  <si>
    <t>Pulverizer pyrite removal system</t>
  </si>
  <si>
    <t>F5304-3 Pulv out of service to inspect pyrite flop gate. Suspect that flop gate is st</t>
  </si>
  <si>
    <t>F820This trip is similar to event #17, fuel gas heater not working causing low inlet f</t>
  </si>
  <si>
    <t>2/20/2015 MWH Lost</t>
  </si>
  <si>
    <t>F060Exhaust diffuser sections have separated. Bolts need to be replaced and exhaust d</t>
  </si>
  <si>
    <t>F480Frozen fuel valves due to valves heaters to the 11N2 units kept going out.</t>
  </si>
  <si>
    <t>Flame scanners</t>
  </si>
  <si>
    <t>F820Flame trip</t>
  </si>
  <si>
    <t>FS00Mills on high tonage.</t>
  </si>
  <si>
    <t>"Baghouse systems, general"</t>
  </si>
  <si>
    <t>FS00Baghouse plugging up due to boiler slagging.</t>
  </si>
  <si>
    <t>Ash disposal problem</t>
  </si>
  <si>
    <t>FS00Baghouse issues</t>
  </si>
  <si>
    <t>F480Fuel valves froze after valve heaters to 11N2 units were blown out.</t>
  </si>
  <si>
    <t>Lube oil valves/piping</t>
  </si>
  <si>
    <t>F570Pressure switch on U5 lube oil pump failed.</t>
  </si>
  <si>
    <t>F480Fuel valves froze because valves heaters to the 11N2 units kept going out.</t>
  </si>
  <si>
    <t>Lube oil pumps</t>
  </si>
  <si>
    <t>F570Malfunctioning lube oil pump</t>
  </si>
  <si>
    <t>DCS - logic problems</t>
  </si>
  <si>
    <t>F610Generation limited due to high input temp alarm that had been removed but not remo</t>
  </si>
  <si>
    <t>CR7</t>
  </si>
  <si>
    <t>"Lack of fuel (water from rivers or lakes, coal mines, gas lines, etc) where the operator is not in control of contracts, supply lines, or delivery of fuels"</t>
  </si>
  <si>
    <t>FX00Block derate due to low fuel gas pipeline pressure</t>
  </si>
  <si>
    <t>Power Station switchyard (non generating unit equipment)</t>
  </si>
  <si>
    <t>F820Substation breaker will not remain closed.</t>
  </si>
  <si>
    <t>HA2</t>
  </si>
  <si>
    <t>Bunker flow problems</t>
  </si>
  <si>
    <t>F480Coal Silo Tripper Issues - Cold Weather</t>
  </si>
  <si>
    <t>Closed cooling water valves</t>
  </si>
  <si>
    <t>F820Gen cold gas temp got too low.</t>
  </si>
  <si>
    <t>Bottom ash rotary (drag chain type) conveyor and motor</t>
  </si>
  <si>
    <t>F340The unit was placed on a forced outage due to issues with the primary submerged ch</t>
  </si>
  <si>
    <t>TC10</t>
  </si>
  <si>
    <t xml:space="preserve">FX00Low fuel gas supply pressure from transport company to the plant. </t>
  </si>
  <si>
    <t>Deaerator (including level control)</t>
  </si>
  <si>
    <t>F780In order to slow demand to the water coil air heaters from the deaerator, the unit</t>
  </si>
  <si>
    <t>Feedwater instrumentation (not local controls)</t>
  </si>
  <si>
    <t>F480The unit was placed on derate due to frozen transmitter that caused the loss of th</t>
  </si>
  <si>
    <t>F480The unit was placed on a variable derate due to various cold weather issues encoun</t>
  </si>
  <si>
    <t>F820Lean Blow Out (LBO) trip.</t>
  </si>
  <si>
    <t>TC7</t>
  </si>
  <si>
    <t>12/23/2022 MWH Lost</t>
  </si>
  <si>
    <t>All Events</t>
  </si>
  <si>
    <t>Including Gas press, excluding prior events</t>
  </si>
  <si>
    <t>Excluding Gas press and prior events</t>
  </si>
  <si>
    <t>Excluding gas press only</t>
  </si>
  <si>
    <t>Excluding planned derate</t>
  </si>
  <si>
    <t>Total MWh Lost</t>
  </si>
  <si>
    <t>Days</t>
  </si>
  <si>
    <t>Annual Average</t>
  </si>
  <si>
    <t>Cold Weather Event Day</t>
  </si>
  <si>
    <t>Date</t>
  </si>
  <si>
    <t>1/6/2014</t>
  </si>
  <si>
    <t>2/19/2015</t>
  </si>
  <si>
    <t>2/20/2015</t>
  </si>
  <si>
    <t>12/23/2022</t>
  </si>
  <si>
    <t>w/o gas pressure</t>
  </si>
  <si>
    <t>Excluding planned and 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</si>
</sst>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 Narrow"/>
      <family val="2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horizontal="center"/>
    </xf>
    <xf numFmtId="43" fontId="3" fillId="0" borderId="0" xfId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/>
    <xf numFmtId="14" fontId="2" fillId="2" borderId="0" xfId="0" applyNumberFormat="1" applyFont="1" applyFill="1" applyAlignment="1">
      <alignment horizontal="center"/>
    </xf>
    <xf numFmtId="43" fontId="2" fillId="0" borderId="0" xfId="0" applyNumberFormat="1" applyFont="1"/>
    <xf numFmtId="22" fontId="0" fillId="0" borderId="0" xfId="0" applyNumberFormat="1"/>
    <xf numFmtId="2" fontId="0" fillId="0" borderId="0" xfId="0" applyNumberFormat="1"/>
    <xf numFmtId="43" fontId="0" fillId="0" borderId="0" xfId="0" applyNumberFormat="1"/>
    <xf numFmtId="22" fontId="0" fillId="2" borderId="0" xfId="0" applyNumberFormat="1" applyFill="1"/>
    <xf numFmtId="22" fontId="0" fillId="2" borderId="0" xfId="0" applyNumberFormat="1" applyFill="1" applyAlignment="1">
      <alignment horizontal="center"/>
    </xf>
    <xf numFmtId="2" fontId="0" fillId="0" borderId="2" xfId="0" applyNumberFormat="1" applyBorder="1"/>
    <xf numFmtId="0" fontId="0" fillId="0" borderId="3" xfId="0" applyBorder="1"/>
    <xf numFmtId="0" fontId="0" fillId="2" borderId="3" xfId="0" applyFill="1" applyBorder="1" applyAlignment="1">
      <alignment horizontal="center"/>
    </xf>
    <xf numFmtId="22" fontId="0" fillId="0" borderId="3" xfId="0" applyNumberFormat="1" applyBorder="1"/>
    <xf numFmtId="43" fontId="0" fillId="0" borderId="3" xfId="0" applyNumberFormat="1" applyBorder="1"/>
    <xf numFmtId="2" fontId="6" fillId="0" borderId="0" xfId="0" applyNumberFormat="1" applyFont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3" fontId="7" fillId="0" borderId="0" xfId="2" applyNumberFormat="1" applyFont="1" applyFill="1"/>
    <xf numFmtId="3" fontId="7" fillId="0" borderId="2" xfId="2" applyNumberFormat="1" applyFont="1" applyFill="1" applyBorder="1"/>
    <xf numFmtId="4" fontId="0" fillId="0" borderId="0" xfId="0" applyNumberFormat="1"/>
    <xf numFmtId="164" fontId="0" fillId="0" borderId="0" xfId="0" applyNumberFormat="1"/>
    <xf numFmtId="43" fontId="0" fillId="0" borderId="0" xfId="1" applyFont="1"/>
    <xf numFmtId="3" fontId="0" fillId="0" borderId="0" xfId="0" applyNumberFormat="1"/>
    <xf numFmtId="0" fontId="0" fillId="0" borderId="0" xfId="0" quotePrefix="1"/>
    <xf numFmtId="14" fontId="0" fillId="0" borderId="0" xfId="0" applyNumberFormat="1" applyAlignment="1">
      <alignment horizontal="left"/>
    </xf>
    <xf numFmtId="16" fontId="0" fillId="0" borderId="0" xfId="0" quotePrefix="1" applyNumberFormat="1"/>
    <xf numFmtId="14" fontId="0" fillId="0" borderId="0" xfId="0" applyNumberFormat="1"/>
  </cellXfs>
  <cellStyles count="3">
    <cellStyle name="Comma" xfId="1" builtinId="3"/>
    <cellStyle name="Comma 2" xfId="2" xr:uid="{D2F6C3A3-D352-462B-9744-921791E71AB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Unplanned</a:t>
            </a:r>
            <a:r>
              <a:rPr lang="en-US" baseline="0"/>
              <a:t> Outage/ Derate </a:t>
            </a:r>
            <a:r>
              <a:rPr lang="en-US"/>
              <a:t>Daily</a:t>
            </a:r>
            <a:r>
              <a:rPr lang="en-US" baseline="0"/>
              <a:t> MWh Lost - Annual Averages and Cold Weather Event Days*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'Forced_Unplanned Events Incl Pr'!$D$1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CDE5-4703-9356-B48820E6BBCF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CDE5-4703-9356-B48820E6BBCF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CDE5-4703-9356-B48820E6BBCF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CDE5-4703-9356-B48820E6BBCF}"/>
              </c:ext>
            </c:extLst>
          </c:dPt>
          <c:cat>
            <c:numRef>
              <c:f>'Forced_Unplanned Events Incl Pr'!$A$2:$A$16</c:f>
              <c:numCache>
                <c:formatCode>yyyy</c:formatCode>
                <c:ptCount val="1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  <c:pt idx="5">
                  <c:v>43466</c:v>
                </c:pt>
                <c:pt idx="6">
                  <c:v>43831</c:v>
                </c:pt>
                <c:pt idx="7">
                  <c:v>44197</c:v>
                </c:pt>
                <c:pt idx="8">
                  <c:v>44562</c:v>
                </c:pt>
                <c:pt idx="9">
                  <c:v>41640</c:v>
                </c:pt>
                <c:pt idx="10">
                  <c:v>41640</c:v>
                </c:pt>
                <c:pt idx="11">
                  <c:v>42005</c:v>
                </c:pt>
                <c:pt idx="12">
                  <c:v>42005</c:v>
                </c:pt>
                <c:pt idx="13">
                  <c:v>44562</c:v>
                </c:pt>
                <c:pt idx="14">
                  <c:v>44562</c:v>
                </c:pt>
              </c:numCache>
            </c:numRef>
          </c:cat>
          <c:val>
            <c:numRef>
              <c:f>'Forced_Unplanned Events Incl Pr'!$D$2:$D$16</c:f>
              <c:numCache>
                <c:formatCode>#,##0</c:formatCode>
                <c:ptCount val="15"/>
                <c:pt idx="0">
                  <c:v>7211.228859173033</c:v>
                </c:pt>
                <c:pt idx="1">
                  <c:v>7268.6119223296555</c:v>
                </c:pt>
                <c:pt idx="2">
                  <c:v>8090.4885642985673</c:v>
                </c:pt>
                <c:pt idx="3">
                  <c:v>4848.9452999750483</c:v>
                </c:pt>
                <c:pt idx="4">
                  <c:v>4551.0948222541529</c:v>
                </c:pt>
                <c:pt idx="5">
                  <c:v>4010.1121818464057</c:v>
                </c:pt>
                <c:pt idx="6">
                  <c:v>2353.8696697836594</c:v>
                </c:pt>
                <c:pt idx="7">
                  <c:v>2851.6757202237741</c:v>
                </c:pt>
                <c:pt idx="8">
                  <c:v>3878.3380407723926</c:v>
                </c:pt>
                <c:pt idx="9">
                  <c:v>7211.228859173033</c:v>
                </c:pt>
                <c:pt idx="10">
                  <c:v>7211.228859173033</c:v>
                </c:pt>
                <c:pt idx="11">
                  <c:v>7268.6119223296555</c:v>
                </c:pt>
                <c:pt idx="12">
                  <c:v>7268.6119223296555</c:v>
                </c:pt>
                <c:pt idx="13">
                  <c:v>3878.3380407723926</c:v>
                </c:pt>
                <c:pt idx="14">
                  <c:v>3878.3380407723926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E5-4703-9356-B48820E6B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40560"/>
        <c:axId val="18922885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'Forced_Unplanned Events Incl Pr'!$B$1</c15:sqref>
                        </c15:formulaRef>
                      </c:ext>
                    </c:extLst>
                    <c:strCache>
                      <c:ptCount val="1"/>
                      <c:pt idx="0">
                        <c:v>Total MWh Lost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'Forced_Unplanned Events Incl Pr'!$A$2:$A$16</c15:sqref>
                        </c15:formulaRef>
                      </c:ext>
                    </c:extLst>
                    <c:numCache>
                      <c:formatCode>yyyy</c:formatCode>
                      <c:ptCount val="15"/>
                      <c:pt idx="0">
                        <c:v>41640</c:v>
                      </c:pt>
                      <c:pt idx="1">
                        <c:v>42005</c:v>
                      </c:pt>
                      <c:pt idx="2">
                        <c:v>42370</c:v>
                      </c:pt>
                      <c:pt idx="3">
                        <c:v>42736</c:v>
                      </c:pt>
                      <c:pt idx="4">
                        <c:v>43101</c:v>
                      </c:pt>
                      <c:pt idx="5">
                        <c:v>43466</c:v>
                      </c:pt>
                      <c:pt idx="6">
                        <c:v>43831</c:v>
                      </c:pt>
                      <c:pt idx="7">
                        <c:v>44197</c:v>
                      </c:pt>
                      <c:pt idx="8">
                        <c:v>44562</c:v>
                      </c:pt>
                      <c:pt idx="9">
                        <c:v>41640</c:v>
                      </c:pt>
                      <c:pt idx="10">
                        <c:v>41640</c:v>
                      </c:pt>
                      <c:pt idx="11">
                        <c:v>42005</c:v>
                      </c:pt>
                      <c:pt idx="12">
                        <c:v>42005</c:v>
                      </c:pt>
                      <c:pt idx="13">
                        <c:v>44562</c:v>
                      </c:pt>
                      <c:pt idx="14">
                        <c:v>44562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'Forced_Unplanned Events Incl Pr'!$B$2:$B$16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5"/>
                      <c:pt idx="0">
                        <c:v>2632098.5335981571</c:v>
                      </c:pt>
                      <c:pt idx="1">
                        <c:v>2653043.3516503242</c:v>
                      </c:pt>
                      <c:pt idx="2">
                        <c:v>2961118.8145332756</c:v>
                      </c:pt>
                      <c:pt idx="3">
                        <c:v>1769865.0344908927</c:v>
                      </c:pt>
                      <c:pt idx="4">
                        <c:v>1661149.6101227659</c:v>
                      </c:pt>
                      <c:pt idx="5">
                        <c:v>1463690.9463739381</c:v>
                      </c:pt>
                      <c:pt idx="6">
                        <c:v>861516.29914081935</c:v>
                      </c:pt>
                      <c:pt idx="7">
                        <c:v>1040861.6378816776</c:v>
                      </c:pt>
                      <c:pt idx="8">
                        <c:v>1415593.3848819232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CDE5-4703-9356-B48820E6BBC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'Forced_Unplanned Events Incl Pr'!$C$1</c15:sqref>
                        </c15:formulaRef>
                      </c:ext>
                    </c:extLst>
                    <c:strCache>
                      <c:ptCount val="1"/>
                      <c:pt idx="0">
                        <c:v>Days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'Forced_Unplanned Events Incl Pr'!$A$2:$A$16</c15:sqref>
                        </c15:formulaRef>
                      </c:ext>
                    </c:extLst>
                    <c:numCache>
                      <c:formatCode>yyyy</c:formatCode>
                      <c:ptCount val="15"/>
                      <c:pt idx="0">
                        <c:v>41640</c:v>
                      </c:pt>
                      <c:pt idx="1">
                        <c:v>42005</c:v>
                      </c:pt>
                      <c:pt idx="2">
                        <c:v>42370</c:v>
                      </c:pt>
                      <c:pt idx="3">
                        <c:v>42736</c:v>
                      </c:pt>
                      <c:pt idx="4">
                        <c:v>43101</c:v>
                      </c:pt>
                      <c:pt idx="5">
                        <c:v>43466</c:v>
                      </c:pt>
                      <c:pt idx="6">
                        <c:v>43831</c:v>
                      </c:pt>
                      <c:pt idx="7">
                        <c:v>44197</c:v>
                      </c:pt>
                      <c:pt idx="8">
                        <c:v>44562</c:v>
                      </c:pt>
                      <c:pt idx="9">
                        <c:v>41640</c:v>
                      </c:pt>
                      <c:pt idx="10">
                        <c:v>41640</c:v>
                      </c:pt>
                      <c:pt idx="11">
                        <c:v>42005</c:v>
                      </c:pt>
                      <c:pt idx="12">
                        <c:v>42005</c:v>
                      </c:pt>
                      <c:pt idx="13">
                        <c:v>44562</c:v>
                      </c:pt>
                      <c:pt idx="14">
                        <c:v>44562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'Forced_Unplanned Events Incl Pr'!$C$2:$C$16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365</c:v>
                      </c:pt>
                      <c:pt idx="1">
                        <c:v>365</c:v>
                      </c:pt>
                      <c:pt idx="2">
                        <c:v>366</c:v>
                      </c:pt>
                      <c:pt idx="3">
                        <c:v>365</c:v>
                      </c:pt>
                      <c:pt idx="4">
                        <c:v>365</c:v>
                      </c:pt>
                      <c:pt idx="5">
                        <c:v>365</c:v>
                      </c:pt>
                      <c:pt idx="6">
                        <c:v>366</c:v>
                      </c:pt>
                      <c:pt idx="7">
                        <c:v>365</c:v>
                      </c:pt>
                      <c:pt idx="8">
                        <c:v>365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DE5-4703-9356-B48820E6BBCF}"/>
                  </c:ext>
                </c:extLst>
              </c15:ser>
            </c15:filteredLineSeries>
          </c:ext>
        </c:extLst>
      </c:lineChart>
      <c:scatterChart>
        <c:scatterStyle val="lineMarker"/>
        <c:varyColors val="0"/>
        <c:ser>
          <c:idx val="3"/>
          <c:order val="3"/>
          <c:tx>
            <c:strRef>
              <c:f>'Forced_Unplanned Events Incl Pr'!$E$1</c:f>
              <c:strCache>
                <c:ptCount val="1"/>
                <c:pt idx="0">
                  <c:v>Cold Weather Event Day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0">
                <a:solidFill>
                  <a:schemeClr val="accent4"/>
                </a:solidFill>
              </a:ln>
              <a:effectLst/>
            </c:spPr>
          </c:marker>
          <c:dPt>
            <c:idx val="14"/>
            <c:marker>
              <c:symbol val="circle"/>
              <c:size val="5"/>
              <c:spPr>
                <a:solidFill>
                  <a:srgbClr val="92D050"/>
                </a:solidFill>
                <a:ln w="63500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DE5-4703-9356-B48820E6BBCF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63500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DE5-4703-9356-B48820E6BBCF}"/>
              </c:ext>
            </c:extLst>
          </c:dPt>
          <c:xVal>
            <c:numRef>
              <c:f>'Forced_Unplanned Events Incl Pr'!$A$2:$A$16</c:f>
              <c:numCache>
                <c:formatCode>yyyy</c:formatCode>
                <c:ptCount val="1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  <c:pt idx="5">
                  <c:v>43466</c:v>
                </c:pt>
                <c:pt idx="6">
                  <c:v>43831</c:v>
                </c:pt>
                <c:pt idx="7">
                  <c:v>44197</c:v>
                </c:pt>
                <c:pt idx="8">
                  <c:v>44562</c:v>
                </c:pt>
                <c:pt idx="9">
                  <c:v>41640</c:v>
                </c:pt>
                <c:pt idx="10">
                  <c:v>41640</c:v>
                </c:pt>
                <c:pt idx="11">
                  <c:v>42005</c:v>
                </c:pt>
                <c:pt idx="12">
                  <c:v>42005</c:v>
                </c:pt>
                <c:pt idx="13">
                  <c:v>44562</c:v>
                </c:pt>
                <c:pt idx="14">
                  <c:v>44562</c:v>
                </c:pt>
              </c:numCache>
            </c:numRef>
          </c:xVal>
          <c:yVal>
            <c:numRef>
              <c:f>'Forced_Unplanned Events Incl Pr'!$E$2:$E$16</c:f>
              <c:numCache>
                <c:formatCode>General</c:formatCode>
                <c:ptCount val="15"/>
                <c:pt idx="9" formatCode="#,##0">
                  <c:v>6029.53</c:v>
                </c:pt>
                <c:pt idx="10" formatCode="#,##0">
                  <c:v>4654.8</c:v>
                </c:pt>
                <c:pt idx="11" formatCode="#,##0">
                  <c:v>11529.32</c:v>
                </c:pt>
                <c:pt idx="12" formatCode="#,##0">
                  <c:v>11118.507170525858</c:v>
                </c:pt>
                <c:pt idx="13" formatCode="#,##0">
                  <c:v>27074.651983065178</c:v>
                </c:pt>
                <c:pt idx="14" formatCode="#,##0">
                  <c:v>20247.746293398457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DE5-4703-9356-B48820E6B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40560"/>
        <c:axId val="1892288528"/>
      </c:scatterChart>
      <c:dateAx>
        <c:axId val="53394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288528"/>
        <c:crosses val="autoZero"/>
        <c:auto val="1"/>
        <c:lblOffset val="100"/>
        <c:baseTimeUnit val="days"/>
        <c:majorUnit val="1"/>
        <c:majorTimeUnit val="years"/>
      </c:dateAx>
      <c:valAx>
        <c:axId val="189228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  <a:r>
                  <a:rPr lang="en-US" baseline="0"/>
                  <a:t> Lost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9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Unplanned</a:t>
            </a:r>
            <a:r>
              <a:rPr lang="en-US" baseline="0"/>
              <a:t> Outage/ Derate </a:t>
            </a:r>
            <a:r>
              <a:rPr lang="en-US"/>
              <a:t>Daily</a:t>
            </a:r>
            <a:r>
              <a:rPr lang="en-US" baseline="0"/>
              <a:t> MWh Lost - Annual Averages and Cold Weather Event Days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'Forced_Unplanned Events Excl Pr'!$D$1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7E20-4AE0-904D-69CAF10EE955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7E20-4AE0-904D-69CAF10EE955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7E20-4AE0-904D-69CAF10EE955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7E20-4AE0-904D-69CAF10EE955}"/>
              </c:ext>
            </c:extLst>
          </c:dPt>
          <c:cat>
            <c:numRef>
              <c:f>'Forced_Unplanned Events Excl Pr'!$A$2:$A$16</c:f>
              <c:numCache>
                <c:formatCode>yyyy</c:formatCode>
                <c:ptCount val="1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  <c:pt idx="5">
                  <c:v>43466</c:v>
                </c:pt>
                <c:pt idx="6">
                  <c:v>43831</c:v>
                </c:pt>
                <c:pt idx="7">
                  <c:v>44197</c:v>
                </c:pt>
                <c:pt idx="8">
                  <c:v>44562</c:v>
                </c:pt>
                <c:pt idx="9">
                  <c:v>41640</c:v>
                </c:pt>
                <c:pt idx="10">
                  <c:v>41640</c:v>
                </c:pt>
                <c:pt idx="11">
                  <c:v>42005</c:v>
                </c:pt>
                <c:pt idx="12">
                  <c:v>42005</c:v>
                </c:pt>
                <c:pt idx="13">
                  <c:v>44562</c:v>
                </c:pt>
                <c:pt idx="14">
                  <c:v>44562</c:v>
                </c:pt>
              </c:numCache>
            </c:numRef>
          </c:cat>
          <c:val>
            <c:numRef>
              <c:f>'Forced_Unplanned Events Excl Pr'!$D$2:$D$16</c:f>
              <c:numCache>
                <c:formatCode>#,##0</c:formatCode>
                <c:ptCount val="15"/>
                <c:pt idx="0">
                  <c:v>7211.228859173033</c:v>
                </c:pt>
                <c:pt idx="1">
                  <c:v>7268.6119223296555</c:v>
                </c:pt>
                <c:pt idx="2">
                  <c:v>8090.4885642985673</c:v>
                </c:pt>
                <c:pt idx="3">
                  <c:v>4848.9452999750483</c:v>
                </c:pt>
                <c:pt idx="4">
                  <c:v>4551.0948222541529</c:v>
                </c:pt>
                <c:pt idx="5">
                  <c:v>4010.1121818464057</c:v>
                </c:pt>
                <c:pt idx="6">
                  <c:v>2353.8696697836594</c:v>
                </c:pt>
                <c:pt idx="7">
                  <c:v>2851.6757202237741</c:v>
                </c:pt>
                <c:pt idx="8">
                  <c:v>3878.3380407723926</c:v>
                </c:pt>
                <c:pt idx="9">
                  <c:v>7211.228859173033</c:v>
                </c:pt>
                <c:pt idx="10">
                  <c:v>7211.228859173033</c:v>
                </c:pt>
                <c:pt idx="11">
                  <c:v>7268.6119223296555</c:v>
                </c:pt>
                <c:pt idx="12">
                  <c:v>7268.6119223296555</c:v>
                </c:pt>
                <c:pt idx="13">
                  <c:v>3878.3380407723926</c:v>
                </c:pt>
                <c:pt idx="14">
                  <c:v>3878.3380407723926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20-4AE0-904D-69CAF10E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940560"/>
        <c:axId val="18922885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'Forced_Unplanned Events Excl Pr'!$B$1</c15:sqref>
                        </c15:formulaRef>
                      </c:ext>
                    </c:extLst>
                    <c:strCache>
                      <c:ptCount val="1"/>
                      <c:pt idx="0">
                        <c:v>Total MWh Lost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'Forced_Unplanned Events Excl Pr'!$A$2:$A$16</c15:sqref>
                        </c15:formulaRef>
                      </c:ext>
                    </c:extLst>
                    <c:numCache>
                      <c:formatCode>yyyy</c:formatCode>
                      <c:ptCount val="15"/>
                      <c:pt idx="0">
                        <c:v>41640</c:v>
                      </c:pt>
                      <c:pt idx="1">
                        <c:v>42005</c:v>
                      </c:pt>
                      <c:pt idx="2">
                        <c:v>42370</c:v>
                      </c:pt>
                      <c:pt idx="3">
                        <c:v>42736</c:v>
                      </c:pt>
                      <c:pt idx="4">
                        <c:v>43101</c:v>
                      </c:pt>
                      <c:pt idx="5">
                        <c:v>43466</c:v>
                      </c:pt>
                      <c:pt idx="6">
                        <c:v>43831</c:v>
                      </c:pt>
                      <c:pt idx="7">
                        <c:v>44197</c:v>
                      </c:pt>
                      <c:pt idx="8">
                        <c:v>44562</c:v>
                      </c:pt>
                      <c:pt idx="9">
                        <c:v>41640</c:v>
                      </c:pt>
                      <c:pt idx="10">
                        <c:v>41640</c:v>
                      </c:pt>
                      <c:pt idx="11">
                        <c:v>42005</c:v>
                      </c:pt>
                      <c:pt idx="12">
                        <c:v>42005</c:v>
                      </c:pt>
                      <c:pt idx="13">
                        <c:v>44562</c:v>
                      </c:pt>
                      <c:pt idx="14">
                        <c:v>44562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'Forced_Unplanned Events Excl Pr'!$B$2:$B$16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5"/>
                      <c:pt idx="0">
                        <c:v>2632098.5335981571</c:v>
                      </c:pt>
                      <c:pt idx="1">
                        <c:v>2653043.3516503242</c:v>
                      </c:pt>
                      <c:pt idx="2">
                        <c:v>2961118.8145332756</c:v>
                      </c:pt>
                      <c:pt idx="3">
                        <c:v>1769865.0344908927</c:v>
                      </c:pt>
                      <c:pt idx="4">
                        <c:v>1661149.6101227659</c:v>
                      </c:pt>
                      <c:pt idx="5">
                        <c:v>1463690.9463739381</c:v>
                      </c:pt>
                      <c:pt idx="6">
                        <c:v>861516.29914081935</c:v>
                      </c:pt>
                      <c:pt idx="7">
                        <c:v>1040861.6378816776</c:v>
                      </c:pt>
                      <c:pt idx="8">
                        <c:v>1415593.3848819232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7E20-4AE0-904D-69CAF10EE95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'Forced_Unplanned Events Excl Pr'!$C$1</c15:sqref>
                        </c15:formulaRef>
                      </c:ext>
                    </c:extLst>
                    <c:strCache>
                      <c:ptCount val="1"/>
                      <c:pt idx="0">
                        <c:v>Days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'Forced_Unplanned Events Excl Pr'!$A$2:$A$16</c15:sqref>
                        </c15:formulaRef>
                      </c:ext>
                    </c:extLst>
                    <c:numCache>
                      <c:formatCode>yyyy</c:formatCode>
                      <c:ptCount val="15"/>
                      <c:pt idx="0">
                        <c:v>41640</c:v>
                      </c:pt>
                      <c:pt idx="1">
                        <c:v>42005</c:v>
                      </c:pt>
                      <c:pt idx="2">
                        <c:v>42370</c:v>
                      </c:pt>
                      <c:pt idx="3">
                        <c:v>42736</c:v>
                      </c:pt>
                      <c:pt idx="4">
                        <c:v>43101</c:v>
                      </c:pt>
                      <c:pt idx="5">
                        <c:v>43466</c:v>
                      </c:pt>
                      <c:pt idx="6">
                        <c:v>43831</c:v>
                      </c:pt>
                      <c:pt idx="7">
                        <c:v>44197</c:v>
                      </c:pt>
                      <c:pt idx="8">
                        <c:v>44562</c:v>
                      </c:pt>
                      <c:pt idx="9">
                        <c:v>41640</c:v>
                      </c:pt>
                      <c:pt idx="10">
                        <c:v>41640</c:v>
                      </c:pt>
                      <c:pt idx="11">
                        <c:v>42005</c:v>
                      </c:pt>
                      <c:pt idx="12">
                        <c:v>42005</c:v>
                      </c:pt>
                      <c:pt idx="13">
                        <c:v>44562</c:v>
                      </c:pt>
                      <c:pt idx="14">
                        <c:v>44562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'Forced_Unplanned Events Excl Pr'!$C$2:$C$16</c15:sqref>
                        </c15:formulaRef>
                      </c:ext>
                    </c:extLst>
                    <c:numCache>
                      <c:formatCode>General</c:formatCode>
                      <c:ptCount val="15"/>
                      <c:pt idx="0">
                        <c:v>365</c:v>
                      </c:pt>
                      <c:pt idx="1">
                        <c:v>365</c:v>
                      </c:pt>
                      <c:pt idx="2">
                        <c:v>366</c:v>
                      </c:pt>
                      <c:pt idx="3">
                        <c:v>365</c:v>
                      </c:pt>
                      <c:pt idx="4">
                        <c:v>365</c:v>
                      </c:pt>
                      <c:pt idx="5">
                        <c:v>365</c:v>
                      </c:pt>
                      <c:pt idx="6">
                        <c:v>366</c:v>
                      </c:pt>
                      <c:pt idx="7">
                        <c:v>365</c:v>
                      </c:pt>
                      <c:pt idx="8">
                        <c:v>365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E20-4AE0-904D-69CAF10EE955}"/>
                  </c:ext>
                </c:extLst>
              </c15:ser>
            </c15:filteredLineSeries>
          </c:ext>
        </c:extLst>
      </c:lineChart>
      <c:scatterChart>
        <c:scatterStyle val="lineMarker"/>
        <c:varyColors val="0"/>
        <c:ser>
          <c:idx val="3"/>
          <c:order val="3"/>
          <c:tx>
            <c:strRef>
              <c:f>'Forced_Unplanned Events Excl Pr'!$E$1</c:f>
              <c:strCache>
                <c:ptCount val="1"/>
                <c:pt idx="0">
                  <c:v>Cold Weather Event Day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0">
                <a:solidFill>
                  <a:schemeClr val="accent4"/>
                </a:solidFill>
              </a:ln>
              <a:effectLst/>
            </c:spPr>
          </c:marker>
          <c:dPt>
            <c:idx val="14"/>
            <c:marker>
              <c:symbol val="circle"/>
              <c:size val="5"/>
              <c:spPr>
                <a:solidFill>
                  <a:srgbClr val="92D050"/>
                </a:solidFill>
                <a:ln w="63500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E20-4AE0-904D-69CAF10EE95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63500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E20-4AE0-904D-69CAF10EE955}"/>
              </c:ext>
            </c:extLst>
          </c:dPt>
          <c:xVal>
            <c:numRef>
              <c:f>'Forced_Unplanned Events Excl Pr'!$A$2:$A$16</c:f>
              <c:numCache>
                <c:formatCode>yyyy</c:formatCode>
                <c:ptCount val="1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  <c:pt idx="5">
                  <c:v>43466</c:v>
                </c:pt>
                <c:pt idx="6">
                  <c:v>43831</c:v>
                </c:pt>
                <c:pt idx="7">
                  <c:v>44197</c:v>
                </c:pt>
                <c:pt idx="8">
                  <c:v>44562</c:v>
                </c:pt>
                <c:pt idx="9">
                  <c:v>41640</c:v>
                </c:pt>
                <c:pt idx="10">
                  <c:v>41640</c:v>
                </c:pt>
                <c:pt idx="11">
                  <c:v>42005</c:v>
                </c:pt>
                <c:pt idx="12">
                  <c:v>42005</c:v>
                </c:pt>
                <c:pt idx="13">
                  <c:v>44562</c:v>
                </c:pt>
                <c:pt idx="14">
                  <c:v>44562</c:v>
                </c:pt>
              </c:numCache>
            </c:numRef>
          </c:xVal>
          <c:yVal>
            <c:numRef>
              <c:f>'Forced_Unplanned Events Excl Pr'!$E$2:$E$16</c:f>
              <c:numCache>
                <c:formatCode>General</c:formatCode>
                <c:ptCount val="15"/>
                <c:pt idx="9" formatCode="#,##0">
                  <c:v>6029.53</c:v>
                </c:pt>
                <c:pt idx="10" formatCode="#,##0">
                  <c:v>4654.8</c:v>
                </c:pt>
                <c:pt idx="11" formatCode="#,##0">
                  <c:v>3789.32</c:v>
                </c:pt>
                <c:pt idx="12" formatCode="#,##0">
                  <c:v>3378.4982434849489</c:v>
                </c:pt>
                <c:pt idx="13" formatCode="#,##0">
                  <c:v>14888.65</c:v>
                </c:pt>
                <c:pt idx="14" formatCode="#,##0">
                  <c:v>7128.56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E20-4AE0-904D-69CAF10EE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40560"/>
        <c:axId val="1892288528"/>
      </c:scatterChart>
      <c:dateAx>
        <c:axId val="53394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288528"/>
        <c:crosses val="autoZero"/>
        <c:auto val="1"/>
        <c:lblOffset val="100"/>
        <c:baseTimeUnit val="days"/>
        <c:majorUnit val="1"/>
        <c:majorTimeUnit val="years"/>
      </c:dateAx>
      <c:valAx>
        <c:axId val="189228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  <a:r>
                  <a:rPr lang="en-US" baseline="0"/>
                  <a:t> Lost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9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88338</xdr:colOff>
      <xdr:row>0</xdr:row>
      <xdr:rowOff>71754</xdr:rowOff>
    </xdr:from>
    <xdr:to>
      <xdr:col>21</xdr:col>
      <xdr:colOff>257718</xdr:colOff>
      <xdr:row>21</xdr:row>
      <xdr:rowOff>70719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70C619-91B5-445A-B4F6-ACA4FCEE2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0.10699</cdr:x>
      <cdr:y>0.6324</cdr:y>
    </cdr:from>
    <cdr:to>
      <cdr:x>0.23082</cdr:x>
      <cdr:y>0.70427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05A6AC6-361E-8983-FD0A-4CD4FF4B0619}"/>
            </a:ext>
          </a:extLst>
        </cdr:cNvPr>
        <cdr:cNvSpPr txBox="1"/>
      </cdr:nvSpPr>
      <cdr:spPr>
        <a:xfrm xmlns:a="http://schemas.openxmlformats.org/drawingml/2006/main">
          <a:off x="804997" y="2529256"/>
          <a:ext cx="931739" cy="287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1/6/2014</a:t>
          </a:r>
        </a:p>
      </cdr:txBody>
    </cdr:sp>
  </cdr:relSizeAnchor>
  <cdr:relSizeAnchor xmlns:cdr="http://schemas.openxmlformats.org/drawingml/2006/chartDrawing">
    <cdr:from>
      <cdr:x>0.10767</cdr:x>
      <cdr:y>0.6787</cdr:y>
    </cdr:from>
    <cdr:to>
      <cdr:x>0.2315</cdr:x>
      <cdr:y>0.75057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E53A1CB-4381-52BA-E6B6-E6225FA05CF0}"/>
            </a:ext>
          </a:extLst>
        </cdr:cNvPr>
        <cdr:cNvSpPr txBox="1"/>
      </cdr:nvSpPr>
      <cdr:spPr>
        <a:xfrm xmlns:a="http://schemas.openxmlformats.org/drawingml/2006/main">
          <a:off x="810151" y="2714426"/>
          <a:ext cx="931739" cy="287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1/7/2014</a:t>
          </a:r>
        </a:p>
      </cdr:txBody>
    </cdr:sp>
  </cdr:relSizeAnchor>
  <cdr:relSizeAnchor xmlns:cdr="http://schemas.openxmlformats.org/drawingml/2006/chartDrawing">
    <cdr:from>
      <cdr:x>0.22724</cdr:x>
      <cdr:y>0.46488</cdr:y>
    </cdr:from>
    <cdr:to>
      <cdr:x>0.35108</cdr:x>
      <cdr:y>0.53674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816239F-A624-6CB3-1C12-172448B7C5A7}"/>
            </a:ext>
          </a:extLst>
        </cdr:cNvPr>
        <cdr:cNvSpPr txBox="1"/>
      </cdr:nvSpPr>
      <cdr:spPr>
        <a:xfrm xmlns:a="http://schemas.openxmlformats.org/drawingml/2006/main">
          <a:off x="1696837" y="1859289"/>
          <a:ext cx="924712" cy="287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2/19/2015</a:t>
          </a:r>
        </a:p>
      </cdr:txBody>
    </cdr:sp>
  </cdr:relSizeAnchor>
  <cdr:relSizeAnchor xmlns:cdr="http://schemas.openxmlformats.org/drawingml/2006/chartDrawing">
    <cdr:from>
      <cdr:x>0.862</cdr:x>
      <cdr:y>0.17542</cdr:y>
    </cdr:from>
    <cdr:to>
      <cdr:x>0.98583</cdr:x>
      <cdr:y>0.2731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DD751329-B4E5-AB85-72A9-265C72FED5EA}"/>
            </a:ext>
          </a:extLst>
        </cdr:cNvPr>
        <cdr:cNvSpPr txBox="1"/>
      </cdr:nvSpPr>
      <cdr:spPr>
        <a:xfrm xmlns:a="http://schemas.openxmlformats.org/drawingml/2006/main">
          <a:off x="6485953" y="701591"/>
          <a:ext cx="931738" cy="390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12/23/2022</a:t>
          </a:r>
        </a:p>
        <a:p xmlns:a="http://schemas.openxmlformats.org/drawingml/2006/main">
          <a:r>
            <a:rPr lang="en-US" sz="1100">
              <a:solidFill>
                <a:sysClr val="windowText" lastClr="000000"/>
              </a:solidFill>
            </a:rPr>
            <a:t>all events</a:t>
          </a:r>
          <a:endParaRPr lang="en-US" sz="10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0.22576</cdr:x>
      <cdr:y>0.53542</cdr:y>
    </cdr:from>
    <cdr:to>
      <cdr:x>0.34959</cdr:x>
      <cdr:y>0.60729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AA2CC20C-8E8A-9625-9C64-9067E27EB605}"/>
            </a:ext>
          </a:extLst>
        </cdr:cNvPr>
        <cdr:cNvSpPr txBox="1"/>
      </cdr:nvSpPr>
      <cdr:spPr>
        <a:xfrm xmlns:a="http://schemas.openxmlformats.org/drawingml/2006/main">
          <a:off x="1685758" y="2141392"/>
          <a:ext cx="924639" cy="287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2/20/2015</a:t>
          </a:r>
        </a:p>
      </cdr:txBody>
    </cdr:sp>
  </cdr:relSizeAnchor>
  <cdr:relSizeAnchor xmlns:cdr="http://schemas.openxmlformats.org/drawingml/2006/chartDrawing">
    <cdr:from>
      <cdr:x>0.84334</cdr:x>
      <cdr:y>0.31506</cdr:y>
    </cdr:from>
    <cdr:to>
      <cdr:x>0.96717</cdr:x>
      <cdr:y>0.38693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1F9E5ED6-60C9-C906-646E-254424CE4C5F}"/>
            </a:ext>
          </a:extLst>
        </cdr:cNvPr>
        <cdr:cNvSpPr txBox="1"/>
      </cdr:nvSpPr>
      <cdr:spPr>
        <a:xfrm xmlns:a="http://schemas.openxmlformats.org/drawingml/2006/main">
          <a:off x="6345583" y="1260061"/>
          <a:ext cx="931738" cy="287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12/23/2022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excluding gas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r>
            <a:rPr lang="en-US" sz="1100" baseline="0">
              <a:effectLst/>
              <a:latin typeface="+mn-lt"/>
              <a:ea typeface="+mn-ea"/>
              <a:cs typeface="+mn-cs"/>
            </a:rPr>
            <a:t>pressure</a:t>
          </a:r>
          <a:r>
            <a:rPr lang="en-US" sz="1100">
              <a:effectLst/>
              <a:latin typeface="+mn-lt"/>
              <a:ea typeface="+mn-ea"/>
              <a:cs typeface="+mn-cs"/>
            </a:rPr>
            <a:t> issues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0.21876</cdr:x>
      <cdr:y>0.50234</cdr:y>
    </cdr:from>
    <cdr:to>
      <cdr:x>0.23446</cdr:x>
      <cdr:y>0.52982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C9D08F9B-D702-E001-A281-6CA105A02D79}"/>
            </a:ext>
          </a:extLst>
        </cdr:cNvPr>
        <cdr:cNvCxnSpPr/>
      </cdr:nvCxnSpPr>
      <cdr:spPr>
        <a:xfrm xmlns:a="http://schemas.openxmlformats.org/drawingml/2006/main" flipH="1">
          <a:off x="1633490" y="2009092"/>
          <a:ext cx="117231" cy="10990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0.22269</cdr:x>
      <cdr:y>0.56646</cdr:y>
    </cdr:from>
    <cdr:to>
      <cdr:x>0.23642</cdr:x>
      <cdr:y>0.57562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B408DF1E-EB68-FCC9-CDD9-B6024412EC1C}"/>
            </a:ext>
          </a:extLst>
        </cdr:cNvPr>
        <cdr:cNvCxnSpPr/>
      </cdr:nvCxnSpPr>
      <cdr:spPr>
        <a:xfrm xmlns:a="http://schemas.openxmlformats.org/drawingml/2006/main" flipH="1" flipV="1">
          <a:off x="1662798" y="2265535"/>
          <a:ext cx="102577" cy="3663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0.34044</cdr:x>
      <cdr:y>0.28067</cdr:y>
    </cdr:from>
    <cdr:to>
      <cdr:x>0.81928</cdr:x>
      <cdr:y>0.46753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7A6CA84B-CA16-1D43-A192-93F3E5AFAC86}"/>
            </a:ext>
          </a:extLst>
        </cdr:cNvPr>
        <cdr:cNvSpPr txBox="1"/>
      </cdr:nvSpPr>
      <cdr:spPr>
        <a:xfrm xmlns:a="http://schemas.openxmlformats.org/drawingml/2006/main">
          <a:off x="2542030" y="1122536"/>
          <a:ext cx="3575536" cy="747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*In this graph,</a:t>
          </a:r>
          <a:r>
            <a:rPr lang="en-US" sz="1100" b="1" baseline="0"/>
            <a:t> the data points for all cold weather event days include all outages, including those NOT related to cold weather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88338</xdr:colOff>
      <xdr:row>0</xdr:row>
      <xdr:rowOff>71754</xdr:rowOff>
    </xdr:from>
    <xdr:to>
      <xdr:col>21</xdr:col>
      <xdr:colOff>257718</xdr:colOff>
      <xdr:row>21</xdr:row>
      <xdr:rowOff>70719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7EBFCE-3709-4ECE-9151-09D1E7215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0.10601</cdr:x>
      <cdr:y>0.50783</cdr:y>
    </cdr:from>
    <cdr:to>
      <cdr:x>0.22984</cdr:x>
      <cdr:y>0.5797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05A6AC6-361E-8983-FD0A-4CD4FF4B0619}"/>
            </a:ext>
          </a:extLst>
        </cdr:cNvPr>
        <cdr:cNvSpPr txBox="1"/>
      </cdr:nvSpPr>
      <cdr:spPr>
        <a:xfrm xmlns:a="http://schemas.openxmlformats.org/drawingml/2006/main">
          <a:off x="791567" y="2031031"/>
          <a:ext cx="924638" cy="287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1/6/2014</a:t>
          </a:r>
        </a:p>
      </cdr:txBody>
    </cdr:sp>
  </cdr:relSizeAnchor>
  <cdr:relSizeAnchor xmlns:cdr="http://schemas.openxmlformats.org/drawingml/2006/chartDrawing">
    <cdr:from>
      <cdr:x>0.10571</cdr:x>
      <cdr:y>0.57245</cdr:y>
    </cdr:from>
    <cdr:to>
      <cdr:x>0.22954</cdr:x>
      <cdr:y>0.64432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E53A1CB-4381-52BA-E6B6-E6225FA05CF0}"/>
            </a:ext>
          </a:extLst>
        </cdr:cNvPr>
        <cdr:cNvSpPr txBox="1"/>
      </cdr:nvSpPr>
      <cdr:spPr>
        <a:xfrm xmlns:a="http://schemas.openxmlformats.org/drawingml/2006/main">
          <a:off x="789317" y="2289475"/>
          <a:ext cx="924639" cy="287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1/7/2014</a:t>
          </a:r>
        </a:p>
      </cdr:txBody>
    </cdr:sp>
  </cdr:relSizeAnchor>
  <cdr:relSizeAnchor xmlns:cdr="http://schemas.openxmlformats.org/drawingml/2006/chartDrawing">
    <cdr:from>
      <cdr:x>0.22233</cdr:x>
      <cdr:y>0.55465</cdr:y>
    </cdr:from>
    <cdr:to>
      <cdr:x>0.34617</cdr:x>
      <cdr:y>0.62651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816239F-A624-6CB3-1C12-172448B7C5A7}"/>
            </a:ext>
          </a:extLst>
        </cdr:cNvPr>
        <cdr:cNvSpPr txBox="1"/>
      </cdr:nvSpPr>
      <cdr:spPr>
        <a:xfrm xmlns:a="http://schemas.openxmlformats.org/drawingml/2006/main">
          <a:off x="1660164" y="2218290"/>
          <a:ext cx="924713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2/19/2015</a:t>
          </a:r>
        </a:p>
      </cdr:txBody>
    </cdr:sp>
  </cdr:relSizeAnchor>
  <cdr:relSizeAnchor xmlns:cdr="http://schemas.openxmlformats.org/drawingml/2006/chartDrawing">
    <cdr:from>
      <cdr:x>0.862</cdr:x>
      <cdr:y>0.17542</cdr:y>
    </cdr:from>
    <cdr:to>
      <cdr:x>0.98583</cdr:x>
      <cdr:y>0.2731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DD751329-B4E5-AB85-72A9-265C72FED5EA}"/>
            </a:ext>
          </a:extLst>
        </cdr:cNvPr>
        <cdr:cNvSpPr txBox="1"/>
      </cdr:nvSpPr>
      <cdr:spPr>
        <a:xfrm xmlns:a="http://schemas.openxmlformats.org/drawingml/2006/main">
          <a:off x="6485953" y="701591"/>
          <a:ext cx="931738" cy="390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12/23/2022</a:t>
          </a:r>
        </a:p>
        <a:p xmlns:a="http://schemas.openxmlformats.org/drawingml/2006/main">
          <a:r>
            <a:rPr lang="en-US" sz="1100">
              <a:solidFill>
                <a:sysClr val="windowText" lastClr="000000"/>
              </a:solidFill>
            </a:rPr>
            <a:t>all events</a:t>
          </a:r>
          <a:endParaRPr lang="en-US" sz="105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0.2287</cdr:x>
      <cdr:y>0.63801</cdr:y>
    </cdr:from>
    <cdr:to>
      <cdr:x>0.35253</cdr:x>
      <cdr:y>0.70988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AA2CC20C-8E8A-9625-9C64-9067E27EB605}"/>
            </a:ext>
          </a:extLst>
        </cdr:cNvPr>
        <cdr:cNvSpPr txBox="1"/>
      </cdr:nvSpPr>
      <cdr:spPr>
        <a:xfrm xmlns:a="http://schemas.openxmlformats.org/drawingml/2006/main">
          <a:off x="1707730" y="2551701"/>
          <a:ext cx="924638" cy="287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2/20/2015</a:t>
          </a:r>
        </a:p>
      </cdr:txBody>
    </cdr:sp>
  </cdr:relSizeAnchor>
  <cdr:relSizeAnchor xmlns:cdr="http://schemas.openxmlformats.org/drawingml/2006/chartDrawing">
    <cdr:from>
      <cdr:x>0.85217</cdr:x>
      <cdr:y>0.49276</cdr:y>
    </cdr:from>
    <cdr:to>
      <cdr:x>0.976</cdr:x>
      <cdr:y>0.56463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1F9E5ED6-60C9-C906-646E-254424CE4C5F}"/>
            </a:ext>
          </a:extLst>
        </cdr:cNvPr>
        <cdr:cNvSpPr txBox="1"/>
      </cdr:nvSpPr>
      <cdr:spPr>
        <a:xfrm xmlns:a="http://schemas.openxmlformats.org/drawingml/2006/main">
          <a:off x="6363158" y="1970783"/>
          <a:ext cx="924639" cy="287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12/23/2022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excluding gas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r>
            <a:rPr lang="en-US" sz="1100" baseline="0">
              <a:effectLst/>
              <a:latin typeface="+mn-lt"/>
              <a:ea typeface="+mn-ea"/>
              <a:cs typeface="+mn-cs"/>
            </a:rPr>
            <a:t>pressure</a:t>
          </a:r>
          <a:r>
            <a:rPr lang="en-US" sz="1100">
              <a:effectLst/>
              <a:latin typeface="+mn-lt"/>
              <a:ea typeface="+mn-ea"/>
              <a:cs typeface="+mn-cs"/>
            </a:rPr>
            <a:t> issues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0.21778</cdr:x>
      <cdr:y>0.60127</cdr:y>
    </cdr:from>
    <cdr:to>
      <cdr:x>0.23152</cdr:x>
      <cdr:y>0.62508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C9D08F9B-D702-E001-A281-6CA105A02D79}"/>
            </a:ext>
          </a:extLst>
        </cdr:cNvPr>
        <cdr:cNvCxnSpPr/>
      </cdr:nvCxnSpPr>
      <cdr:spPr>
        <a:xfrm xmlns:a="http://schemas.openxmlformats.org/drawingml/2006/main" flipH="1">
          <a:off x="1626153" y="2404746"/>
          <a:ext cx="102586" cy="952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0.22073</cdr:x>
      <cdr:y>0.65989</cdr:y>
    </cdr:from>
    <cdr:to>
      <cdr:x>0.23446</cdr:x>
      <cdr:y>0.66905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B408DF1E-EB68-FCC9-CDD9-B6024412EC1C}"/>
            </a:ext>
          </a:extLst>
        </cdr:cNvPr>
        <cdr:cNvCxnSpPr/>
      </cdr:nvCxnSpPr>
      <cdr:spPr>
        <a:xfrm xmlns:a="http://schemas.openxmlformats.org/drawingml/2006/main" flipH="1" flipV="1">
          <a:off x="1648172" y="2639210"/>
          <a:ext cx="102522" cy="3663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0.32374</cdr:x>
      <cdr:y>0.26551</cdr:y>
    </cdr:from>
    <cdr:to>
      <cdr:x>0.80258</cdr:x>
      <cdr:y>0.45237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DBEBCBB9-6BF3-9BC6-763F-EAB89E0892AC}"/>
            </a:ext>
          </a:extLst>
        </cdr:cNvPr>
        <cdr:cNvSpPr txBox="1"/>
      </cdr:nvSpPr>
      <cdr:spPr>
        <a:xfrm xmlns:a="http://schemas.openxmlformats.org/drawingml/2006/main">
          <a:off x="2417396" y="1061915"/>
          <a:ext cx="3575496" cy="747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In this graph,</a:t>
          </a:r>
          <a:r>
            <a:rPr lang="en-US" sz="1100" b="1" baseline="0"/>
            <a:t> the data points for all cold weather event days exclude outages that began prior to the onset of cold weather</a:t>
          </a:r>
          <a:endParaRPr lang="en-US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mpliance\Frank\2023%20-%20CPCN%20DRs\Winter%20Outage%20Chart%2020230831%20-%20SP.xlsx" TargetMode="External"/><Relationship Id="rId1" Type="http://schemas.openxmlformats.org/officeDocument/2006/relationships/externalLinkPath" Target="/Compliance/Frank/2023%20-%20CPCN%20DRs/Winter%20Outage%20Chart%2020230831%20-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4 - 2022 Daily MWh Data"/>
      <sheetName val="All Events"/>
      <sheetName val="Maintenance Events"/>
      <sheetName val="Forced_Unplanned Events"/>
      <sheetName val="Forced_Unplanned Events (2)"/>
      <sheetName val="2014-2022 STDDEV Above"/>
      <sheetName val="2022 Plots"/>
      <sheetName val="2021 Plots"/>
      <sheetName val="2020 Plots"/>
      <sheetName val="2019 Plots"/>
      <sheetName val="2018 Plots"/>
      <sheetName val="2017 Plots"/>
      <sheetName val="2016 Plots"/>
      <sheetName val="2015 Plots"/>
      <sheetName val="2014 Plots"/>
      <sheetName val="Original Chart"/>
      <sheetName val="Event Data - Ratings Updated"/>
      <sheetName val="Event Data - Dean"/>
    </sheetNames>
    <sheetDataSet>
      <sheetData sheetId="0"/>
      <sheetData sheetId="1"/>
      <sheetData sheetId="2"/>
      <sheetData sheetId="3">
        <row r="1">
          <cell r="B1" t="str">
            <v>Total MWh Lost</v>
          </cell>
          <cell r="C1" t="str">
            <v>Days</v>
          </cell>
          <cell r="D1" t="str">
            <v>Annual Average</v>
          </cell>
          <cell r="E1" t="str">
            <v>Cold Weather Event Day</v>
          </cell>
        </row>
        <row r="2">
          <cell r="A2">
            <v>41640</v>
          </cell>
          <cell r="B2">
            <v>2632098.5335981571</v>
          </cell>
          <cell r="C2">
            <v>365</v>
          </cell>
          <cell r="D2">
            <v>7211.228859173033</v>
          </cell>
        </row>
        <row r="3">
          <cell r="A3">
            <v>42005</v>
          </cell>
          <cell r="B3">
            <v>2653043.3516503242</v>
          </cell>
          <cell r="C3">
            <v>365</v>
          </cell>
          <cell r="D3">
            <v>7268.6119223296555</v>
          </cell>
        </row>
        <row r="4">
          <cell r="A4">
            <v>42370</v>
          </cell>
          <cell r="B4">
            <v>2961118.8145332756</v>
          </cell>
          <cell r="C4">
            <v>366</v>
          </cell>
          <cell r="D4">
            <v>8090.4885642985673</v>
          </cell>
        </row>
        <row r="5">
          <cell r="A5">
            <v>42736</v>
          </cell>
          <cell r="B5">
            <v>1769865.0344908927</v>
          </cell>
          <cell r="C5">
            <v>365</v>
          </cell>
          <cell r="D5">
            <v>4848.9452999750483</v>
          </cell>
        </row>
        <row r="6">
          <cell r="A6">
            <v>43101</v>
          </cell>
          <cell r="B6">
            <v>1661149.6101227659</v>
          </cell>
          <cell r="C6">
            <v>365</v>
          </cell>
          <cell r="D6">
            <v>4551.0948222541529</v>
          </cell>
        </row>
        <row r="7">
          <cell r="A7">
            <v>43466</v>
          </cell>
          <cell r="B7">
            <v>1463690.9463739381</v>
          </cell>
          <cell r="C7">
            <v>365</v>
          </cell>
          <cell r="D7">
            <v>4010.1121818464057</v>
          </cell>
        </row>
        <row r="8">
          <cell r="A8">
            <v>43831</v>
          </cell>
          <cell r="B8">
            <v>861516.29914081935</v>
          </cell>
          <cell r="C8">
            <v>366</v>
          </cell>
          <cell r="D8">
            <v>2353.8696697836594</v>
          </cell>
        </row>
        <row r="9">
          <cell r="A9">
            <v>44197</v>
          </cell>
          <cell r="B9">
            <v>1040861.6378816776</v>
          </cell>
          <cell r="C9">
            <v>365</v>
          </cell>
          <cell r="D9">
            <v>2851.6757202237741</v>
          </cell>
        </row>
        <row r="10">
          <cell r="A10">
            <v>44562</v>
          </cell>
          <cell r="B10">
            <v>1415593.3848819232</v>
          </cell>
          <cell r="C10">
            <v>365</v>
          </cell>
          <cell r="D10">
            <v>3878.3380407723926</v>
          </cell>
        </row>
        <row r="11">
          <cell r="A11">
            <v>41640</v>
          </cell>
          <cell r="D11">
            <v>7211.228859173033</v>
          </cell>
          <cell r="E11">
            <v>6029.53</v>
          </cell>
        </row>
        <row r="12">
          <cell r="A12">
            <v>41640</v>
          </cell>
          <cell r="D12">
            <v>7211.228859173033</v>
          </cell>
          <cell r="E12">
            <v>4654.8</v>
          </cell>
        </row>
        <row r="13">
          <cell r="A13">
            <v>42005</v>
          </cell>
          <cell r="D13">
            <v>7268.6119223296555</v>
          </cell>
          <cell r="E13">
            <v>11529.32</v>
          </cell>
        </row>
        <row r="14">
          <cell r="A14">
            <v>42005</v>
          </cell>
          <cell r="D14">
            <v>7268.6119223296555</v>
          </cell>
          <cell r="E14">
            <v>11118.507170525858</v>
          </cell>
        </row>
        <row r="15">
          <cell r="A15">
            <v>44562</v>
          </cell>
          <cell r="D15">
            <v>3878.3380407723926</v>
          </cell>
          <cell r="E15">
            <v>27074.651983065178</v>
          </cell>
        </row>
        <row r="16">
          <cell r="A16">
            <v>44562</v>
          </cell>
          <cell r="D16">
            <v>3878.3380407723926</v>
          </cell>
          <cell r="E16">
            <v>20247.746293398457</v>
          </cell>
        </row>
      </sheetData>
      <sheetData sheetId="4">
        <row r="1">
          <cell r="B1" t="str">
            <v>Total MWh Lost</v>
          </cell>
          <cell r="C1" t="str">
            <v>Days</v>
          </cell>
          <cell r="D1" t="str">
            <v>Annual Average</v>
          </cell>
          <cell r="E1" t="str">
            <v>Cold Weather Event Day</v>
          </cell>
        </row>
        <row r="2">
          <cell r="A2">
            <v>41640</v>
          </cell>
          <cell r="B2">
            <v>2632098.5335981571</v>
          </cell>
          <cell r="C2">
            <v>365</v>
          </cell>
          <cell r="D2">
            <v>7211.228859173033</v>
          </cell>
        </row>
        <row r="3">
          <cell r="A3">
            <v>42005</v>
          </cell>
          <cell r="B3">
            <v>2653043.3516503242</v>
          </cell>
          <cell r="C3">
            <v>365</v>
          </cell>
          <cell r="D3">
            <v>7268.6119223296555</v>
          </cell>
        </row>
        <row r="4">
          <cell r="A4">
            <v>42370</v>
          </cell>
          <cell r="B4">
            <v>2961118.8145332756</v>
          </cell>
          <cell r="C4">
            <v>366</v>
          </cell>
          <cell r="D4">
            <v>8090.4885642985673</v>
          </cell>
        </row>
        <row r="5">
          <cell r="A5">
            <v>42736</v>
          </cell>
          <cell r="B5">
            <v>1769865.0344908927</v>
          </cell>
          <cell r="C5">
            <v>365</v>
          </cell>
          <cell r="D5">
            <v>4848.9452999750483</v>
          </cell>
        </row>
        <row r="6">
          <cell r="A6">
            <v>43101</v>
          </cell>
          <cell r="B6">
            <v>1661149.6101227659</v>
          </cell>
          <cell r="C6">
            <v>365</v>
          </cell>
          <cell r="D6">
            <v>4551.0948222541529</v>
          </cell>
        </row>
        <row r="7">
          <cell r="A7">
            <v>43466</v>
          </cell>
          <cell r="B7">
            <v>1463690.9463739381</v>
          </cell>
          <cell r="C7">
            <v>365</v>
          </cell>
          <cell r="D7">
            <v>4010.1121818464057</v>
          </cell>
        </row>
        <row r="8">
          <cell r="A8">
            <v>43831</v>
          </cell>
          <cell r="B8">
            <v>861516.29914081935</v>
          </cell>
          <cell r="C8">
            <v>366</v>
          </cell>
          <cell r="D8">
            <v>2353.8696697836594</v>
          </cell>
        </row>
        <row r="9">
          <cell r="A9">
            <v>44197</v>
          </cell>
          <cell r="B9">
            <v>1040861.6378816776</v>
          </cell>
          <cell r="C9">
            <v>365</v>
          </cell>
          <cell r="D9">
            <v>2851.6757202237741</v>
          </cell>
        </row>
        <row r="10">
          <cell r="A10">
            <v>44562</v>
          </cell>
          <cell r="B10">
            <v>1415593.3848819232</v>
          </cell>
          <cell r="C10">
            <v>365</v>
          </cell>
          <cell r="D10">
            <v>3878.3380407723926</v>
          </cell>
        </row>
        <row r="11">
          <cell r="A11">
            <v>41640</v>
          </cell>
          <cell r="D11">
            <v>7211.228859173033</v>
          </cell>
          <cell r="E11">
            <v>6029.53</v>
          </cell>
        </row>
        <row r="12">
          <cell r="A12">
            <v>41640</v>
          </cell>
          <cell r="D12">
            <v>7211.228859173033</v>
          </cell>
          <cell r="E12">
            <v>4654.8</v>
          </cell>
        </row>
        <row r="13">
          <cell r="A13">
            <v>42005</v>
          </cell>
          <cell r="D13">
            <v>7268.6119223296555</v>
          </cell>
          <cell r="E13">
            <v>3789.32</v>
          </cell>
        </row>
        <row r="14">
          <cell r="A14">
            <v>42005</v>
          </cell>
          <cell r="D14">
            <v>7268.6119223296555</v>
          </cell>
          <cell r="E14">
            <v>3387.96</v>
          </cell>
        </row>
        <row r="15">
          <cell r="A15">
            <v>44562</v>
          </cell>
          <cell r="D15">
            <v>3878.3380407723926</v>
          </cell>
          <cell r="E15">
            <v>14888.65</v>
          </cell>
        </row>
        <row r="16">
          <cell r="A16">
            <v>44562</v>
          </cell>
          <cell r="D16">
            <v>3878.3380407723926</v>
          </cell>
          <cell r="E16">
            <v>7128.56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58D4E-8FDA-4B15-BF21-62EB90C6FAE2}">
  <dimension ref="A1:G30"/>
  <sheetViews>
    <sheetView tabSelected="1" workbookViewId="0"/>
  </sheetViews>
  <sheetFormatPr defaultRowHeight="15" x14ac:dyDescent="0.25"/>
  <cols>
    <col min="1" max="1" width="11.85546875" style="29" bestFit="1" customWidth="1"/>
    <col min="2" max="2" width="14.7109375" bestFit="1" customWidth="1"/>
    <col min="4" max="4" width="9.85546875" bestFit="1" customWidth="1"/>
    <col min="6" max="6" width="11.85546875" bestFit="1" customWidth="1"/>
  </cols>
  <sheetData>
    <row r="1" spans="1:7" x14ac:dyDescent="0.25">
      <c r="B1" t="s">
        <v>184</v>
      </c>
      <c r="C1" t="s">
        <v>185</v>
      </c>
      <c r="D1" t="s">
        <v>186</v>
      </c>
      <c r="E1" t="s">
        <v>187</v>
      </c>
      <c r="F1" t="s">
        <v>188</v>
      </c>
    </row>
    <row r="2" spans="1:7" x14ac:dyDescent="0.25">
      <c r="A2" s="29">
        <v>41640</v>
      </c>
      <c r="B2" s="30">
        <v>2632098.5335981571</v>
      </c>
      <c r="C2">
        <v>365</v>
      </c>
      <c r="D2" s="31">
        <f>+B2/C2</f>
        <v>7211.228859173033</v>
      </c>
    </row>
    <row r="3" spans="1:7" x14ac:dyDescent="0.25">
      <c r="A3" s="29">
        <v>42005</v>
      </c>
      <c r="B3" s="30">
        <v>2653043.3516503242</v>
      </c>
      <c r="C3">
        <v>365</v>
      </c>
      <c r="D3" s="31">
        <f t="shared" ref="D3:D10" si="0">+B3/C3</f>
        <v>7268.6119223296555</v>
      </c>
    </row>
    <row r="4" spans="1:7" x14ac:dyDescent="0.25">
      <c r="A4" s="29">
        <v>42370</v>
      </c>
      <c r="B4" s="30">
        <v>2961118.8145332756</v>
      </c>
      <c r="C4">
        <v>366</v>
      </c>
      <c r="D4" s="31">
        <f t="shared" si="0"/>
        <v>8090.4885642985673</v>
      </c>
    </row>
    <row r="5" spans="1:7" x14ac:dyDescent="0.25">
      <c r="A5" s="29">
        <v>42736</v>
      </c>
      <c r="B5" s="30">
        <v>1769865.0344908927</v>
      </c>
      <c r="C5">
        <v>365</v>
      </c>
      <c r="D5" s="31">
        <f t="shared" si="0"/>
        <v>4848.9452999750483</v>
      </c>
    </row>
    <row r="6" spans="1:7" x14ac:dyDescent="0.25">
      <c r="A6" s="29">
        <v>43101</v>
      </c>
      <c r="B6" s="30">
        <v>1661149.6101227659</v>
      </c>
      <c r="C6">
        <v>365</v>
      </c>
      <c r="D6" s="31">
        <f t="shared" si="0"/>
        <v>4551.0948222541529</v>
      </c>
    </row>
    <row r="7" spans="1:7" x14ac:dyDescent="0.25">
      <c r="A7" s="29">
        <v>43466</v>
      </c>
      <c r="B7" s="30">
        <v>1463690.9463739381</v>
      </c>
      <c r="C7">
        <v>365</v>
      </c>
      <c r="D7" s="31">
        <f t="shared" si="0"/>
        <v>4010.1121818464057</v>
      </c>
    </row>
    <row r="8" spans="1:7" x14ac:dyDescent="0.25">
      <c r="A8" s="29">
        <v>43831</v>
      </c>
      <c r="B8" s="30">
        <v>861516.29914081935</v>
      </c>
      <c r="C8">
        <v>366</v>
      </c>
      <c r="D8" s="31">
        <f t="shared" si="0"/>
        <v>2353.8696697836594</v>
      </c>
    </row>
    <row r="9" spans="1:7" x14ac:dyDescent="0.25">
      <c r="A9" s="29">
        <v>44197</v>
      </c>
      <c r="B9" s="30">
        <v>1040861.6378816776</v>
      </c>
      <c r="C9">
        <v>365</v>
      </c>
      <c r="D9" s="31">
        <f t="shared" si="0"/>
        <v>2851.6757202237741</v>
      </c>
    </row>
    <row r="10" spans="1:7" x14ac:dyDescent="0.25">
      <c r="A10" s="29">
        <v>44562</v>
      </c>
      <c r="B10" s="30">
        <v>1415593.3848819232</v>
      </c>
      <c r="C10">
        <v>365</v>
      </c>
      <c r="D10" s="31">
        <f t="shared" si="0"/>
        <v>3878.3380407723926</v>
      </c>
    </row>
    <row r="11" spans="1:7" x14ac:dyDescent="0.25">
      <c r="A11" s="29">
        <v>41640</v>
      </c>
      <c r="D11" s="31">
        <f>D2</f>
        <v>7211.228859173033</v>
      </c>
      <c r="E11" s="31">
        <v>6029.53</v>
      </c>
      <c r="F11" s="32" t="s">
        <v>189</v>
      </c>
    </row>
    <row r="12" spans="1:7" x14ac:dyDescent="0.25">
      <c r="A12" s="29">
        <v>41640</v>
      </c>
      <c r="D12" s="31">
        <f>D2</f>
        <v>7211.228859173033</v>
      </c>
      <c r="E12" s="31">
        <v>4654.8</v>
      </c>
      <c r="F12" s="33">
        <v>41646</v>
      </c>
    </row>
    <row r="13" spans="1:7" x14ac:dyDescent="0.25">
      <c r="A13" s="29">
        <v>42005</v>
      </c>
      <c r="D13" s="31">
        <f>D3</f>
        <v>7268.6119223296555</v>
      </c>
      <c r="E13" s="31">
        <v>11529.32</v>
      </c>
      <c r="F13" s="32" t="s">
        <v>190</v>
      </c>
    </row>
    <row r="14" spans="1:7" x14ac:dyDescent="0.25">
      <c r="A14" s="29">
        <v>42005</v>
      </c>
      <c r="D14" s="31">
        <f>D3</f>
        <v>7268.6119223296555</v>
      </c>
      <c r="E14" s="31">
        <v>11118.507170525858</v>
      </c>
      <c r="F14" s="32" t="s">
        <v>191</v>
      </c>
    </row>
    <row r="15" spans="1:7" x14ac:dyDescent="0.25">
      <c r="A15" s="29">
        <v>44562</v>
      </c>
      <c r="D15" s="31">
        <f>D10</f>
        <v>3878.3380407723926</v>
      </c>
      <c r="E15" s="31">
        <v>27074.651983065178</v>
      </c>
      <c r="F15" s="34" t="s">
        <v>192</v>
      </c>
    </row>
    <row r="16" spans="1:7" x14ac:dyDescent="0.25">
      <c r="A16" s="29">
        <v>44562</v>
      </c>
      <c r="D16" s="31">
        <f>D10</f>
        <v>3878.3380407723926</v>
      </c>
      <c r="E16" s="31">
        <v>20247.746293398457</v>
      </c>
      <c r="F16" s="35">
        <v>44918</v>
      </c>
      <c r="G16" t="s">
        <v>193</v>
      </c>
    </row>
    <row r="17" spans="1:6" x14ac:dyDescent="0.25">
      <c r="D17" s="31"/>
      <c r="E17" s="31"/>
      <c r="F17" s="35"/>
    </row>
    <row r="18" spans="1:6" x14ac:dyDescent="0.25">
      <c r="D18" s="31"/>
      <c r="E18" s="31"/>
      <c r="F18" s="35"/>
    </row>
    <row r="19" spans="1:6" x14ac:dyDescent="0.25">
      <c r="D19" s="31"/>
      <c r="E19" s="31"/>
      <c r="F19" s="35"/>
    </row>
    <row r="20" spans="1:6" x14ac:dyDescent="0.25">
      <c r="A20" s="35"/>
    </row>
    <row r="21" spans="1:6" x14ac:dyDescent="0.25">
      <c r="A21" s="35"/>
      <c r="B21" s="31"/>
    </row>
    <row r="22" spans="1:6" x14ac:dyDescent="0.25">
      <c r="A22" s="35"/>
    </row>
    <row r="23" spans="1:6" x14ac:dyDescent="0.25">
      <c r="A23" s="35"/>
    </row>
    <row r="24" spans="1:6" x14ac:dyDescent="0.25">
      <c r="A24" s="35"/>
    </row>
    <row r="25" spans="1:6" x14ac:dyDescent="0.25">
      <c r="A25" s="35"/>
    </row>
    <row r="26" spans="1:6" x14ac:dyDescent="0.25">
      <c r="A26" s="35"/>
    </row>
    <row r="27" spans="1:6" x14ac:dyDescent="0.25">
      <c r="A27" s="35"/>
    </row>
    <row r="28" spans="1:6" x14ac:dyDescent="0.25">
      <c r="A28" s="35"/>
    </row>
    <row r="29" spans="1:6" x14ac:dyDescent="0.25">
      <c r="A29" s="35"/>
    </row>
    <row r="30" spans="1:6" x14ac:dyDescent="0.25">
      <c r="A30" s="35"/>
    </row>
  </sheetData>
  <pageMargins left="0.7" right="0.7" top="0.75" bottom="0.75" header="0.3" footer="0.3"/>
  <headerFooter>
    <oddFooter>&amp;L_x000D_&amp;1#&amp;"Calibri"&amp;14&amp;K000000 Business Use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C167F-92CF-4C4B-A811-33DA5EDC9EB2}">
  <dimension ref="A1:G30"/>
  <sheetViews>
    <sheetView workbookViewId="0"/>
  </sheetViews>
  <sheetFormatPr defaultRowHeight="15" x14ac:dyDescent="0.25"/>
  <cols>
    <col min="1" max="1" width="11.85546875" style="29" bestFit="1" customWidth="1"/>
    <col min="2" max="2" width="14.7109375" bestFit="1" customWidth="1"/>
    <col min="4" max="4" width="9.85546875" bestFit="1" customWidth="1"/>
    <col min="6" max="6" width="11.85546875" bestFit="1" customWidth="1"/>
  </cols>
  <sheetData>
    <row r="1" spans="1:7" x14ac:dyDescent="0.25">
      <c r="B1" t="s">
        <v>184</v>
      </c>
      <c r="C1" t="s">
        <v>185</v>
      </c>
      <c r="D1" t="s">
        <v>186</v>
      </c>
      <c r="E1" t="s">
        <v>187</v>
      </c>
      <c r="F1" t="s">
        <v>188</v>
      </c>
    </row>
    <row r="2" spans="1:7" x14ac:dyDescent="0.25">
      <c r="A2" s="29">
        <v>41640</v>
      </c>
      <c r="B2" s="30">
        <v>2632098.5335981571</v>
      </c>
      <c r="C2">
        <v>365</v>
      </c>
      <c r="D2" s="31">
        <f>+B2/C2</f>
        <v>7211.228859173033</v>
      </c>
    </row>
    <row r="3" spans="1:7" x14ac:dyDescent="0.25">
      <c r="A3" s="29">
        <v>42005</v>
      </c>
      <c r="B3" s="30">
        <v>2653043.3516503242</v>
      </c>
      <c r="C3">
        <v>365</v>
      </c>
      <c r="D3" s="31">
        <f t="shared" ref="D3:D10" si="0">+B3/C3</f>
        <v>7268.6119223296555</v>
      </c>
    </row>
    <row r="4" spans="1:7" x14ac:dyDescent="0.25">
      <c r="A4" s="29">
        <v>42370</v>
      </c>
      <c r="B4" s="30">
        <v>2961118.8145332756</v>
      </c>
      <c r="C4">
        <v>366</v>
      </c>
      <c r="D4" s="31">
        <f t="shared" si="0"/>
        <v>8090.4885642985673</v>
      </c>
    </row>
    <row r="5" spans="1:7" x14ac:dyDescent="0.25">
      <c r="A5" s="29">
        <v>42736</v>
      </c>
      <c r="B5" s="30">
        <v>1769865.0344908927</v>
      </c>
      <c r="C5">
        <v>365</v>
      </c>
      <c r="D5" s="31">
        <f t="shared" si="0"/>
        <v>4848.9452999750483</v>
      </c>
    </row>
    <row r="6" spans="1:7" x14ac:dyDescent="0.25">
      <c r="A6" s="29">
        <v>43101</v>
      </c>
      <c r="B6" s="30">
        <v>1661149.6101227659</v>
      </c>
      <c r="C6">
        <v>365</v>
      </c>
      <c r="D6" s="31">
        <f t="shared" si="0"/>
        <v>4551.0948222541529</v>
      </c>
    </row>
    <row r="7" spans="1:7" x14ac:dyDescent="0.25">
      <c r="A7" s="29">
        <v>43466</v>
      </c>
      <c r="B7" s="30">
        <v>1463690.9463739381</v>
      </c>
      <c r="C7">
        <v>365</v>
      </c>
      <c r="D7" s="31">
        <f t="shared" si="0"/>
        <v>4010.1121818464057</v>
      </c>
    </row>
    <row r="8" spans="1:7" x14ac:dyDescent="0.25">
      <c r="A8" s="29">
        <v>43831</v>
      </c>
      <c r="B8" s="30">
        <v>861516.29914081935</v>
      </c>
      <c r="C8">
        <v>366</v>
      </c>
      <c r="D8" s="31">
        <f t="shared" si="0"/>
        <v>2353.8696697836594</v>
      </c>
    </row>
    <row r="9" spans="1:7" x14ac:dyDescent="0.25">
      <c r="A9" s="29">
        <v>44197</v>
      </c>
      <c r="B9" s="30">
        <v>1040861.6378816776</v>
      </c>
      <c r="C9">
        <v>365</v>
      </c>
      <c r="D9" s="31">
        <f t="shared" si="0"/>
        <v>2851.6757202237741</v>
      </c>
    </row>
    <row r="10" spans="1:7" x14ac:dyDescent="0.25">
      <c r="A10" s="29">
        <v>44562</v>
      </c>
      <c r="B10" s="30">
        <v>1415593.3848819232</v>
      </c>
      <c r="C10">
        <v>365</v>
      </c>
      <c r="D10" s="31">
        <f t="shared" si="0"/>
        <v>3878.3380407723926</v>
      </c>
    </row>
    <row r="11" spans="1:7" x14ac:dyDescent="0.25">
      <c r="A11" s="29">
        <v>41640</v>
      </c>
      <c r="D11" s="31">
        <f>D2</f>
        <v>7211.228859173033</v>
      </c>
      <c r="E11" s="31">
        <v>6029.53</v>
      </c>
      <c r="F11" s="32" t="s">
        <v>189</v>
      </c>
    </row>
    <row r="12" spans="1:7" x14ac:dyDescent="0.25">
      <c r="A12" s="29">
        <v>41640</v>
      </c>
      <c r="D12" s="31">
        <f>D2</f>
        <v>7211.228859173033</v>
      </c>
      <c r="E12" s="31">
        <v>4654.8</v>
      </c>
      <c r="F12" s="33">
        <v>41646</v>
      </c>
    </row>
    <row r="13" spans="1:7" x14ac:dyDescent="0.25">
      <c r="A13" s="29">
        <v>42005</v>
      </c>
      <c r="D13" s="31">
        <f>D3</f>
        <v>7268.6119223296555</v>
      </c>
      <c r="E13" s="31">
        <v>3789.32</v>
      </c>
      <c r="F13" s="32" t="s">
        <v>190</v>
      </c>
    </row>
    <row r="14" spans="1:7" x14ac:dyDescent="0.25">
      <c r="A14" s="29">
        <v>42005</v>
      </c>
      <c r="D14" s="31">
        <f>D3</f>
        <v>7268.6119223296555</v>
      </c>
      <c r="E14" s="31">
        <v>3378.4982434849489</v>
      </c>
      <c r="F14" s="32" t="s">
        <v>191</v>
      </c>
    </row>
    <row r="15" spans="1:7" x14ac:dyDescent="0.25">
      <c r="A15" s="29">
        <v>44562</v>
      </c>
      <c r="D15" s="31">
        <f>D10</f>
        <v>3878.3380407723926</v>
      </c>
      <c r="E15" s="31">
        <v>14888.65</v>
      </c>
      <c r="F15" s="34" t="s">
        <v>192</v>
      </c>
    </row>
    <row r="16" spans="1:7" x14ac:dyDescent="0.25">
      <c r="A16" s="29">
        <v>44562</v>
      </c>
      <c r="D16" s="31">
        <f>D10</f>
        <v>3878.3380407723926</v>
      </c>
      <c r="E16" s="31">
        <v>7128.56</v>
      </c>
      <c r="F16" s="35">
        <v>44918</v>
      </c>
      <c r="G16" t="s">
        <v>193</v>
      </c>
    </row>
    <row r="17" spans="1:6" x14ac:dyDescent="0.25">
      <c r="D17" s="31"/>
      <c r="E17" s="31"/>
      <c r="F17" s="35"/>
    </row>
    <row r="18" spans="1:6" x14ac:dyDescent="0.25">
      <c r="D18" s="31"/>
      <c r="E18" s="31"/>
      <c r="F18" s="35"/>
    </row>
    <row r="19" spans="1:6" x14ac:dyDescent="0.25">
      <c r="D19" s="31"/>
      <c r="E19" s="31"/>
      <c r="F19" s="35"/>
    </row>
    <row r="20" spans="1:6" x14ac:dyDescent="0.25">
      <c r="A20" s="35"/>
    </row>
    <row r="21" spans="1:6" x14ac:dyDescent="0.25">
      <c r="A21" s="35"/>
      <c r="B21" s="31"/>
    </row>
    <row r="22" spans="1:6" x14ac:dyDescent="0.25">
      <c r="A22" s="35"/>
    </row>
    <row r="23" spans="1:6" x14ac:dyDescent="0.25">
      <c r="A23" s="35"/>
    </row>
    <row r="24" spans="1:6" x14ac:dyDescent="0.25">
      <c r="A24" s="35"/>
    </row>
    <row r="25" spans="1:6" x14ac:dyDescent="0.25">
      <c r="A25" s="35"/>
    </row>
    <row r="26" spans="1:6" x14ac:dyDescent="0.25">
      <c r="A26" s="35"/>
    </row>
    <row r="27" spans="1:6" x14ac:dyDescent="0.25">
      <c r="A27" s="35"/>
    </row>
    <row r="28" spans="1:6" x14ac:dyDescent="0.25">
      <c r="A28" s="35"/>
    </row>
    <row r="29" spans="1:6" x14ac:dyDescent="0.25">
      <c r="A29" s="35"/>
    </row>
    <row r="30" spans="1:6" x14ac:dyDescent="0.25">
      <c r="A30" s="35"/>
    </row>
  </sheetData>
  <pageMargins left="0.7" right="0.7" top="0.75" bottom="0.75" header="0.3" footer="0.3"/>
  <headerFooter>
    <oddFooter>&amp;L_x000D_&amp;1#&amp;"Calibri"&amp;14&amp;K000000 Business Use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9407E-7C92-4BE0-9329-B51BAA6292AD}">
  <sheetPr>
    <tabColor theme="9" tint="0.79998168889431442"/>
  </sheetPr>
  <dimension ref="B1:Q131"/>
  <sheetViews>
    <sheetView workbookViewId="0"/>
  </sheetViews>
  <sheetFormatPr defaultRowHeight="15" x14ac:dyDescent="0.25"/>
  <cols>
    <col min="2" max="2" width="23.5703125" bestFit="1" customWidth="1"/>
    <col min="3" max="3" width="10.28515625" bestFit="1" customWidth="1"/>
    <col min="4" max="4" width="8.5703125" bestFit="1" customWidth="1"/>
    <col min="5" max="5" width="10.85546875" bestFit="1" customWidth="1"/>
    <col min="6" max="6" width="15.85546875" style="1" bestFit="1" customWidth="1"/>
    <col min="7" max="7" width="15.5703125" style="1" customWidth="1"/>
    <col min="8" max="9" width="15.85546875" bestFit="1" customWidth="1"/>
    <col min="10" max="10" width="12.140625" bestFit="1" customWidth="1"/>
    <col min="11" max="11" width="36" style="14" customWidth="1"/>
    <col min="12" max="12" width="18.7109375" customWidth="1"/>
    <col min="13" max="13" width="4.7109375" bestFit="1" customWidth="1"/>
    <col min="14" max="14" width="5.140625" bestFit="1" customWidth="1"/>
    <col min="15" max="15" width="5.28515625" bestFit="1" customWidth="1"/>
    <col min="16" max="16" width="73.7109375" customWidth="1"/>
    <col min="17" max="17" width="46.140625" customWidth="1"/>
  </cols>
  <sheetData>
    <row r="1" spans="2:17" x14ac:dyDescent="0.25">
      <c r="K1" s="2"/>
      <c r="L1" s="3"/>
    </row>
    <row r="2" spans="2:17" s="4" customFormat="1" ht="15.75" thickBot="1" x14ac:dyDescent="0.3">
      <c r="B2" s="4" t="s">
        <v>0</v>
      </c>
      <c r="C2" s="4" t="s">
        <v>1</v>
      </c>
      <c r="D2" s="4" t="s">
        <v>2</v>
      </c>
      <c r="E2" s="4" t="s">
        <v>3</v>
      </c>
      <c r="F2" s="5" t="s">
        <v>4</v>
      </c>
      <c r="G2" s="5" t="s">
        <v>5</v>
      </c>
      <c r="H2" s="4" t="s">
        <v>6</v>
      </c>
      <c r="I2" s="4" t="s">
        <v>7</v>
      </c>
      <c r="J2" s="4" t="s">
        <v>8</v>
      </c>
      <c r="K2" s="6" t="s">
        <v>9</v>
      </c>
      <c r="L2" s="7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</row>
    <row r="3" spans="2:17" ht="15.75" thickBot="1" x14ac:dyDescent="0.3">
      <c r="B3" s="8">
        <v>41645</v>
      </c>
      <c r="C3" s="9"/>
      <c r="D3" s="9"/>
      <c r="E3" s="9"/>
      <c r="F3" s="10"/>
      <c r="G3" s="10"/>
      <c r="H3" s="9"/>
      <c r="I3" s="9"/>
      <c r="J3" s="9"/>
      <c r="K3" s="11"/>
      <c r="L3" s="9"/>
      <c r="M3" s="9"/>
      <c r="N3" s="9"/>
      <c r="O3" s="9"/>
      <c r="P3" s="9"/>
      <c r="Q3" s="9"/>
    </row>
    <row r="4" spans="2:17" x14ac:dyDescent="0.25">
      <c r="B4" t="s">
        <v>16</v>
      </c>
      <c r="C4" t="s">
        <v>17</v>
      </c>
      <c r="D4">
        <v>3</v>
      </c>
      <c r="E4">
        <v>5017</v>
      </c>
      <c r="H4" s="12">
        <v>41645.747916666667</v>
      </c>
      <c r="I4" s="12">
        <v>41645.801388888889</v>
      </c>
      <c r="J4" s="13">
        <f>(I4-H4)*24</f>
        <v>1.2833333333255723</v>
      </c>
      <c r="K4" s="14">
        <f t="shared" ref="K4:K21" si="0">J4*(N4-M4)/N4</f>
        <v>1.2833333333255723</v>
      </c>
      <c r="L4" s="13">
        <f t="shared" ref="L4:L21" si="1">K4*O4</f>
        <v>164.26666666567326</v>
      </c>
      <c r="M4">
        <v>0</v>
      </c>
      <c r="N4">
        <v>129</v>
      </c>
      <c r="O4">
        <v>128</v>
      </c>
      <c r="P4" t="s">
        <v>18</v>
      </c>
      <c r="Q4" t="s">
        <v>19</v>
      </c>
    </row>
    <row r="5" spans="2:17" x14ac:dyDescent="0.25">
      <c r="B5" t="s">
        <v>20</v>
      </c>
      <c r="C5" t="s">
        <v>17</v>
      </c>
      <c r="D5">
        <v>2</v>
      </c>
      <c r="E5">
        <v>5054</v>
      </c>
      <c r="H5" s="12">
        <v>41645.349305555559</v>
      </c>
      <c r="I5" s="12">
        <v>41645.490972222222</v>
      </c>
      <c r="J5" s="13">
        <f t="shared" ref="J5:J21" si="2">(I5-H5)*24</f>
        <v>3.3999999999068677</v>
      </c>
      <c r="K5" s="14">
        <f t="shared" si="0"/>
        <v>3.3999999999068677</v>
      </c>
      <c r="L5" s="13">
        <f t="shared" si="1"/>
        <v>441.99999998789281</v>
      </c>
      <c r="M5">
        <v>0</v>
      </c>
      <c r="N5">
        <v>131</v>
      </c>
      <c r="O5">
        <v>130</v>
      </c>
      <c r="P5" t="s">
        <v>21</v>
      </c>
      <c r="Q5" t="s">
        <v>22</v>
      </c>
    </row>
    <row r="6" spans="2:17" x14ac:dyDescent="0.25">
      <c r="B6" t="s">
        <v>23</v>
      </c>
      <c r="C6" t="s">
        <v>17</v>
      </c>
      <c r="D6">
        <v>2</v>
      </c>
      <c r="E6">
        <v>5130</v>
      </c>
      <c r="G6" s="15">
        <v>41646.378472222219</v>
      </c>
      <c r="H6" s="12">
        <v>41645.842361111114</v>
      </c>
      <c r="I6" s="12">
        <v>41646</v>
      </c>
      <c r="J6" s="13">
        <f t="shared" si="2"/>
        <v>3.7833333332673647</v>
      </c>
      <c r="K6" s="14">
        <f t="shared" si="0"/>
        <v>3.7833333332673647</v>
      </c>
      <c r="L6" s="13">
        <f t="shared" si="1"/>
        <v>52.966666665743105</v>
      </c>
      <c r="M6">
        <v>0</v>
      </c>
      <c r="N6">
        <v>14</v>
      </c>
      <c r="O6">
        <v>14</v>
      </c>
      <c r="P6" t="s">
        <v>24</v>
      </c>
      <c r="Q6" t="s">
        <v>25</v>
      </c>
    </row>
    <row r="7" spans="2:17" x14ac:dyDescent="0.25">
      <c r="B7" t="s">
        <v>26</v>
      </c>
      <c r="C7" t="s">
        <v>27</v>
      </c>
      <c r="D7">
        <v>1</v>
      </c>
      <c r="E7">
        <v>9650</v>
      </c>
      <c r="H7" s="12">
        <v>41645.472222222219</v>
      </c>
      <c r="I7" s="12">
        <v>41645.5</v>
      </c>
      <c r="J7" s="13">
        <f t="shared" si="2"/>
        <v>0.66666666674427688</v>
      </c>
      <c r="K7" s="14">
        <f t="shared" si="0"/>
        <v>0.21218074658658714</v>
      </c>
      <c r="L7" s="13">
        <f t="shared" si="1"/>
        <v>101.21021612180206</v>
      </c>
      <c r="M7">
        <v>347</v>
      </c>
      <c r="N7">
        <v>509</v>
      </c>
      <c r="O7">
        <v>477</v>
      </c>
      <c r="P7" t="s">
        <v>28</v>
      </c>
      <c r="Q7" t="s">
        <v>29</v>
      </c>
    </row>
    <row r="8" spans="2:17" x14ac:dyDescent="0.25">
      <c r="B8" t="s">
        <v>30</v>
      </c>
      <c r="C8" t="s">
        <v>31</v>
      </c>
      <c r="D8">
        <v>2</v>
      </c>
      <c r="E8">
        <v>5160</v>
      </c>
      <c r="G8" s="16">
        <v>41653.551388888889</v>
      </c>
      <c r="H8" s="12">
        <v>41645.890277777777</v>
      </c>
      <c r="I8" s="12">
        <v>41646</v>
      </c>
      <c r="J8" s="13">
        <f t="shared" si="2"/>
        <v>2.6333333333604969</v>
      </c>
      <c r="K8" s="14">
        <f t="shared" si="0"/>
        <v>2.6333333333604969</v>
      </c>
      <c r="L8" s="13">
        <f t="shared" si="1"/>
        <v>36.866666667046957</v>
      </c>
      <c r="M8">
        <v>0</v>
      </c>
      <c r="N8">
        <v>14</v>
      </c>
      <c r="O8">
        <v>14</v>
      </c>
      <c r="P8" t="s">
        <v>32</v>
      </c>
      <c r="Q8" t="s">
        <v>33</v>
      </c>
    </row>
    <row r="9" spans="2:17" x14ac:dyDescent="0.25">
      <c r="B9" t="s">
        <v>34</v>
      </c>
      <c r="C9" t="s">
        <v>27</v>
      </c>
      <c r="D9">
        <v>7</v>
      </c>
      <c r="E9">
        <v>1850</v>
      </c>
      <c r="F9" s="15">
        <v>41644.232638888891</v>
      </c>
      <c r="H9" s="12">
        <v>41645</v>
      </c>
      <c r="I9" s="12">
        <v>41645.041666666664</v>
      </c>
      <c r="J9" s="13">
        <f t="shared" si="2"/>
        <v>0.99999999994179234</v>
      </c>
      <c r="K9" s="14">
        <f t="shared" si="0"/>
        <v>0.21212121210886503</v>
      </c>
      <c r="L9" s="13">
        <f t="shared" si="1"/>
        <v>63.424242420550641</v>
      </c>
      <c r="M9">
        <v>260</v>
      </c>
      <c r="N9">
        <v>330</v>
      </c>
      <c r="O9">
        <v>299</v>
      </c>
      <c r="P9" t="s">
        <v>35</v>
      </c>
      <c r="Q9" t="s">
        <v>36</v>
      </c>
    </row>
    <row r="10" spans="2:17" x14ac:dyDescent="0.25">
      <c r="B10" t="s">
        <v>34</v>
      </c>
      <c r="C10" t="s">
        <v>27</v>
      </c>
      <c r="D10">
        <v>8</v>
      </c>
      <c r="E10">
        <v>1850</v>
      </c>
      <c r="H10" s="12">
        <v>41645.041666666664</v>
      </c>
      <c r="I10" s="12">
        <v>41645.394444444442</v>
      </c>
      <c r="J10" s="13">
        <f t="shared" si="2"/>
        <v>8.4666666666744277</v>
      </c>
      <c r="K10" s="14">
        <f t="shared" si="0"/>
        <v>1.2828282828294588</v>
      </c>
      <c r="L10" s="13">
        <f t="shared" si="1"/>
        <v>383.56565656600822</v>
      </c>
      <c r="M10">
        <v>280</v>
      </c>
      <c r="N10">
        <v>330</v>
      </c>
      <c r="O10">
        <v>299</v>
      </c>
      <c r="P10" t="s">
        <v>35</v>
      </c>
      <c r="Q10" t="s">
        <v>36</v>
      </c>
    </row>
    <row r="11" spans="2:17" x14ac:dyDescent="0.25">
      <c r="B11" t="s">
        <v>34</v>
      </c>
      <c r="C11" t="s">
        <v>27</v>
      </c>
      <c r="D11">
        <v>9</v>
      </c>
      <c r="E11">
        <v>1850</v>
      </c>
      <c r="H11" s="12">
        <v>41645.394444444442</v>
      </c>
      <c r="I11" s="12">
        <v>41645.791666666664</v>
      </c>
      <c r="J11" s="13">
        <f t="shared" si="2"/>
        <v>9.5333333333255723</v>
      </c>
      <c r="K11" s="14">
        <f t="shared" si="0"/>
        <v>0.28888888888865372</v>
      </c>
      <c r="L11" s="13">
        <f t="shared" si="1"/>
        <v>86.377777777707465</v>
      </c>
      <c r="M11">
        <v>320</v>
      </c>
      <c r="N11">
        <v>330</v>
      </c>
      <c r="O11">
        <v>299</v>
      </c>
      <c r="P11" t="s">
        <v>35</v>
      </c>
      <c r="Q11" t="s">
        <v>36</v>
      </c>
    </row>
    <row r="12" spans="2:17" x14ac:dyDescent="0.25">
      <c r="B12" t="s">
        <v>34</v>
      </c>
      <c r="C12" t="s">
        <v>27</v>
      </c>
      <c r="D12">
        <v>10</v>
      </c>
      <c r="E12">
        <v>1850</v>
      </c>
      <c r="H12" s="12">
        <v>41645.791666666664</v>
      </c>
      <c r="I12" s="12">
        <v>41645.941666666666</v>
      </c>
      <c r="J12" s="13">
        <f t="shared" si="2"/>
        <v>3.6000000000349246</v>
      </c>
      <c r="K12" s="14">
        <f t="shared" si="0"/>
        <v>0.32727272727590223</v>
      </c>
      <c r="L12" s="13">
        <f t="shared" si="1"/>
        <v>97.854545455494772</v>
      </c>
      <c r="M12">
        <v>300</v>
      </c>
      <c r="N12">
        <v>330</v>
      </c>
      <c r="O12">
        <v>299</v>
      </c>
      <c r="P12" t="s">
        <v>35</v>
      </c>
      <c r="Q12" t="s">
        <v>36</v>
      </c>
    </row>
    <row r="13" spans="2:17" x14ac:dyDescent="0.25">
      <c r="B13" t="s">
        <v>37</v>
      </c>
      <c r="C13" t="s">
        <v>27</v>
      </c>
      <c r="D13">
        <v>2</v>
      </c>
      <c r="E13">
        <v>360</v>
      </c>
      <c r="F13" s="15">
        <v>41644.969444444447</v>
      </c>
      <c r="H13" s="12">
        <v>41645</v>
      </c>
      <c r="I13" s="12">
        <v>41645.083333333336</v>
      </c>
      <c r="J13" s="13">
        <f t="shared" si="2"/>
        <v>2.0000000000582077</v>
      </c>
      <c r="K13" s="14">
        <f t="shared" si="0"/>
        <v>0.43971631206953504</v>
      </c>
      <c r="L13" s="13">
        <f t="shared" si="1"/>
        <v>173.2482269553968</v>
      </c>
      <c r="M13">
        <v>330</v>
      </c>
      <c r="N13">
        <v>423</v>
      </c>
      <c r="O13">
        <v>394</v>
      </c>
      <c r="P13" t="s">
        <v>38</v>
      </c>
      <c r="Q13" t="s">
        <v>39</v>
      </c>
    </row>
    <row r="14" spans="2:17" x14ac:dyDescent="0.25">
      <c r="B14" t="s">
        <v>40</v>
      </c>
      <c r="C14" t="s">
        <v>27</v>
      </c>
      <c r="D14">
        <v>3</v>
      </c>
      <c r="E14">
        <v>380</v>
      </c>
      <c r="H14" s="12">
        <v>41645.236111111109</v>
      </c>
      <c r="I14" s="12">
        <v>41645.241666666669</v>
      </c>
      <c r="J14" s="13">
        <f t="shared" si="2"/>
        <v>0.13333333341870457</v>
      </c>
      <c r="K14" s="14">
        <f t="shared" si="0"/>
        <v>6.8571428615333774E-2</v>
      </c>
      <c r="L14" s="13">
        <f t="shared" si="1"/>
        <v>33.325714307052216</v>
      </c>
      <c r="M14">
        <v>255</v>
      </c>
      <c r="N14">
        <v>525</v>
      </c>
      <c r="O14">
        <v>486</v>
      </c>
      <c r="P14" t="s">
        <v>41</v>
      </c>
      <c r="Q14" t="s">
        <v>42</v>
      </c>
    </row>
    <row r="15" spans="2:17" x14ac:dyDescent="0.25">
      <c r="B15" t="s">
        <v>40</v>
      </c>
      <c r="C15" t="s">
        <v>27</v>
      </c>
      <c r="D15">
        <v>4</v>
      </c>
      <c r="E15">
        <v>380</v>
      </c>
      <c r="H15" s="12">
        <v>41645.277777777781</v>
      </c>
      <c r="I15" s="12">
        <v>41645.371527777781</v>
      </c>
      <c r="J15" s="13">
        <f t="shared" si="2"/>
        <v>2.25</v>
      </c>
      <c r="K15" s="14">
        <f t="shared" si="0"/>
        <v>0.79285714285714282</v>
      </c>
      <c r="L15" s="13">
        <f t="shared" si="1"/>
        <v>385.32857142857142</v>
      </c>
      <c r="M15">
        <v>340</v>
      </c>
      <c r="N15">
        <v>525</v>
      </c>
      <c r="O15">
        <v>486</v>
      </c>
      <c r="P15" t="s">
        <v>41</v>
      </c>
      <c r="Q15" t="s">
        <v>43</v>
      </c>
    </row>
    <row r="16" spans="2:17" x14ac:dyDescent="0.25">
      <c r="B16" t="s">
        <v>40</v>
      </c>
      <c r="C16" t="s">
        <v>27</v>
      </c>
      <c r="D16">
        <v>5</v>
      </c>
      <c r="E16">
        <v>380</v>
      </c>
      <c r="H16" s="12">
        <v>41645.371527777781</v>
      </c>
      <c r="I16" s="12">
        <v>41645.520833333336</v>
      </c>
      <c r="J16" s="13">
        <f t="shared" si="2"/>
        <v>3.5833333333139308</v>
      </c>
      <c r="K16" s="14">
        <f t="shared" si="0"/>
        <v>0.71666666666278611</v>
      </c>
      <c r="L16" s="13">
        <f t="shared" si="1"/>
        <v>348.29999999811406</v>
      </c>
      <c r="M16">
        <v>420</v>
      </c>
      <c r="N16">
        <v>525</v>
      </c>
      <c r="O16">
        <v>486</v>
      </c>
      <c r="P16" t="s">
        <v>41</v>
      </c>
      <c r="Q16" t="s">
        <v>44</v>
      </c>
    </row>
    <row r="17" spans="2:17" x14ac:dyDescent="0.25">
      <c r="B17" t="s">
        <v>45</v>
      </c>
      <c r="C17" t="s">
        <v>17</v>
      </c>
      <c r="D17">
        <v>4</v>
      </c>
      <c r="E17">
        <v>5246</v>
      </c>
      <c r="H17" s="12">
        <v>41645.510416666664</v>
      </c>
      <c r="I17" s="12">
        <v>41645.588888888888</v>
      </c>
      <c r="J17" s="13">
        <f t="shared" si="2"/>
        <v>1.8833333333604969</v>
      </c>
      <c r="K17" s="14">
        <f t="shared" si="0"/>
        <v>1.8833333333604969</v>
      </c>
      <c r="L17" s="13">
        <f t="shared" si="1"/>
        <v>331.46666667144746</v>
      </c>
      <c r="M17">
        <v>0</v>
      </c>
      <c r="N17">
        <v>180</v>
      </c>
      <c r="O17">
        <v>176</v>
      </c>
      <c r="P17" t="s">
        <v>46</v>
      </c>
      <c r="Q17" t="s">
        <v>47</v>
      </c>
    </row>
    <row r="18" spans="2:17" x14ac:dyDescent="0.25">
      <c r="B18" t="s">
        <v>48</v>
      </c>
      <c r="C18" t="s">
        <v>17</v>
      </c>
      <c r="D18">
        <v>4</v>
      </c>
      <c r="E18">
        <v>5079</v>
      </c>
      <c r="H18" s="12">
        <v>41645.095138888886</v>
      </c>
      <c r="I18" s="12">
        <v>41645.159722222219</v>
      </c>
      <c r="J18" s="13">
        <f t="shared" si="2"/>
        <v>1.5499999999883585</v>
      </c>
      <c r="K18" s="14">
        <f t="shared" si="0"/>
        <v>1.5499999999883585</v>
      </c>
      <c r="L18" s="13">
        <f t="shared" si="1"/>
        <v>272.79999999795109</v>
      </c>
      <c r="M18">
        <v>0</v>
      </c>
      <c r="N18">
        <v>180</v>
      </c>
      <c r="O18">
        <v>176</v>
      </c>
      <c r="P18" t="s">
        <v>49</v>
      </c>
      <c r="Q18" t="s">
        <v>50</v>
      </c>
    </row>
    <row r="19" spans="2:17" x14ac:dyDescent="0.25">
      <c r="B19" t="s">
        <v>48</v>
      </c>
      <c r="C19" t="s">
        <v>17</v>
      </c>
      <c r="D19">
        <v>6</v>
      </c>
      <c r="E19">
        <v>5041</v>
      </c>
      <c r="H19" s="12">
        <v>41645.577777777777</v>
      </c>
      <c r="I19" s="12">
        <v>41645.615277777775</v>
      </c>
      <c r="J19" s="13">
        <f t="shared" si="2"/>
        <v>0.8999999999650754</v>
      </c>
      <c r="K19" s="14">
        <f t="shared" si="0"/>
        <v>0.8999999999650754</v>
      </c>
      <c r="L19" s="13">
        <f t="shared" si="1"/>
        <v>158.39999999385327</v>
      </c>
      <c r="M19">
        <v>0</v>
      </c>
      <c r="N19">
        <v>180</v>
      </c>
      <c r="O19">
        <v>176</v>
      </c>
      <c r="P19" t="s">
        <v>51</v>
      </c>
      <c r="Q19" t="s">
        <v>52</v>
      </c>
    </row>
    <row r="20" spans="2:17" x14ac:dyDescent="0.25">
      <c r="B20" t="s">
        <v>53</v>
      </c>
      <c r="C20" t="s">
        <v>31</v>
      </c>
      <c r="D20">
        <v>5</v>
      </c>
      <c r="E20">
        <v>5130</v>
      </c>
      <c r="F20" s="16">
        <v>41644.5</v>
      </c>
      <c r="H20" s="12">
        <v>41645</v>
      </c>
      <c r="I20" s="12">
        <v>41645.665277777778</v>
      </c>
      <c r="J20" s="13">
        <f t="shared" si="2"/>
        <v>15.966666666674428</v>
      </c>
      <c r="K20" s="14">
        <f t="shared" si="0"/>
        <v>15.966666666674428</v>
      </c>
      <c r="L20" s="13">
        <f t="shared" si="1"/>
        <v>2810.1333333346993</v>
      </c>
      <c r="M20">
        <v>0</v>
      </c>
      <c r="N20">
        <v>180</v>
      </c>
      <c r="O20">
        <v>176</v>
      </c>
      <c r="P20" t="s">
        <v>24</v>
      </c>
      <c r="Q20" t="s">
        <v>54</v>
      </c>
    </row>
    <row r="21" spans="2:17" x14ac:dyDescent="0.25">
      <c r="B21" t="s">
        <v>55</v>
      </c>
      <c r="C21" t="s">
        <v>17</v>
      </c>
      <c r="D21">
        <v>7</v>
      </c>
      <c r="E21">
        <v>5130</v>
      </c>
      <c r="H21" s="12">
        <v>41645.102083333331</v>
      </c>
      <c r="I21" s="12">
        <v>41645.122916666667</v>
      </c>
      <c r="J21" s="13">
        <f t="shared" si="2"/>
        <v>0.50000000005820766</v>
      </c>
      <c r="K21" s="14">
        <f t="shared" si="0"/>
        <v>0.50000000005820766</v>
      </c>
      <c r="L21" s="17">
        <f t="shared" si="1"/>
        <v>88.000000010244548</v>
      </c>
      <c r="M21">
        <v>0</v>
      </c>
      <c r="N21">
        <v>180</v>
      </c>
      <c r="O21">
        <v>176</v>
      </c>
      <c r="P21" t="s">
        <v>24</v>
      </c>
      <c r="Q21" t="s">
        <v>56</v>
      </c>
    </row>
    <row r="22" spans="2:17" s="18" customFormat="1" x14ac:dyDescent="0.25">
      <c r="F22" s="19"/>
      <c r="G22" s="19"/>
      <c r="H22" s="20"/>
      <c r="I22" s="20"/>
      <c r="K22" s="21"/>
      <c r="L22" s="22" t="s">
        <v>57</v>
      </c>
    </row>
    <row r="23" spans="2:17" ht="15.75" thickBot="1" x14ac:dyDescent="0.3">
      <c r="L23" s="23">
        <f>SUM(L4:L21)</f>
        <v>6029.534951025249</v>
      </c>
    </row>
    <row r="24" spans="2:17" ht="15.75" thickBot="1" x14ac:dyDescent="0.3">
      <c r="B24" s="8">
        <v>41646</v>
      </c>
      <c r="C24" s="24"/>
      <c r="D24" s="24"/>
      <c r="E24" s="24"/>
      <c r="F24" s="10"/>
      <c r="G24" s="10"/>
      <c r="H24" s="24"/>
      <c r="I24" s="24"/>
      <c r="J24" s="24"/>
      <c r="K24" s="25"/>
      <c r="L24" s="24"/>
      <c r="M24" s="24"/>
      <c r="N24" s="24"/>
      <c r="O24" s="24"/>
      <c r="P24" s="24"/>
      <c r="Q24" s="24"/>
    </row>
    <row r="25" spans="2:17" x14ac:dyDescent="0.25">
      <c r="B25" t="s">
        <v>58</v>
      </c>
      <c r="C25" t="s">
        <v>17</v>
      </c>
      <c r="D25">
        <v>3</v>
      </c>
      <c r="E25">
        <v>5140</v>
      </c>
      <c r="H25" s="12">
        <v>41646.397916666669</v>
      </c>
      <c r="I25" s="12">
        <v>41646.441666666666</v>
      </c>
      <c r="J25" s="13">
        <f t="shared" ref="J25:J38" si="3">(I25-H25)*24</f>
        <v>1.0499999999301508</v>
      </c>
      <c r="K25" s="14">
        <f t="shared" ref="K25:K38" si="4">J25*(N25-M25)/N25</f>
        <v>1.0499999999301508</v>
      </c>
      <c r="L25" s="26">
        <f t="shared" ref="L25:L38" si="5">K25*O25</f>
        <v>144.89999999036081</v>
      </c>
      <c r="M25">
        <v>0</v>
      </c>
      <c r="N25">
        <v>139</v>
      </c>
      <c r="O25">
        <v>138</v>
      </c>
      <c r="P25" t="s">
        <v>59</v>
      </c>
      <c r="Q25" t="s">
        <v>60</v>
      </c>
    </row>
    <row r="26" spans="2:17" x14ac:dyDescent="0.25">
      <c r="B26" t="s">
        <v>23</v>
      </c>
      <c r="C26" t="s">
        <v>17</v>
      </c>
      <c r="D26">
        <v>2</v>
      </c>
      <c r="E26">
        <v>5130</v>
      </c>
      <c r="F26" s="15">
        <v>41645.842361111114</v>
      </c>
      <c r="H26" s="12">
        <v>41646</v>
      </c>
      <c r="I26" s="12">
        <v>41646.378472222219</v>
      </c>
      <c r="J26" s="13">
        <f t="shared" si="3"/>
        <v>9.0833333332557231</v>
      </c>
      <c r="K26" s="14">
        <f t="shared" si="4"/>
        <v>9.0833333332557231</v>
      </c>
      <c r="L26" s="26">
        <f t="shared" si="5"/>
        <v>127.16666666558012</v>
      </c>
      <c r="M26">
        <v>0</v>
      </c>
      <c r="N26">
        <v>14</v>
      </c>
      <c r="O26">
        <v>14</v>
      </c>
      <c r="P26" t="s">
        <v>24</v>
      </c>
      <c r="Q26" t="s">
        <v>25</v>
      </c>
    </row>
    <row r="27" spans="2:17" x14ac:dyDescent="0.25">
      <c r="B27" t="s">
        <v>61</v>
      </c>
      <c r="C27" t="s">
        <v>17</v>
      </c>
      <c r="D27">
        <v>1</v>
      </c>
      <c r="E27">
        <v>1455</v>
      </c>
      <c r="G27" s="15">
        <v>41647.260416666664</v>
      </c>
      <c r="H27" s="12">
        <v>41646.888888888891</v>
      </c>
      <c r="I27" s="12">
        <v>41647</v>
      </c>
      <c r="J27" s="13">
        <f t="shared" si="3"/>
        <v>2.6666666666278616</v>
      </c>
      <c r="K27" s="14">
        <f t="shared" si="4"/>
        <v>2.6666666666278616</v>
      </c>
      <c r="L27" s="26">
        <f t="shared" si="5"/>
        <v>1285.3333333146293</v>
      </c>
      <c r="M27">
        <v>0</v>
      </c>
      <c r="N27">
        <v>527</v>
      </c>
      <c r="O27">
        <v>482</v>
      </c>
      <c r="P27" t="s">
        <v>62</v>
      </c>
      <c r="Q27" t="s">
        <v>63</v>
      </c>
    </row>
    <row r="28" spans="2:17" x14ac:dyDescent="0.25">
      <c r="B28" t="s">
        <v>64</v>
      </c>
      <c r="C28" t="s">
        <v>27</v>
      </c>
      <c r="D28">
        <v>2</v>
      </c>
      <c r="E28">
        <v>250</v>
      </c>
      <c r="H28" s="12">
        <v>41646.163194444445</v>
      </c>
      <c r="I28" s="12">
        <v>41646.191666666666</v>
      </c>
      <c r="J28" s="13">
        <f t="shared" si="3"/>
        <v>0.68333333329064772</v>
      </c>
      <c r="K28" s="14">
        <f t="shared" si="4"/>
        <v>0.17147315854109887</v>
      </c>
      <c r="L28" s="26">
        <f t="shared" si="5"/>
        <v>84.193320843679544</v>
      </c>
      <c r="M28">
        <v>400</v>
      </c>
      <c r="N28">
        <v>534</v>
      </c>
      <c r="O28">
        <v>491</v>
      </c>
      <c r="P28" t="s">
        <v>65</v>
      </c>
      <c r="Q28" t="s">
        <v>66</v>
      </c>
    </row>
    <row r="29" spans="2:17" x14ac:dyDescent="0.25">
      <c r="B29" t="s">
        <v>67</v>
      </c>
      <c r="C29" t="s">
        <v>27</v>
      </c>
      <c r="D29">
        <v>1</v>
      </c>
      <c r="E29">
        <v>250</v>
      </c>
      <c r="H29" s="12">
        <v>41646.552083333336</v>
      </c>
      <c r="I29" s="12">
        <v>41646.59375</v>
      </c>
      <c r="J29" s="13">
        <f t="shared" si="3"/>
        <v>0.99999999994179234</v>
      </c>
      <c r="K29" s="14">
        <f t="shared" si="4"/>
        <v>0.26666666665114463</v>
      </c>
      <c r="L29" s="26">
        <f t="shared" si="5"/>
        <v>18.933333332231268</v>
      </c>
      <c r="M29">
        <v>55</v>
      </c>
      <c r="N29">
        <v>75</v>
      </c>
      <c r="O29">
        <v>71</v>
      </c>
      <c r="P29" t="s">
        <v>65</v>
      </c>
      <c r="Q29" t="s">
        <v>68</v>
      </c>
    </row>
    <row r="30" spans="2:17" x14ac:dyDescent="0.25">
      <c r="B30" t="s">
        <v>30</v>
      </c>
      <c r="C30" t="s">
        <v>31</v>
      </c>
      <c r="D30">
        <v>2</v>
      </c>
      <c r="E30">
        <v>5160</v>
      </c>
      <c r="F30" s="15">
        <v>41645.890277777777</v>
      </c>
      <c r="G30" s="15">
        <v>41653.551388888889</v>
      </c>
      <c r="H30" s="12">
        <v>41646</v>
      </c>
      <c r="I30" s="12">
        <v>41647</v>
      </c>
      <c r="J30" s="13">
        <f t="shared" si="3"/>
        <v>24</v>
      </c>
      <c r="K30" s="14">
        <f t="shared" si="4"/>
        <v>24</v>
      </c>
      <c r="L30" s="26">
        <f t="shared" si="5"/>
        <v>336</v>
      </c>
      <c r="M30">
        <v>0</v>
      </c>
      <c r="N30">
        <v>14</v>
      </c>
      <c r="O30">
        <v>14</v>
      </c>
      <c r="P30" t="s">
        <v>32</v>
      </c>
      <c r="Q30" t="s">
        <v>33</v>
      </c>
    </row>
    <row r="31" spans="2:17" x14ac:dyDescent="0.25">
      <c r="B31" t="s">
        <v>69</v>
      </c>
      <c r="C31" t="s">
        <v>27</v>
      </c>
      <c r="D31">
        <v>1</v>
      </c>
      <c r="E31">
        <v>8280</v>
      </c>
      <c r="H31" s="12">
        <v>41646.302083333336</v>
      </c>
      <c r="I31" s="12">
        <v>41646.373611111114</v>
      </c>
      <c r="J31" s="13">
        <f t="shared" si="3"/>
        <v>1.7166666666744277</v>
      </c>
      <c r="K31" s="14">
        <f t="shared" si="4"/>
        <v>0.36414141414306039</v>
      </c>
      <c r="L31" s="26">
        <f t="shared" si="5"/>
        <v>110.33484848534729</v>
      </c>
      <c r="M31">
        <v>260</v>
      </c>
      <c r="N31">
        <v>330</v>
      </c>
      <c r="O31">
        <v>303</v>
      </c>
      <c r="P31" t="s">
        <v>70</v>
      </c>
      <c r="Q31" t="s">
        <v>71</v>
      </c>
    </row>
    <row r="32" spans="2:17" x14ac:dyDescent="0.25">
      <c r="B32" t="s">
        <v>69</v>
      </c>
      <c r="C32" t="s">
        <v>27</v>
      </c>
      <c r="D32">
        <v>2</v>
      </c>
      <c r="E32">
        <v>250</v>
      </c>
      <c r="H32" s="12">
        <v>41646.701388888891</v>
      </c>
      <c r="I32" s="12">
        <v>41646.754166666666</v>
      </c>
      <c r="J32" s="13">
        <f t="shared" si="3"/>
        <v>1.2666666666045785</v>
      </c>
      <c r="K32" s="14">
        <f t="shared" si="4"/>
        <v>0.26868686867369845</v>
      </c>
      <c r="L32" s="26">
        <f t="shared" si="5"/>
        <v>81.412121208130628</v>
      </c>
      <c r="M32">
        <v>260</v>
      </c>
      <c r="N32">
        <v>330</v>
      </c>
      <c r="O32">
        <v>303</v>
      </c>
      <c r="P32" t="s">
        <v>65</v>
      </c>
      <c r="Q32" t="s">
        <v>72</v>
      </c>
    </row>
    <row r="33" spans="2:17" x14ac:dyDescent="0.25">
      <c r="B33" t="s">
        <v>34</v>
      </c>
      <c r="C33" t="s">
        <v>27</v>
      </c>
      <c r="D33">
        <v>11</v>
      </c>
      <c r="E33">
        <v>250</v>
      </c>
      <c r="H33" s="12">
        <v>41646.239583333336</v>
      </c>
      <c r="I33" s="12">
        <v>41646.302083333336</v>
      </c>
      <c r="J33" s="13">
        <f t="shared" si="3"/>
        <v>1.5</v>
      </c>
      <c r="K33" s="14">
        <f t="shared" si="4"/>
        <v>0.40909090909090912</v>
      </c>
      <c r="L33" s="26">
        <f t="shared" si="5"/>
        <v>122.31818181818183</v>
      </c>
      <c r="M33">
        <v>240</v>
      </c>
      <c r="N33">
        <v>330</v>
      </c>
      <c r="O33">
        <v>299</v>
      </c>
      <c r="P33" t="s">
        <v>65</v>
      </c>
      <c r="Q33" t="s">
        <v>73</v>
      </c>
    </row>
    <row r="34" spans="2:17" x14ac:dyDescent="0.25">
      <c r="B34" t="s">
        <v>34</v>
      </c>
      <c r="C34" t="s">
        <v>27</v>
      </c>
      <c r="D34">
        <v>12</v>
      </c>
      <c r="E34">
        <v>1850</v>
      </c>
      <c r="G34" s="15">
        <v>41647.409722222219</v>
      </c>
      <c r="H34" s="12">
        <v>41646.510416666664</v>
      </c>
      <c r="I34" s="12">
        <v>41647</v>
      </c>
      <c r="J34" s="13">
        <f t="shared" si="3"/>
        <v>11.750000000058208</v>
      </c>
      <c r="K34" s="14">
        <f t="shared" si="4"/>
        <v>1.7803030303118497</v>
      </c>
      <c r="L34" s="26">
        <f t="shared" si="5"/>
        <v>532.31060606324309</v>
      </c>
      <c r="M34">
        <v>280</v>
      </c>
      <c r="N34">
        <v>330</v>
      </c>
      <c r="O34">
        <v>299</v>
      </c>
      <c r="P34" t="s">
        <v>35</v>
      </c>
      <c r="Q34" t="s">
        <v>36</v>
      </c>
    </row>
    <row r="35" spans="2:17" x14ac:dyDescent="0.25">
      <c r="B35" t="s">
        <v>74</v>
      </c>
      <c r="C35" t="s">
        <v>27</v>
      </c>
      <c r="D35">
        <v>6</v>
      </c>
      <c r="E35">
        <v>280</v>
      </c>
      <c r="H35" s="12">
        <v>41646.725694444445</v>
      </c>
      <c r="I35" s="12">
        <v>41646.880555555559</v>
      </c>
      <c r="J35" s="13">
        <f t="shared" si="3"/>
        <v>3.7166666667326353</v>
      </c>
      <c r="K35" s="14">
        <f t="shared" si="4"/>
        <v>0.38073170732383094</v>
      </c>
      <c r="L35" s="26">
        <f t="shared" si="5"/>
        <v>145.82024390502724</v>
      </c>
      <c r="M35">
        <v>368</v>
      </c>
      <c r="N35">
        <v>410</v>
      </c>
      <c r="O35">
        <v>383</v>
      </c>
      <c r="P35" t="s">
        <v>75</v>
      </c>
      <c r="Q35" t="s">
        <v>76</v>
      </c>
    </row>
    <row r="36" spans="2:17" x14ac:dyDescent="0.25">
      <c r="B36" t="s">
        <v>45</v>
      </c>
      <c r="C36" t="s">
        <v>17</v>
      </c>
      <c r="D36">
        <v>6</v>
      </c>
      <c r="E36">
        <v>5246</v>
      </c>
      <c r="H36" s="12">
        <v>41646.059027777781</v>
      </c>
      <c r="I36" s="12">
        <v>41646.243055555555</v>
      </c>
      <c r="J36" s="13">
        <f t="shared" si="3"/>
        <v>4.4166666665696539</v>
      </c>
      <c r="K36" s="14">
        <f t="shared" si="4"/>
        <v>4.4166666665696539</v>
      </c>
      <c r="L36" s="26">
        <f t="shared" si="5"/>
        <v>777.33333331625909</v>
      </c>
      <c r="M36">
        <v>0</v>
      </c>
      <c r="N36">
        <v>180</v>
      </c>
      <c r="O36">
        <v>176</v>
      </c>
      <c r="P36" t="s">
        <v>46</v>
      </c>
      <c r="Q36" t="s">
        <v>77</v>
      </c>
    </row>
    <row r="37" spans="2:17" x14ac:dyDescent="0.25">
      <c r="B37" t="s">
        <v>78</v>
      </c>
      <c r="C37" t="s">
        <v>27</v>
      </c>
      <c r="D37">
        <v>1</v>
      </c>
      <c r="E37">
        <v>8280</v>
      </c>
      <c r="H37" s="12">
        <v>41646.888888888891</v>
      </c>
      <c r="I37" s="12">
        <v>41646.988194444442</v>
      </c>
      <c r="J37" s="13">
        <f t="shared" si="3"/>
        <v>2.3833333332440816</v>
      </c>
      <c r="K37" s="14">
        <f t="shared" si="4"/>
        <v>0.73769841267078717</v>
      </c>
      <c r="L37" s="26">
        <f t="shared" si="5"/>
        <v>114.34325396397202</v>
      </c>
      <c r="M37">
        <v>116</v>
      </c>
      <c r="N37">
        <v>168</v>
      </c>
      <c r="O37">
        <v>155</v>
      </c>
      <c r="P37" t="s">
        <v>79</v>
      </c>
      <c r="Q37" t="s">
        <v>80</v>
      </c>
    </row>
    <row r="38" spans="2:17" x14ac:dyDescent="0.25">
      <c r="B38" t="s">
        <v>48</v>
      </c>
      <c r="C38" t="s">
        <v>17</v>
      </c>
      <c r="D38">
        <v>8</v>
      </c>
      <c r="E38">
        <v>5016</v>
      </c>
      <c r="H38" s="12">
        <v>41646.059027777781</v>
      </c>
      <c r="I38" s="12">
        <v>41646.242361111108</v>
      </c>
      <c r="J38" s="13">
        <f t="shared" si="3"/>
        <v>4.3999999998486601</v>
      </c>
      <c r="K38" s="14">
        <f t="shared" si="4"/>
        <v>4.3999999998486601</v>
      </c>
      <c r="L38" s="27">
        <f t="shared" si="5"/>
        <v>774.39999997336417</v>
      </c>
      <c r="M38">
        <v>0</v>
      </c>
      <c r="N38">
        <v>180</v>
      </c>
      <c r="O38">
        <v>176</v>
      </c>
      <c r="P38" t="s">
        <v>81</v>
      </c>
      <c r="Q38" t="s">
        <v>82</v>
      </c>
    </row>
    <row r="39" spans="2:17" s="18" customFormat="1" x14ac:dyDescent="0.25">
      <c r="F39" s="19"/>
      <c r="G39" s="19"/>
      <c r="H39" s="20"/>
      <c r="I39" s="20"/>
      <c r="K39" s="21"/>
      <c r="L39" s="22" t="s">
        <v>83</v>
      </c>
    </row>
    <row r="40" spans="2:17" ht="15.75" thickBot="1" x14ac:dyDescent="0.3">
      <c r="L40" s="23">
        <f>SUM(L25:L38)</f>
        <v>4654.7992428800062</v>
      </c>
    </row>
    <row r="41" spans="2:17" ht="15.75" thickBot="1" x14ac:dyDescent="0.3">
      <c r="B41" s="8">
        <v>42054</v>
      </c>
      <c r="C41" s="24"/>
      <c r="D41" s="24"/>
      <c r="E41" s="24"/>
      <c r="F41" s="10"/>
      <c r="G41" s="10"/>
      <c r="H41" s="24"/>
      <c r="I41" s="24"/>
      <c r="J41" s="24"/>
      <c r="K41" s="25"/>
      <c r="L41" s="24"/>
      <c r="M41" s="24"/>
      <c r="N41" s="24"/>
      <c r="O41" s="24"/>
      <c r="P41" s="24"/>
      <c r="Q41" s="24"/>
    </row>
    <row r="42" spans="2:17" x14ac:dyDescent="0.25">
      <c r="B42" t="s">
        <v>84</v>
      </c>
      <c r="C42" t="s">
        <v>27</v>
      </c>
      <c r="D42">
        <v>1</v>
      </c>
      <c r="E42">
        <v>5097</v>
      </c>
      <c r="F42" s="15">
        <v>42005</v>
      </c>
      <c r="G42" s="15">
        <v>42095</v>
      </c>
      <c r="H42" s="12">
        <v>42054</v>
      </c>
      <c r="I42" s="12">
        <v>42055</v>
      </c>
      <c r="J42" s="28">
        <f t="shared" ref="J42:J66" si="6">(I42-H42)*24</f>
        <v>24</v>
      </c>
      <c r="K42" s="14">
        <f t="shared" ref="K42:K54" si="7">J42*(N42-M42)/N42</f>
        <v>3.2805755395683454</v>
      </c>
      <c r="L42" s="28">
        <f>K42*O42</f>
        <v>452.71942446043164</v>
      </c>
      <c r="M42">
        <v>120</v>
      </c>
      <c r="N42">
        <v>139</v>
      </c>
      <c r="O42">
        <v>138</v>
      </c>
      <c r="P42" t="s">
        <v>85</v>
      </c>
      <c r="Q42" t="s">
        <v>86</v>
      </c>
    </row>
    <row r="43" spans="2:17" x14ac:dyDescent="0.25">
      <c r="B43" t="s">
        <v>16</v>
      </c>
      <c r="C43" t="s">
        <v>27</v>
      </c>
      <c r="D43">
        <v>1</v>
      </c>
      <c r="E43">
        <v>5097</v>
      </c>
      <c r="F43" s="15">
        <v>42005</v>
      </c>
      <c r="G43" s="15">
        <v>42095</v>
      </c>
      <c r="H43" s="12">
        <v>42054</v>
      </c>
      <c r="I43" s="12">
        <v>42055</v>
      </c>
      <c r="J43" s="28">
        <f t="shared" si="6"/>
        <v>24</v>
      </c>
      <c r="K43" s="14">
        <f t="shared" si="7"/>
        <v>1.6744186046511629</v>
      </c>
      <c r="L43" s="28">
        <f t="shared" ref="L43:L54" si="8">K43*O43</f>
        <v>214.32558139534885</v>
      </c>
      <c r="M43">
        <v>120</v>
      </c>
      <c r="N43">
        <v>129</v>
      </c>
      <c r="O43">
        <v>128</v>
      </c>
      <c r="P43" t="s">
        <v>85</v>
      </c>
      <c r="Q43" t="s">
        <v>87</v>
      </c>
    </row>
    <row r="44" spans="2:17" x14ac:dyDescent="0.25">
      <c r="B44" t="s">
        <v>20</v>
      </c>
      <c r="C44" t="s">
        <v>27</v>
      </c>
      <c r="D44">
        <v>1</v>
      </c>
      <c r="E44">
        <v>5097</v>
      </c>
      <c r="F44" s="15">
        <v>42005</v>
      </c>
      <c r="G44" s="15">
        <v>42095</v>
      </c>
      <c r="H44" s="12">
        <v>42054</v>
      </c>
      <c r="I44" s="12">
        <v>42055</v>
      </c>
      <c r="J44" s="28">
        <f t="shared" si="6"/>
        <v>24</v>
      </c>
      <c r="K44" s="14">
        <f t="shared" si="7"/>
        <v>2.0152671755725189</v>
      </c>
      <c r="L44" s="28">
        <f t="shared" si="8"/>
        <v>261.98473282442745</v>
      </c>
      <c r="M44">
        <v>120</v>
      </c>
      <c r="N44">
        <v>131</v>
      </c>
      <c r="O44">
        <v>130</v>
      </c>
      <c r="P44" t="s">
        <v>85</v>
      </c>
      <c r="Q44" t="s">
        <v>88</v>
      </c>
    </row>
    <row r="45" spans="2:17" x14ac:dyDescent="0.25">
      <c r="B45" t="s">
        <v>89</v>
      </c>
      <c r="C45" t="s">
        <v>27</v>
      </c>
      <c r="D45">
        <v>1</v>
      </c>
      <c r="E45">
        <v>5097</v>
      </c>
      <c r="F45" s="15">
        <v>42005</v>
      </c>
      <c r="G45" s="15">
        <v>42095</v>
      </c>
      <c r="H45" s="12">
        <v>42054</v>
      </c>
      <c r="I45" s="12">
        <v>42055</v>
      </c>
      <c r="J45" s="28">
        <f t="shared" si="6"/>
        <v>24</v>
      </c>
      <c r="K45" s="14">
        <f t="shared" si="7"/>
        <v>1.6744186046511629</v>
      </c>
      <c r="L45" s="28">
        <f t="shared" si="8"/>
        <v>214.32558139534885</v>
      </c>
      <c r="M45">
        <v>120</v>
      </c>
      <c r="N45">
        <v>129</v>
      </c>
      <c r="O45">
        <v>128</v>
      </c>
      <c r="P45" t="s">
        <v>85</v>
      </c>
      <c r="Q45" t="s">
        <v>88</v>
      </c>
    </row>
    <row r="46" spans="2:17" x14ac:dyDescent="0.25">
      <c r="B46" t="s">
        <v>58</v>
      </c>
      <c r="C46" t="s">
        <v>27</v>
      </c>
      <c r="D46">
        <v>1</v>
      </c>
      <c r="E46">
        <v>5097</v>
      </c>
      <c r="F46" s="15">
        <v>42005</v>
      </c>
      <c r="G46" s="15">
        <v>42095</v>
      </c>
      <c r="H46" s="12">
        <v>42054</v>
      </c>
      <c r="I46" s="12">
        <v>42055</v>
      </c>
      <c r="J46" s="28">
        <f t="shared" si="6"/>
        <v>24</v>
      </c>
      <c r="K46" s="14">
        <f t="shared" si="7"/>
        <v>3.2805755395683454</v>
      </c>
      <c r="L46" s="28">
        <f t="shared" si="8"/>
        <v>452.71942446043164</v>
      </c>
      <c r="M46">
        <v>120</v>
      </c>
      <c r="N46">
        <v>139</v>
      </c>
      <c r="O46">
        <v>138</v>
      </c>
      <c r="P46" t="s">
        <v>85</v>
      </c>
      <c r="Q46" t="s">
        <v>86</v>
      </c>
    </row>
    <row r="47" spans="2:17" x14ac:dyDescent="0.25">
      <c r="B47" t="s">
        <v>23</v>
      </c>
      <c r="C47" t="s">
        <v>17</v>
      </c>
      <c r="D47">
        <v>8</v>
      </c>
      <c r="E47">
        <v>5150</v>
      </c>
      <c r="F47" s="15">
        <v>42051.176388888889</v>
      </c>
      <c r="G47" s="15">
        <v>42064.477777777778</v>
      </c>
      <c r="H47" s="12">
        <v>42054</v>
      </c>
      <c r="I47" s="12">
        <v>42055</v>
      </c>
      <c r="J47">
        <f t="shared" si="6"/>
        <v>24</v>
      </c>
      <c r="K47" s="14">
        <f t="shared" si="7"/>
        <v>24</v>
      </c>
      <c r="L47">
        <f t="shared" si="8"/>
        <v>336</v>
      </c>
      <c r="M47">
        <v>0</v>
      </c>
      <c r="N47">
        <v>14</v>
      </c>
      <c r="O47">
        <v>14</v>
      </c>
      <c r="P47" t="s">
        <v>90</v>
      </c>
      <c r="Q47" t="s">
        <v>91</v>
      </c>
    </row>
    <row r="48" spans="2:17" x14ac:dyDescent="0.25">
      <c r="B48" t="s">
        <v>92</v>
      </c>
      <c r="C48" t="s">
        <v>17</v>
      </c>
      <c r="D48">
        <v>8</v>
      </c>
      <c r="E48">
        <v>9290</v>
      </c>
      <c r="F48" s="15">
        <v>42049.833333333336</v>
      </c>
      <c r="G48" s="15">
        <v>42056.840277777781</v>
      </c>
      <c r="H48" s="12">
        <v>42054</v>
      </c>
      <c r="I48" s="12">
        <v>42055</v>
      </c>
      <c r="J48">
        <f t="shared" si="6"/>
        <v>24</v>
      </c>
      <c r="K48" s="14">
        <f t="shared" si="7"/>
        <v>24</v>
      </c>
      <c r="L48">
        <f t="shared" si="8"/>
        <v>312</v>
      </c>
      <c r="M48">
        <v>0</v>
      </c>
      <c r="N48">
        <v>13</v>
      </c>
      <c r="O48">
        <v>13</v>
      </c>
      <c r="P48" t="s">
        <v>93</v>
      </c>
      <c r="Q48" t="s">
        <v>94</v>
      </c>
    </row>
    <row r="49" spans="2:17" x14ac:dyDescent="0.25">
      <c r="B49" t="s">
        <v>95</v>
      </c>
      <c r="C49" t="s">
        <v>17</v>
      </c>
      <c r="D49">
        <v>8</v>
      </c>
      <c r="E49">
        <v>9290</v>
      </c>
      <c r="F49" s="15">
        <v>42049.833333333336</v>
      </c>
      <c r="G49" s="15">
        <v>42056.840277777781</v>
      </c>
      <c r="H49" s="12">
        <v>42054</v>
      </c>
      <c r="I49" s="12">
        <v>42055</v>
      </c>
      <c r="J49">
        <f t="shared" si="6"/>
        <v>24</v>
      </c>
      <c r="K49" s="14">
        <f t="shared" si="7"/>
        <v>24</v>
      </c>
      <c r="L49">
        <f t="shared" si="8"/>
        <v>672</v>
      </c>
      <c r="M49">
        <v>0</v>
      </c>
      <c r="N49">
        <v>28</v>
      </c>
      <c r="O49">
        <v>28</v>
      </c>
      <c r="P49" t="s">
        <v>93</v>
      </c>
      <c r="Q49" t="s">
        <v>94</v>
      </c>
    </row>
    <row r="50" spans="2:17" x14ac:dyDescent="0.25">
      <c r="B50" t="s">
        <v>96</v>
      </c>
      <c r="C50" t="s">
        <v>17</v>
      </c>
      <c r="D50">
        <v>10</v>
      </c>
      <c r="E50">
        <v>9290</v>
      </c>
      <c r="F50" s="15">
        <v>42049.833333333336</v>
      </c>
      <c r="G50" s="15">
        <v>42056</v>
      </c>
      <c r="H50" s="12">
        <v>42054</v>
      </c>
      <c r="I50" s="12">
        <v>42055</v>
      </c>
      <c r="J50">
        <f t="shared" si="6"/>
        <v>24</v>
      </c>
      <c r="K50" s="14">
        <f t="shared" si="7"/>
        <v>24</v>
      </c>
      <c r="L50">
        <f t="shared" si="8"/>
        <v>4200</v>
      </c>
      <c r="M50">
        <v>0</v>
      </c>
      <c r="N50">
        <v>176</v>
      </c>
      <c r="O50">
        <v>175</v>
      </c>
      <c r="P50" t="s">
        <v>93</v>
      </c>
      <c r="Q50" t="s">
        <v>94</v>
      </c>
    </row>
    <row r="51" spans="2:17" x14ac:dyDescent="0.25">
      <c r="B51" t="s">
        <v>74</v>
      </c>
      <c r="C51" t="s">
        <v>27</v>
      </c>
      <c r="D51">
        <v>28</v>
      </c>
      <c r="E51">
        <v>1493</v>
      </c>
      <c r="F51" s="15">
        <v>42046.299305555556</v>
      </c>
      <c r="G51" s="15">
        <v>42066.712500000001</v>
      </c>
      <c r="H51" s="12">
        <v>42054</v>
      </c>
      <c r="I51" s="12">
        <v>42055</v>
      </c>
      <c r="J51">
        <f t="shared" si="6"/>
        <v>24</v>
      </c>
      <c r="K51" s="14">
        <f t="shared" si="7"/>
        <v>0.73170731707317072</v>
      </c>
      <c r="L51">
        <f t="shared" si="8"/>
        <v>280.2439024390244</v>
      </c>
      <c r="M51">
        <v>397.5</v>
      </c>
      <c r="N51">
        <v>410</v>
      </c>
      <c r="O51">
        <v>383</v>
      </c>
      <c r="P51" t="s">
        <v>97</v>
      </c>
      <c r="Q51" t="s">
        <v>98</v>
      </c>
    </row>
    <row r="52" spans="2:17" x14ac:dyDescent="0.25">
      <c r="B52" t="s">
        <v>74</v>
      </c>
      <c r="C52" t="s">
        <v>27</v>
      </c>
      <c r="D52">
        <v>29</v>
      </c>
      <c r="E52">
        <v>310</v>
      </c>
      <c r="F52" s="15"/>
      <c r="G52" s="15"/>
      <c r="H52" s="12">
        <v>42054.565972222219</v>
      </c>
      <c r="I52" s="12">
        <v>42054.597222222219</v>
      </c>
      <c r="J52" s="13">
        <f t="shared" si="6"/>
        <v>0.75</v>
      </c>
      <c r="K52" s="14">
        <f t="shared" si="7"/>
        <v>0.23551829268292682</v>
      </c>
      <c r="L52" s="13">
        <f t="shared" si="8"/>
        <v>90.203506097560975</v>
      </c>
      <c r="M52">
        <v>281.25</v>
      </c>
      <c r="N52">
        <v>410</v>
      </c>
      <c r="O52">
        <v>383</v>
      </c>
      <c r="P52" t="s">
        <v>99</v>
      </c>
      <c r="Q52" t="s">
        <v>100</v>
      </c>
    </row>
    <row r="53" spans="2:17" x14ac:dyDescent="0.25">
      <c r="B53" t="s">
        <v>101</v>
      </c>
      <c r="C53" t="s">
        <v>27</v>
      </c>
      <c r="D53">
        <v>6</v>
      </c>
      <c r="E53">
        <v>4269</v>
      </c>
      <c r="F53" s="15">
        <v>42016.791666666664</v>
      </c>
      <c r="G53" s="15">
        <v>42067.666666666664</v>
      </c>
      <c r="H53" s="12">
        <v>42054</v>
      </c>
      <c r="I53" s="12">
        <v>42055</v>
      </c>
      <c r="J53" s="13">
        <f t="shared" si="6"/>
        <v>24</v>
      </c>
      <c r="K53" s="14">
        <f t="shared" si="7"/>
        <v>0.60296540362438222</v>
      </c>
      <c r="L53" s="28">
        <f t="shared" si="8"/>
        <v>343.69028006589787</v>
      </c>
      <c r="M53">
        <v>591.75</v>
      </c>
      <c r="N53">
        <v>607</v>
      </c>
      <c r="O53">
        <v>570</v>
      </c>
      <c r="P53" t="s">
        <v>102</v>
      </c>
      <c r="Q53" t="s">
        <v>103</v>
      </c>
    </row>
    <row r="54" spans="2:17" x14ac:dyDescent="0.25">
      <c r="B54" t="s">
        <v>45</v>
      </c>
      <c r="C54" t="s">
        <v>17</v>
      </c>
      <c r="D54">
        <v>14</v>
      </c>
      <c r="E54">
        <v>5079</v>
      </c>
      <c r="F54" s="15"/>
      <c r="G54" s="15"/>
      <c r="H54" s="12">
        <v>42054.053472222222</v>
      </c>
      <c r="I54" s="12">
        <v>42054.112500000003</v>
      </c>
      <c r="J54" s="13">
        <f t="shared" si="6"/>
        <v>1.4166666667442769</v>
      </c>
      <c r="K54" s="14">
        <f t="shared" si="7"/>
        <v>1.4166666667442769</v>
      </c>
      <c r="L54" s="13">
        <f t="shared" si="8"/>
        <v>249.33333334699273</v>
      </c>
      <c r="M54">
        <v>0</v>
      </c>
      <c r="N54">
        <v>180</v>
      </c>
      <c r="O54">
        <v>176</v>
      </c>
      <c r="P54" t="s">
        <v>49</v>
      </c>
      <c r="Q54" t="s">
        <v>104</v>
      </c>
    </row>
    <row r="55" spans="2:17" x14ac:dyDescent="0.25">
      <c r="B55" t="s">
        <v>45</v>
      </c>
      <c r="C55" t="s">
        <v>31</v>
      </c>
      <c r="D55">
        <v>15</v>
      </c>
      <c r="E55">
        <v>5130</v>
      </c>
      <c r="F55" s="15"/>
      <c r="G55" s="15"/>
      <c r="H55" s="12">
        <v>42054.112500000003</v>
      </c>
      <c r="I55" s="12">
        <v>42054.331250000003</v>
      </c>
      <c r="J55" s="13">
        <f t="shared" si="6"/>
        <v>5.25</v>
      </c>
      <c r="K55" s="14">
        <f>J55*(N55-M55)/N55</f>
        <v>5.25</v>
      </c>
      <c r="L55" s="13">
        <f>K55*O55</f>
        <v>924</v>
      </c>
      <c r="M55">
        <v>0</v>
      </c>
      <c r="N55">
        <v>180</v>
      </c>
      <c r="O55">
        <v>176</v>
      </c>
      <c r="P55" t="s">
        <v>24</v>
      </c>
      <c r="Q55" t="s">
        <v>105</v>
      </c>
    </row>
    <row r="56" spans="2:17" x14ac:dyDescent="0.25">
      <c r="B56" t="s">
        <v>45</v>
      </c>
      <c r="C56" t="s">
        <v>17</v>
      </c>
      <c r="D56">
        <v>16</v>
      </c>
      <c r="E56">
        <v>5079</v>
      </c>
      <c r="F56" s="15"/>
      <c r="G56" s="15"/>
      <c r="H56" s="12">
        <v>42054.378472222219</v>
      </c>
      <c r="I56" s="12">
        <v>42054.525694444441</v>
      </c>
      <c r="J56" s="13">
        <f t="shared" si="6"/>
        <v>3.5333333333255723</v>
      </c>
      <c r="K56" s="14">
        <f t="shared" ref="K56:K66" si="9">J56*(N56-M56)/N56</f>
        <v>3.5333333333255723</v>
      </c>
      <c r="L56" s="13">
        <f t="shared" ref="L56:L66" si="10">K56*O56</f>
        <v>621.86666666530073</v>
      </c>
      <c r="M56">
        <v>0</v>
      </c>
      <c r="N56">
        <v>180</v>
      </c>
      <c r="O56">
        <v>176</v>
      </c>
      <c r="P56" t="s">
        <v>49</v>
      </c>
      <c r="Q56" t="s">
        <v>106</v>
      </c>
    </row>
    <row r="57" spans="2:17" x14ac:dyDescent="0.25">
      <c r="B57" t="s">
        <v>45</v>
      </c>
      <c r="C57" t="s">
        <v>17</v>
      </c>
      <c r="D57">
        <v>17</v>
      </c>
      <c r="E57">
        <v>5048</v>
      </c>
      <c r="F57" s="15"/>
      <c r="G57" s="15"/>
      <c r="H57" s="12">
        <v>42054.92083333333</v>
      </c>
      <c r="I57" s="12">
        <v>42054.979861111111</v>
      </c>
      <c r="J57" s="13">
        <f t="shared" si="6"/>
        <v>1.4166666667442769</v>
      </c>
      <c r="K57" s="14">
        <f t="shared" si="9"/>
        <v>1.4166666667442769</v>
      </c>
      <c r="L57" s="13">
        <f t="shared" si="10"/>
        <v>249.33333334699273</v>
      </c>
      <c r="M57">
        <v>0</v>
      </c>
      <c r="N57">
        <v>180</v>
      </c>
      <c r="O57">
        <v>176</v>
      </c>
      <c r="P57" t="s">
        <v>107</v>
      </c>
      <c r="Q57" t="s">
        <v>108</v>
      </c>
    </row>
    <row r="58" spans="2:17" x14ac:dyDescent="0.25">
      <c r="B58" t="s">
        <v>45</v>
      </c>
      <c r="C58" t="s">
        <v>31</v>
      </c>
      <c r="D58">
        <v>18</v>
      </c>
      <c r="E58">
        <v>5130</v>
      </c>
      <c r="F58" s="15"/>
      <c r="G58" s="15"/>
      <c r="H58" s="12">
        <v>42054.979861111111</v>
      </c>
      <c r="I58" s="12">
        <v>42054.992361111108</v>
      </c>
      <c r="J58" s="13">
        <f t="shared" si="6"/>
        <v>0.29999999993015081</v>
      </c>
      <c r="K58" s="14">
        <f t="shared" si="9"/>
        <v>0.29999999993015081</v>
      </c>
      <c r="L58" s="13">
        <f t="shared" si="10"/>
        <v>52.799999987706542</v>
      </c>
      <c r="M58">
        <v>0</v>
      </c>
      <c r="N58">
        <v>180</v>
      </c>
      <c r="O58">
        <v>176</v>
      </c>
      <c r="P58" t="s">
        <v>24</v>
      </c>
      <c r="Q58" t="s">
        <v>109</v>
      </c>
    </row>
    <row r="59" spans="2:17" x14ac:dyDescent="0.25">
      <c r="B59" t="s">
        <v>48</v>
      </c>
      <c r="C59" t="s">
        <v>17</v>
      </c>
      <c r="D59">
        <v>22</v>
      </c>
      <c r="E59">
        <v>5079</v>
      </c>
      <c r="F59" s="15"/>
      <c r="G59" s="15"/>
      <c r="H59" s="12">
        <v>42054.072916666664</v>
      </c>
      <c r="I59" s="12">
        <v>42054.125</v>
      </c>
      <c r="J59" s="13">
        <f t="shared" si="6"/>
        <v>1.2500000000582077</v>
      </c>
      <c r="K59" s="14">
        <f t="shared" si="9"/>
        <v>1.2500000000582077</v>
      </c>
      <c r="L59" s="13">
        <f t="shared" si="10"/>
        <v>220.00000001024455</v>
      </c>
      <c r="M59">
        <v>0</v>
      </c>
      <c r="N59">
        <v>180</v>
      </c>
      <c r="O59">
        <v>176</v>
      </c>
      <c r="P59" t="s">
        <v>49</v>
      </c>
      <c r="Q59" t="s">
        <v>110</v>
      </c>
    </row>
    <row r="60" spans="2:17" x14ac:dyDescent="0.25">
      <c r="B60" t="s">
        <v>48</v>
      </c>
      <c r="C60" t="s">
        <v>27</v>
      </c>
      <c r="D60">
        <v>28</v>
      </c>
      <c r="E60">
        <v>5109</v>
      </c>
      <c r="F60" s="15"/>
      <c r="G60" s="15"/>
      <c r="H60" s="12">
        <v>42054.125</v>
      </c>
      <c r="I60" s="12">
        <v>42054.273611111108</v>
      </c>
      <c r="J60" s="13">
        <f t="shared" si="6"/>
        <v>3.566666666592937</v>
      </c>
      <c r="K60" s="14">
        <f t="shared" si="9"/>
        <v>0.43592592591691454</v>
      </c>
      <c r="L60" s="13">
        <f t="shared" si="10"/>
        <v>76.722962961376965</v>
      </c>
      <c r="M60">
        <v>158</v>
      </c>
      <c r="N60">
        <v>180</v>
      </c>
      <c r="O60">
        <v>176</v>
      </c>
      <c r="P60" t="s">
        <v>111</v>
      </c>
      <c r="Q60" t="s">
        <v>112</v>
      </c>
    </row>
    <row r="61" spans="2:17" x14ac:dyDescent="0.25">
      <c r="B61" t="s">
        <v>48</v>
      </c>
      <c r="C61" t="s">
        <v>17</v>
      </c>
      <c r="D61">
        <v>23</v>
      </c>
      <c r="E61">
        <v>5079</v>
      </c>
      <c r="F61" s="15"/>
      <c r="G61" s="15"/>
      <c r="H61" s="12">
        <v>42054.273611111108</v>
      </c>
      <c r="I61" s="12">
        <v>42054.34375</v>
      </c>
      <c r="J61" s="13">
        <f t="shared" si="6"/>
        <v>1.683333333407063</v>
      </c>
      <c r="K61" s="14">
        <f t="shared" si="9"/>
        <v>1.683333333407063</v>
      </c>
      <c r="L61" s="13">
        <f t="shared" si="10"/>
        <v>296.26666667964309</v>
      </c>
      <c r="M61">
        <v>0</v>
      </c>
      <c r="N61">
        <v>180</v>
      </c>
      <c r="O61">
        <v>176</v>
      </c>
      <c r="P61" t="s">
        <v>49</v>
      </c>
      <c r="Q61" t="s">
        <v>113</v>
      </c>
    </row>
    <row r="62" spans="2:17" x14ac:dyDescent="0.25">
      <c r="B62" t="s">
        <v>48</v>
      </c>
      <c r="C62" t="s">
        <v>27</v>
      </c>
      <c r="D62">
        <v>29</v>
      </c>
      <c r="E62">
        <v>5079</v>
      </c>
      <c r="F62" s="15"/>
      <c r="G62" s="15"/>
      <c r="H62" s="12">
        <v>42054.757638888892</v>
      </c>
      <c r="I62" s="12">
        <v>42054.947916666664</v>
      </c>
      <c r="J62" s="13">
        <f t="shared" si="6"/>
        <v>4.5666666665347293</v>
      </c>
      <c r="K62" s="14">
        <f t="shared" si="9"/>
        <v>1.0148148147854954</v>
      </c>
      <c r="L62" s="13">
        <f t="shared" si="10"/>
        <v>178.60740740224719</v>
      </c>
      <c r="M62">
        <v>140</v>
      </c>
      <c r="N62">
        <v>180</v>
      </c>
      <c r="O62">
        <v>176</v>
      </c>
      <c r="P62" t="s">
        <v>49</v>
      </c>
      <c r="Q62" t="s">
        <v>114</v>
      </c>
    </row>
    <row r="63" spans="2:17" x14ac:dyDescent="0.25">
      <c r="B63" t="s">
        <v>48</v>
      </c>
      <c r="C63" t="s">
        <v>17</v>
      </c>
      <c r="D63">
        <v>24</v>
      </c>
      <c r="E63">
        <v>5079</v>
      </c>
      <c r="F63" s="15"/>
      <c r="G63" s="15">
        <v>42055.022916666669</v>
      </c>
      <c r="H63" s="12">
        <v>42054.947916666664</v>
      </c>
      <c r="I63" s="12">
        <v>42055</v>
      </c>
      <c r="J63" s="13">
        <f t="shared" si="6"/>
        <v>1.2500000000582077</v>
      </c>
      <c r="K63" s="14">
        <f t="shared" si="9"/>
        <v>1.2500000000582077</v>
      </c>
      <c r="L63" s="13">
        <f t="shared" si="10"/>
        <v>220.00000001024455</v>
      </c>
      <c r="M63">
        <v>0</v>
      </c>
      <c r="N63">
        <v>180</v>
      </c>
      <c r="O63">
        <v>176</v>
      </c>
      <c r="P63" t="s">
        <v>49</v>
      </c>
      <c r="Q63" t="s">
        <v>115</v>
      </c>
    </row>
    <row r="64" spans="2:17" x14ac:dyDescent="0.25">
      <c r="B64" t="s">
        <v>116</v>
      </c>
      <c r="C64" t="s">
        <v>27</v>
      </c>
      <c r="D64">
        <v>12</v>
      </c>
      <c r="E64">
        <v>310</v>
      </c>
      <c r="F64" s="15">
        <v>42053.736111111109</v>
      </c>
      <c r="G64" s="15"/>
      <c r="H64" s="12">
        <v>42054</v>
      </c>
      <c r="I64" s="12">
        <v>42054.330555555556</v>
      </c>
      <c r="J64" s="13">
        <f t="shared" si="6"/>
        <v>7.9333333333488554</v>
      </c>
      <c r="K64" s="14">
        <f t="shared" si="9"/>
        <v>2.4545119705388725</v>
      </c>
      <c r="L64" s="13">
        <f t="shared" si="10"/>
        <v>412.35801105053059</v>
      </c>
      <c r="M64">
        <v>125</v>
      </c>
      <c r="N64">
        <v>181</v>
      </c>
      <c r="O64">
        <v>168</v>
      </c>
      <c r="P64" t="s">
        <v>99</v>
      </c>
      <c r="Q64" t="s">
        <v>117</v>
      </c>
    </row>
    <row r="65" spans="2:17" x14ac:dyDescent="0.25">
      <c r="B65" t="s">
        <v>118</v>
      </c>
      <c r="C65" t="s">
        <v>27</v>
      </c>
      <c r="D65">
        <v>26</v>
      </c>
      <c r="E65">
        <v>3979</v>
      </c>
      <c r="F65" s="15"/>
      <c r="G65" s="15"/>
      <c r="H65" s="12">
        <v>42054.154861111114</v>
      </c>
      <c r="I65" s="12">
        <v>42054.185416666667</v>
      </c>
      <c r="J65" s="13">
        <f t="shared" si="6"/>
        <v>0.73333333327900618</v>
      </c>
      <c r="K65" s="14">
        <f t="shared" si="9"/>
        <v>0.42426564492386948</v>
      </c>
      <c r="L65" s="13">
        <f t="shared" si="10"/>
        <v>101.82375478172868</v>
      </c>
      <c r="M65">
        <v>110</v>
      </c>
      <c r="N65">
        <v>261</v>
      </c>
      <c r="O65">
        <v>240</v>
      </c>
      <c r="P65" t="s">
        <v>119</v>
      </c>
      <c r="Q65" t="s">
        <v>120</v>
      </c>
    </row>
    <row r="66" spans="2:17" x14ac:dyDescent="0.25">
      <c r="B66" t="s">
        <v>121</v>
      </c>
      <c r="C66" t="s">
        <v>27</v>
      </c>
      <c r="D66">
        <v>5</v>
      </c>
      <c r="E66">
        <v>5108</v>
      </c>
      <c r="F66" s="15">
        <v>42053.661111111112</v>
      </c>
      <c r="G66" s="15">
        <v>42055.497916666667</v>
      </c>
      <c r="H66" s="12">
        <v>42054</v>
      </c>
      <c r="I66" s="12">
        <v>42055</v>
      </c>
      <c r="J66" s="13">
        <f t="shared" si="6"/>
        <v>24</v>
      </c>
      <c r="K66" s="14">
        <f t="shared" si="9"/>
        <v>6</v>
      </c>
      <c r="L66" s="17">
        <f t="shared" si="10"/>
        <v>96</v>
      </c>
      <c r="M66">
        <v>12</v>
      </c>
      <c r="N66">
        <v>16</v>
      </c>
      <c r="O66">
        <v>16</v>
      </c>
      <c r="P66" t="s">
        <v>122</v>
      </c>
      <c r="Q66" t="s">
        <v>123</v>
      </c>
    </row>
    <row r="67" spans="2:17" s="18" customFormat="1" x14ac:dyDescent="0.25">
      <c r="F67" s="19"/>
      <c r="G67" s="19"/>
      <c r="H67" s="20"/>
      <c r="I67" s="20"/>
      <c r="K67" s="21"/>
      <c r="L67" s="22" t="s">
        <v>124</v>
      </c>
    </row>
    <row r="68" spans="2:17" x14ac:dyDescent="0.25">
      <c r="L68" s="23">
        <f>SUM(L42:L66)</f>
        <v>11529.324569381481</v>
      </c>
    </row>
    <row r="69" spans="2:17" ht="15.75" thickBot="1" x14ac:dyDescent="0.3">
      <c r="K69" s="14" t="s">
        <v>125</v>
      </c>
      <c r="L69" s="23">
        <f>L52+SUM(L54:L66)</f>
        <v>3789.3156423405694</v>
      </c>
    </row>
    <row r="70" spans="2:17" ht="15.75" thickBot="1" x14ac:dyDescent="0.3">
      <c r="B70" s="8">
        <v>42055</v>
      </c>
      <c r="C70" s="24"/>
      <c r="D70" s="24"/>
      <c r="E70" s="24"/>
      <c r="F70" s="10"/>
      <c r="G70" s="10"/>
      <c r="H70" s="24"/>
      <c r="I70" s="24"/>
      <c r="J70" s="24"/>
      <c r="K70" s="25"/>
      <c r="L70" s="25">
        <f>L68-L69</f>
        <v>7740.0089270409117</v>
      </c>
      <c r="M70" s="24"/>
      <c r="N70" s="24"/>
      <c r="O70" s="24"/>
      <c r="P70" s="24"/>
      <c r="Q70" s="24"/>
    </row>
    <row r="71" spans="2:17" x14ac:dyDescent="0.25">
      <c r="B71" t="s">
        <v>84</v>
      </c>
      <c r="C71" t="s">
        <v>27</v>
      </c>
      <c r="D71">
        <v>1</v>
      </c>
      <c r="E71">
        <v>5097</v>
      </c>
      <c r="F71" s="15">
        <v>42005</v>
      </c>
      <c r="G71" s="15">
        <v>42095</v>
      </c>
      <c r="H71" s="12">
        <v>42055</v>
      </c>
      <c r="I71" s="12">
        <v>42056</v>
      </c>
      <c r="J71" s="28">
        <f t="shared" ref="J71:J91" si="11">(I71-H71)*24</f>
        <v>24</v>
      </c>
      <c r="K71" s="14">
        <f t="shared" ref="K71:K72" si="12">J71*(N71-M71)/N71</f>
        <v>3.2805755395683454</v>
      </c>
      <c r="L71" s="28">
        <f t="shared" ref="L71:L72" si="13">K71*O71</f>
        <v>452.71942446043164</v>
      </c>
      <c r="M71">
        <v>120</v>
      </c>
      <c r="N71">
        <v>139</v>
      </c>
      <c r="O71">
        <v>138</v>
      </c>
      <c r="P71" t="s">
        <v>85</v>
      </c>
      <c r="Q71" t="s">
        <v>86</v>
      </c>
    </row>
    <row r="72" spans="2:17" x14ac:dyDescent="0.25">
      <c r="B72" t="s">
        <v>16</v>
      </c>
      <c r="C72" t="s">
        <v>27</v>
      </c>
      <c r="D72">
        <v>1</v>
      </c>
      <c r="E72">
        <v>5097</v>
      </c>
      <c r="F72" s="15">
        <v>42005</v>
      </c>
      <c r="G72" s="15">
        <v>42095</v>
      </c>
      <c r="H72" s="12">
        <v>42055</v>
      </c>
      <c r="I72" s="12">
        <v>42056</v>
      </c>
      <c r="J72" s="28">
        <f t="shared" si="11"/>
        <v>24</v>
      </c>
      <c r="K72" s="14">
        <f t="shared" si="12"/>
        <v>1.6744186046511629</v>
      </c>
      <c r="L72" s="28">
        <f t="shared" si="13"/>
        <v>214.32558139534885</v>
      </c>
      <c r="M72">
        <v>120</v>
      </c>
      <c r="N72">
        <v>129</v>
      </c>
      <c r="O72">
        <v>128</v>
      </c>
      <c r="P72" t="s">
        <v>85</v>
      </c>
      <c r="Q72" t="s">
        <v>87</v>
      </c>
    </row>
    <row r="73" spans="2:17" x14ac:dyDescent="0.25">
      <c r="B73" t="s">
        <v>126</v>
      </c>
      <c r="C73" t="s">
        <v>17</v>
      </c>
      <c r="D73">
        <v>12</v>
      </c>
      <c r="E73">
        <v>90</v>
      </c>
      <c r="F73" s="15"/>
      <c r="G73" s="15"/>
      <c r="H73" s="12">
        <v>42055.56527777778</v>
      </c>
      <c r="I73" s="12">
        <v>42055.663194444445</v>
      </c>
      <c r="J73" s="13">
        <f t="shared" si="11"/>
        <v>2.3499999999767169</v>
      </c>
      <c r="K73" s="14">
        <f>J73*(N73-M73)/N73</f>
        <v>2.3499999999767169</v>
      </c>
      <c r="L73" s="13">
        <f>K73*O73</f>
        <v>972.89999999036081</v>
      </c>
      <c r="M73">
        <v>0</v>
      </c>
      <c r="N73">
        <v>457</v>
      </c>
      <c r="O73">
        <v>414</v>
      </c>
      <c r="P73" t="s">
        <v>127</v>
      </c>
      <c r="Q73" t="s">
        <v>128</v>
      </c>
    </row>
    <row r="74" spans="2:17" x14ac:dyDescent="0.25">
      <c r="B74" t="s">
        <v>126</v>
      </c>
      <c r="C74" t="s">
        <v>27</v>
      </c>
      <c r="D74">
        <v>13</v>
      </c>
      <c r="E74">
        <v>9270</v>
      </c>
      <c r="F74" s="15"/>
      <c r="G74" s="15">
        <v>42056.138888888891</v>
      </c>
      <c r="H74" s="12">
        <v>42055.927777777775</v>
      </c>
      <c r="I74" s="12">
        <v>42056</v>
      </c>
      <c r="J74" s="13">
        <f t="shared" si="11"/>
        <v>1.7333333333954215</v>
      </c>
      <c r="K74" s="14">
        <f t="shared" ref="K74:K91" si="14">J74*(N74-M74)/N74</f>
        <v>0.4058351568343766</v>
      </c>
      <c r="L74" s="13">
        <f t="shared" ref="L74:L91" si="15">K74*O74</f>
        <v>168.01575492943192</v>
      </c>
      <c r="M74">
        <v>350</v>
      </c>
      <c r="N74">
        <v>457</v>
      </c>
      <c r="O74">
        <v>414</v>
      </c>
      <c r="P74" t="s">
        <v>129</v>
      </c>
      <c r="Q74" t="s">
        <v>130</v>
      </c>
    </row>
    <row r="75" spans="2:17" x14ac:dyDescent="0.25">
      <c r="B75" t="s">
        <v>20</v>
      </c>
      <c r="C75" t="s">
        <v>27</v>
      </c>
      <c r="D75">
        <v>1</v>
      </c>
      <c r="E75">
        <v>5097</v>
      </c>
      <c r="F75" s="15">
        <v>42005</v>
      </c>
      <c r="G75" s="15">
        <v>42095</v>
      </c>
      <c r="H75" s="12">
        <v>42055</v>
      </c>
      <c r="I75" s="12">
        <v>42056</v>
      </c>
      <c r="J75" s="13">
        <f t="shared" si="11"/>
        <v>24</v>
      </c>
      <c r="K75" s="14">
        <f t="shared" si="14"/>
        <v>2.0152671755725189</v>
      </c>
      <c r="L75" s="28">
        <f t="shared" si="15"/>
        <v>261.98473282442745</v>
      </c>
      <c r="M75">
        <v>120</v>
      </c>
      <c r="N75">
        <v>131</v>
      </c>
      <c r="O75">
        <v>130</v>
      </c>
      <c r="P75" t="s">
        <v>85</v>
      </c>
      <c r="Q75" t="s">
        <v>88</v>
      </c>
    </row>
    <row r="76" spans="2:17" x14ac:dyDescent="0.25">
      <c r="B76" t="s">
        <v>20</v>
      </c>
      <c r="C76" t="s">
        <v>27</v>
      </c>
      <c r="D76">
        <v>20</v>
      </c>
      <c r="E76">
        <v>5009</v>
      </c>
      <c r="F76" s="15"/>
      <c r="G76" s="15"/>
      <c r="H76" s="12">
        <v>42055.340277777781</v>
      </c>
      <c r="I76" s="12">
        <v>42055.468055555553</v>
      </c>
      <c r="J76" s="13">
        <f t="shared" si="11"/>
        <v>3.0666666665347293</v>
      </c>
      <c r="K76" s="14">
        <f t="shared" si="14"/>
        <v>1.8961832060252906</v>
      </c>
      <c r="L76" s="13">
        <f t="shared" si="15"/>
        <v>246.50381678328776</v>
      </c>
      <c r="M76">
        <v>50</v>
      </c>
      <c r="N76">
        <v>131</v>
      </c>
      <c r="O76">
        <v>130</v>
      </c>
      <c r="P76" t="s">
        <v>131</v>
      </c>
      <c r="Q76" t="s">
        <v>132</v>
      </c>
    </row>
    <row r="77" spans="2:17" x14ac:dyDescent="0.25">
      <c r="B77" t="s">
        <v>89</v>
      </c>
      <c r="C77" t="s">
        <v>27</v>
      </c>
      <c r="D77">
        <v>1</v>
      </c>
      <c r="E77">
        <v>5097</v>
      </c>
      <c r="F77" s="15">
        <v>42005</v>
      </c>
      <c r="G77" s="15">
        <v>42095</v>
      </c>
      <c r="H77" s="12">
        <v>42055</v>
      </c>
      <c r="I77" s="12">
        <v>42056</v>
      </c>
      <c r="J77" s="13">
        <f t="shared" si="11"/>
        <v>24</v>
      </c>
      <c r="K77" s="14">
        <f t="shared" si="14"/>
        <v>1.6744186046511629</v>
      </c>
      <c r="L77" s="28">
        <f t="shared" si="15"/>
        <v>214.32558139534885</v>
      </c>
      <c r="M77">
        <v>120</v>
      </c>
      <c r="N77">
        <v>129</v>
      </c>
      <c r="O77">
        <v>128</v>
      </c>
      <c r="P77" t="s">
        <v>85</v>
      </c>
      <c r="Q77" t="s">
        <v>88</v>
      </c>
    </row>
    <row r="78" spans="2:17" x14ac:dyDescent="0.25">
      <c r="B78" t="s">
        <v>89</v>
      </c>
      <c r="C78" t="s">
        <v>17</v>
      </c>
      <c r="D78">
        <v>14</v>
      </c>
      <c r="E78">
        <v>3611</v>
      </c>
      <c r="F78" s="15"/>
      <c r="G78" s="15">
        <v>42057.452777777777</v>
      </c>
      <c r="H78" s="12">
        <v>42055.576388888891</v>
      </c>
      <c r="I78" s="12">
        <v>42056</v>
      </c>
      <c r="J78" s="13">
        <f t="shared" si="11"/>
        <v>10.166666666627862</v>
      </c>
      <c r="K78" s="14">
        <f t="shared" si="14"/>
        <v>10.166666666627862</v>
      </c>
      <c r="L78" s="13">
        <f t="shared" si="15"/>
        <v>1301.3333333283663</v>
      </c>
      <c r="M78">
        <v>0</v>
      </c>
      <c r="N78">
        <v>129</v>
      </c>
      <c r="O78">
        <v>128</v>
      </c>
      <c r="P78" t="s">
        <v>133</v>
      </c>
      <c r="Q78" t="s">
        <v>134</v>
      </c>
    </row>
    <row r="79" spans="2:17" x14ac:dyDescent="0.25">
      <c r="B79" t="s">
        <v>58</v>
      </c>
      <c r="C79" t="s">
        <v>27</v>
      </c>
      <c r="D79">
        <v>1</v>
      </c>
      <c r="E79">
        <v>5097</v>
      </c>
      <c r="F79" s="15">
        <v>42005</v>
      </c>
      <c r="G79" s="15">
        <v>42095</v>
      </c>
      <c r="H79" s="12">
        <v>42055</v>
      </c>
      <c r="I79" s="12">
        <v>42056</v>
      </c>
      <c r="J79" s="13">
        <f t="shared" si="11"/>
        <v>24</v>
      </c>
      <c r="K79" s="14">
        <f t="shared" si="14"/>
        <v>3.2805755395683454</v>
      </c>
      <c r="L79" s="28">
        <f t="shared" si="15"/>
        <v>452.71942446043164</v>
      </c>
      <c r="M79">
        <v>120</v>
      </c>
      <c r="N79">
        <v>139</v>
      </c>
      <c r="O79">
        <v>138</v>
      </c>
      <c r="P79" t="s">
        <v>85</v>
      </c>
      <c r="Q79" t="s">
        <v>86</v>
      </c>
    </row>
    <row r="80" spans="2:17" x14ac:dyDescent="0.25">
      <c r="B80" t="s">
        <v>23</v>
      </c>
      <c r="C80" t="s">
        <v>17</v>
      </c>
      <c r="D80">
        <v>8</v>
      </c>
      <c r="E80">
        <v>5150</v>
      </c>
      <c r="F80" s="15"/>
      <c r="G80" s="15">
        <v>42064.477777777778</v>
      </c>
      <c r="H80" s="12">
        <v>42055</v>
      </c>
      <c r="I80" s="12">
        <v>42056</v>
      </c>
      <c r="J80" s="13">
        <f t="shared" si="11"/>
        <v>24</v>
      </c>
      <c r="K80" s="14">
        <f t="shared" si="14"/>
        <v>24</v>
      </c>
      <c r="L80">
        <f t="shared" si="15"/>
        <v>336</v>
      </c>
      <c r="M80">
        <v>0</v>
      </c>
      <c r="N80">
        <v>14</v>
      </c>
      <c r="O80">
        <v>14</v>
      </c>
      <c r="P80" t="s">
        <v>90</v>
      </c>
      <c r="Q80" t="s">
        <v>91</v>
      </c>
    </row>
    <row r="81" spans="2:17" x14ac:dyDescent="0.25">
      <c r="B81" t="s">
        <v>67</v>
      </c>
      <c r="C81" t="s">
        <v>135</v>
      </c>
      <c r="D81">
        <v>16</v>
      </c>
      <c r="E81">
        <v>346</v>
      </c>
      <c r="F81" s="15"/>
      <c r="G81" s="15">
        <v>42056.043055555558</v>
      </c>
      <c r="H81" s="12">
        <v>42055.958333333336</v>
      </c>
      <c r="I81" s="12">
        <v>42056</v>
      </c>
      <c r="J81" s="13">
        <f t="shared" si="11"/>
        <v>0.99999999994179234</v>
      </c>
      <c r="K81" s="14">
        <f t="shared" si="14"/>
        <v>0.13333333332557232</v>
      </c>
      <c r="L81" s="13">
        <f t="shared" si="15"/>
        <v>9.4666666661156338</v>
      </c>
      <c r="M81">
        <v>65</v>
      </c>
      <c r="N81">
        <v>75</v>
      </c>
      <c r="O81">
        <v>71</v>
      </c>
      <c r="P81" t="s">
        <v>136</v>
      </c>
      <c r="Q81" t="s">
        <v>137</v>
      </c>
    </row>
    <row r="82" spans="2:17" x14ac:dyDescent="0.25">
      <c r="B82" t="s">
        <v>92</v>
      </c>
      <c r="C82" t="s">
        <v>17</v>
      </c>
      <c r="D82">
        <v>8</v>
      </c>
      <c r="E82">
        <v>9290</v>
      </c>
      <c r="F82" s="15">
        <v>42049.833333333336</v>
      </c>
      <c r="G82" s="15">
        <v>42056.840277777781</v>
      </c>
      <c r="H82" s="12">
        <v>42055</v>
      </c>
      <c r="I82" s="12">
        <v>42056</v>
      </c>
      <c r="J82" s="13">
        <f t="shared" si="11"/>
        <v>24</v>
      </c>
      <c r="K82" s="14">
        <f t="shared" si="14"/>
        <v>24</v>
      </c>
      <c r="L82">
        <f t="shared" si="15"/>
        <v>312</v>
      </c>
      <c r="M82">
        <v>0</v>
      </c>
      <c r="N82">
        <v>13</v>
      </c>
      <c r="O82">
        <v>13</v>
      </c>
      <c r="P82" t="s">
        <v>93</v>
      </c>
      <c r="Q82" t="s">
        <v>94</v>
      </c>
    </row>
    <row r="83" spans="2:17" x14ac:dyDescent="0.25">
      <c r="B83" t="s">
        <v>95</v>
      </c>
      <c r="C83" t="s">
        <v>17</v>
      </c>
      <c r="D83">
        <v>8</v>
      </c>
      <c r="E83">
        <v>9290</v>
      </c>
      <c r="F83" s="15">
        <v>42049.833333333336</v>
      </c>
      <c r="G83" s="15">
        <v>42056.840277777781</v>
      </c>
      <c r="H83" s="12">
        <v>42055</v>
      </c>
      <c r="I83" s="12">
        <v>42056</v>
      </c>
      <c r="J83" s="13">
        <f t="shared" si="11"/>
        <v>24</v>
      </c>
      <c r="K83" s="14">
        <f t="shared" si="14"/>
        <v>24</v>
      </c>
      <c r="L83">
        <f t="shared" si="15"/>
        <v>672</v>
      </c>
      <c r="M83">
        <v>0</v>
      </c>
      <c r="N83">
        <v>28</v>
      </c>
      <c r="O83">
        <v>28</v>
      </c>
      <c r="P83" t="s">
        <v>93</v>
      </c>
      <c r="Q83" t="s">
        <v>94</v>
      </c>
    </row>
    <row r="84" spans="2:17" x14ac:dyDescent="0.25">
      <c r="B84" t="s">
        <v>96</v>
      </c>
      <c r="C84" t="s">
        <v>17</v>
      </c>
      <c r="D84">
        <v>10</v>
      </c>
      <c r="E84">
        <v>9290</v>
      </c>
      <c r="F84" s="15">
        <v>42049.833333333336</v>
      </c>
      <c r="G84" s="15">
        <v>42056</v>
      </c>
      <c r="H84" s="12">
        <v>42055</v>
      </c>
      <c r="I84" s="12">
        <v>42056</v>
      </c>
      <c r="J84" s="13">
        <f t="shared" si="11"/>
        <v>24</v>
      </c>
      <c r="K84" s="14">
        <f t="shared" si="14"/>
        <v>24</v>
      </c>
      <c r="L84">
        <f t="shared" si="15"/>
        <v>4200</v>
      </c>
      <c r="M84">
        <v>0</v>
      </c>
      <c r="N84">
        <v>176</v>
      </c>
      <c r="O84">
        <v>175</v>
      </c>
      <c r="P84" t="s">
        <v>93</v>
      </c>
      <c r="Q84" t="s">
        <v>94</v>
      </c>
    </row>
    <row r="85" spans="2:17" x14ac:dyDescent="0.25">
      <c r="B85" t="s">
        <v>74</v>
      </c>
      <c r="C85" t="s">
        <v>27</v>
      </c>
      <c r="D85">
        <v>28</v>
      </c>
      <c r="E85">
        <v>1493</v>
      </c>
      <c r="F85" s="15">
        <v>42046.299305555556</v>
      </c>
      <c r="G85" s="15">
        <v>42066.712500000001</v>
      </c>
      <c r="H85" s="12">
        <v>42055</v>
      </c>
      <c r="I85" s="12">
        <v>42056</v>
      </c>
      <c r="J85" s="13">
        <f t="shared" si="11"/>
        <v>24</v>
      </c>
      <c r="K85" s="14">
        <f t="shared" si="14"/>
        <v>0.73170731707317072</v>
      </c>
      <c r="L85">
        <f t="shared" si="15"/>
        <v>280.2439024390244</v>
      </c>
      <c r="M85">
        <v>397.5</v>
      </c>
      <c r="N85">
        <v>410</v>
      </c>
      <c r="O85">
        <v>383</v>
      </c>
      <c r="P85" t="s">
        <v>97</v>
      </c>
      <c r="Q85" t="s">
        <v>98</v>
      </c>
    </row>
    <row r="86" spans="2:17" x14ac:dyDescent="0.25">
      <c r="B86" t="s">
        <v>101</v>
      </c>
      <c r="C86" t="s">
        <v>27</v>
      </c>
      <c r="D86">
        <v>6</v>
      </c>
      <c r="E86">
        <v>4269</v>
      </c>
      <c r="F86" s="15">
        <v>42016.791666666664</v>
      </c>
      <c r="G86" s="15">
        <v>42067.666666666664</v>
      </c>
      <c r="H86" s="12">
        <v>42055</v>
      </c>
      <c r="I86" s="12">
        <v>42056</v>
      </c>
      <c r="J86" s="13">
        <f t="shared" si="11"/>
        <v>24</v>
      </c>
      <c r="K86" s="14">
        <f t="shared" si="14"/>
        <v>0.60296540362438222</v>
      </c>
      <c r="L86" s="28">
        <f t="shared" si="15"/>
        <v>343.69028006589787</v>
      </c>
      <c r="M86">
        <v>591.75</v>
      </c>
      <c r="N86">
        <v>607</v>
      </c>
      <c r="O86">
        <v>570</v>
      </c>
      <c r="P86" t="s">
        <v>102</v>
      </c>
      <c r="Q86" t="s">
        <v>103</v>
      </c>
    </row>
    <row r="87" spans="2:17" x14ac:dyDescent="0.25">
      <c r="B87" t="s">
        <v>45</v>
      </c>
      <c r="C87" t="s">
        <v>17</v>
      </c>
      <c r="D87">
        <v>19</v>
      </c>
      <c r="E87">
        <v>5079</v>
      </c>
      <c r="F87" s="15"/>
      <c r="G87" s="15"/>
      <c r="H87" s="12">
        <v>42055.589583333334</v>
      </c>
      <c r="I87" s="12">
        <v>42055.611805555556</v>
      </c>
      <c r="J87" s="13">
        <f t="shared" si="11"/>
        <v>0.53333333332557231</v>
      </c>
      <c r="K87" s="14">
        <f t="shared" si="14"/>
        <v>0.53333333332557231</v>
      </c>
      <c r="L87" s="13">
        <f t="shared" si="15"/>
        <v>93.866666665300727</v>
      </c>
      <c r="M87">
        <v>0</v>
      </c>
      <c r="N87">
        <v>180</v>
      </c>
      <c r="O87">
        <v>176</v>
      </c>
      <c r="P87" t="s">
        <v>49</v>
      </c>
      <c r="Q87" t="s">
        <v>138</v>
      </c>
    </row>
    <row r="88" spans="2:17" x14ac:dyDescent="0.25">
      <c r="B88" t="s">
        <v>48</v>
      </c>
      <c r="C88" t="s">
        <v>17</v>
      </c>
      <c r="D88">
        <v>24</v>
      </c>
      <c r="E88">
        <v>5079</v>
      </c>
      <c r="F88" s="15">
        <v>42054.947916666664</v>
      </c>
      <c r="G88" s="15"/>
      <c r="H88" s="12">
        <v>42055</v>
      </c>
      <c r="I88" s="12">
        <v>42055.022916666669</v>
      </c>
      <c r="J88" s="13">
        <f t="shared" si="11"/>
        <v>0.55000000004656613</v>
      </c>
      <c r="K88" s="14">
        <f t="shared" si="14"/>
        <v>0.55000000004656613</v>
      </c>
      <c r="L88" s="13">
        <f t="shared" si="15"/>
        <v>96.800000008195639</v>
      </c>
      <c r="M88">
        <v>0</v>
      </c>
      <c r="N88">
        <v>180</v>
      </c>
      <c r="O88">
        <v>176</v>
      </c>
      <c r="P88" t="s">
        <v>49</v>
      </c>
      <c r="Q88" t="s">
        <v>115</v>
      </c>
    </row>
    <row r="89" spans="2:17" x14ac:dyDescent="0.25">
      <c r="B89" t="s">
        <v>48</v>
      </c>
      <c r="C89" t="s">
        <v>27</v>
      </c>
      <c r="D89">
        <v>30</v>
      </c>
      <c r="E89">
        <v>5079</v>
      </c>
      <c r="F89" s="15"/>
      <c r="G89" s="15"/>
      <c r="H89" s="12">
        <v>42055.022916666669</v>
      </c>
      <c r="I89" s="12">
        <v>42055.822222222225</v>
      </c>
      <c r="J89" s="13">
        <f t="shared" si="11"/>
        <v>19.183333333348855</v>
      </c>
      <c r="K89" s="14">
        <f t="shared" si="14"/>
        <v>2.1314814814832062</v>
      </c>
      <c r="L89" s="13">
        <f t="shared" si="15"/>
        <v>375.14074074104428</v>
      </c>
      <c r="M89">
        <v>160</v>
      </c>
      <c r="N89">
        <v>180</v>
      </c>
      <c r="O89">
        <v>176</v>
      </c>
      <c r="P89" t="s">
        <v>49</v>
      </c>
      <c r="Q89" t="s">
        <v>114</v>
      </c>
    </row>
    <row r="90" spans="2:17" x14ac:dyDescent="0.25">
      <c r="B90" t="s">
        <v>118</v>
      </c>
      <c r="C90" t="s">
        <v>27</v>
      </c>
      <c r="D90">
        <v>27</v>
      </c>
      <c r="E90">
        <v>3979</v>
      </c>
      <c r="F90" s="15"/>
      <c r="G90" s="15"/>
      <c r="H90" s="12">
        <v>42055.088194444441</v>
      </c>
      <c r="I90" s="12">
        <v>42055.163194444445</v>
      </c>
      <c r="J90" s="13">
        <f t="shared" si="11"/>
        <v>1.8000000001047738</v>
      </c>
      <c r="K90" s="14">
        <f t="shared" si="14"/>
        <v>0.31724137932881069</v>
      </c>
      <c r="L90" s="13">
        <f t="shared" si="15"/>
        <v>76.137931038914559</v>
      </c>
      <c r="M90">
        <v>215</v>
      </c>
      <c r="N90">
        <v>261</v>
      </c>
      <c r="O90">
        <v>240</v>
      </c>
      <c r="P90" t="s">
        <v>119</v>
      </c>
      <c r="Q90" t="s">
        <v>120</v>
      </c>
    </row>
    <row r="91" spans="2:17" x14ac:dyDescent="0.25">
      <c r="B91" t="s">
        <v>121</v>
      </c>
      <c r="C91" t="s">
        <v>27</v>
      </c>
      <c r="D91">
        <v>5</v>
      </c>
      <c r="E91">
        <v>5108</v>
      </c>
      <c r="F91" s="15">
        <v>42053.661111111112</v>
      </c>
      <c r="G91" s="15"/>
      <c r="H91" s="12">
        <v>42055</v>
      </c>
      <c r="I91" s="12">
        <v>42055.497916666667</v>
      </c>
      <c r="J91" s="13">
        <f t="shared" si="11"/>
        <v>11.950000000011642</v>
      </c>
      <c r="K91" s="14">
        <f t="shared" si="14"/>
        <v>2.9875000000029104</v>
      </c>
      <c r="L91" s="17">
        <f t="shared" si="15"/>
        <v>47.800000000046566</v>
      </c>
      <c r="M91">
        <v>12</v>
      </c>
      <c r="N91">
        <v>16</v>
      </c>
      <c r="O91">
        <v>16</v>
      </c>
      <c r="P91" t="s">
        <v>122</v>
      </c>
      <c r="Q91" t="s">
        <v>123</v>
      </c>
    </row>
    <row r="92" spans="2:17" s="18" customFormat="1" x14ac:dyDescent="0.25">
      <c r="F92" s="19"/>
      <c r="G92" s="19"/>
      <c r="H92" s="20"/>
      <c r="I92" s="20"/>
      <c r="K92" s="21"/>
      <c r="L92" s="22" t="s">
        <v>139</v>
      </c>
    </row>
    <row r="93" spans="2:17" x14ac:dyDescent="0.25">
      <c r="L93" s="23">
        <f>SUM(L71:L91)</f>
        <v>11127.973837191974</v>
      </c>
    </row>
    <row r="94" spans="2:17" x14ac:dyDescent="0.25">
      <c r="K94" s="14" t="s">
        <v>183</v>
      </c>
      <c r="L94" s="23">
        <f>SUM(L71:L91)-L81</f>
        <v>11118.507170525858</v>
      </c>
    </row>
    <row r="95" spans="2:17" x14ac:dyDescent="0.25">
      <c r="K95" s="14" t="s">
        <v>125</v>
      </c>
      <c r="L95" s="23">
        <f>L73+L74+L76+L78+L81+L87+L88+L89+L90+L91</f>
        <v>3387.9649101510645</v>
      </c>
    </row>
    <row r="96" spans="2:17" ht="15.75" thickBot="1" x14ac:dyDescent="0.3">
      <c r="K96" s="14" t="s">
        <v>194</v>
      </c>
      <c r="L96" s="23">
        <f>L73+L74+L76+L78+L87+L88+L89+L90+L91</f>
        <v>3378.4982434849489</v>
      </c>
    </row>
    <row r="97" spans="2:17" ht="15.75" thickBot="1" x14ac:dyDescent="0.3">
      <c r="B97" s="8">
        <v>44918</v>
      </c>
      <c r="C97" s="24"/>
      <c r="D97" s="24"/>
      <c r="E97" s="24"/>
      <c r="F97" s="10"/>
      <c r="G97" s="10"/>
      <c r="H97" s="24"/>
      <c r="I97" s="24"/>
      <c r="J97" s="24"/>
      <c r="K97" s="25"/>
      <c r="L97" s="25">
        <f>L93-L95</f>
        <v>7740.0089270409098</v>
      </c>
      <c r="M97" s="24"/>
      <c r="N97" s="24"/>
      <c r="O97" s="24"/>
      <c r="P97" s="24"/>
      <c r="Q97" s="24"/>
    </row>
    <row r="98" spans="2:17" x14ac:dyDescent="0.25">
      <c r="B98" t="s">
        <v>84</v>
      </c>
      <c r="C98" t="s">
        <v>17</v>
      </c>
      <c r="D98">
        <v>59</v>
      </c>
      <c r="E98">
        <v>5109</v>
      </c>
      <c r="F98" s="15">
        <v>44898.768055555556</v>
      </c>
      <c r="G98" s="15">
        <v>44927</v>
      </c>
      <c r="H98" s="12">
        <v>44918</v>
      </c>
      <c r="I98" s="12">
        <v>44919</v>
      </c>
      <c r="J98">
        <f t="shared" ref="J98:J126" si="16">(I98-H98)*24</f>
        <v>24</v>
      </c>
      <c r="K98" s="14">
        <f t="shared" ref="K98:K126" si="17">J98*(N98-M98)/N98</f>
        <v>24</v>
      </c>
      <c r="L98">
        <f t="shared" ref="L98:L126" si="18">K98*O98</f>
        <v>3312</v>
      </c>
      <c r="M98">
        <v>0</v>
      </c>
      <c r="N98">
        <v>139</v>
      </c>
      <c r="O98">
        <v>138</v>
      </c>
      <c r="P98" t="s">
        <v>111</v>
      </c>
      <c r="Q98" t="s">
        <v>140</v>
      </c>
    </row>
    <row r="99" spans="2:17" x14ac:dyDescent="0.25">
      <c r="B99" t="s">
        <v>16</v>
      </c>
      <c r="C99" t="s">
        <v>17</v>
      </c>
      <c r="D99">
        <v>58</v>
      </c>
      <c r="E99">
        <v>5041</v>
      </c>
      <c r="H99" s="12">
        <v>44918.0625</v>
      </c>
      <c r="I99" s="12">
        <v>44918.159722222219</v>
      </c>
      <c r="J99" s="13">
        <f t="shared" si="16"/>
        <v>2.3333333332557231</v>
      </c>
      <c r="K99" s="14">
        <f t="shared" si="17"/>
        <v>2.3333333332557231</v>
      </c>
      <c r="L99" s="13">
        <f t="shared" si="18"/>
        <v>298.66666665673256</v>
      </c>
      <c r="M99">
        <v>0</v>
      </c>
      <c r="N99">
        <v>129</v>
      </c>
      <c r="O99">
        <v>128</v>
      </c>
      <c r="P99" t="s">
        <v>51</v>
      </c>
      <c r="Q99" t="s">
        <v>141</v>
      </c>
    </row>
    <row r="100" spans="2:17" x14ac:dyDescent="0.25">
      <c r="B100" t="s">
        <v>16</v>
      </c>
      <c r="C100" t="s">
        <v>17</v>
      </c>
      <c r="D100">
        <v>60</v>
      </c>
      <c r="E100">
        <v>5073</v>
      </c>
      <c r="H100" s="12">
        <v>44918.652083333334</v>
      </c>
      <c r="I100" s="12">
        <v>44918.710416666669</v>
      </c>
      <c r="J100" s="13">
        <f t="shared" si="16"/>
        <v>1.4000000000232831</v>
      </c>
      <c r="K100" s="14">
        <f t="shared" si="17"/>
        <v>1.4000000000232831</v>
      </c>
      <c r="L100" s="13">
        <f t="shared" si="18"/>
        <v>179.20000000298023</v>
      </c>
      <c r="M100">
        <v>0</v>
      </c>
      <c r="N100">
        <v>129</v>
      </c>
      <c r="O100">
        <v>128</v>
      </c>
      <c r="P100" t="s">
        <v>142</v>
      </c>
      <c r="Q100" t="s">
        <v>143</v>
      </c>
    </row>
    <row r="101" spans="2:17" x14ac:dyDescent="0.25">
      <c r="B101" t="s">
        <v>126</v>
      </c>
      <c r="C101" t="s">
        <v>27</v>
      </c>
      <c r="D101">
        <v>36</v>
      </c>
      <c r="E101">
        <v>310</v>
      </c>
      <c r="H101" s="12">
        <v>44918.303472222222</v>
      </c>
      <c r="I101" s="12">
        <v>44918.354166666664</v>
      </c>
      <c r="J101" s="13">
        <f t="shared" si="16"/>
        <v>1.21666666661622</v>
      </c>
      <c r="K101" s="14">
        <f t="shared" si="17"/>
        <v>0.14824368824851858</v>
      </c>
      <c r="L101" s="13">
        <f t="shared" si="18"/>
        <v>61.669374311383727</v>
      </c>
      <c r="M101">
        <v>400</v>
      </c>
      <c r="N101">
        <v>455.5</v>
      </c>
      <c r="O101">
        <v>416</v>
      </c>
      <c r="P101" t="s">
        <v>99</v>
      </c>
      <c r="Q101" t="s">
        <v>144</v>
      </c>
    </row>
    <row r="102" spans="2:17" x14ac:dyDescent="0.25">
      <c r="B102" t="s">
        <v>126</v>
      </c>
      <c r="C102" t="s">
        <v>27</v>
      </c>
      <c r="D102">
        <v>40</v>
      </c>
      <c r="E102">
        <v>8650</v>
      </c>
      <c r="H102" s="12">
        <v>44918.354166666664</v>
      </c>
      <c r="I102" s="12">
        <v>44918.569444444445</v>
      </c>
      <c r="J102" s="13">
        <f t="shared" si="16"/>
        <v>5.1666666667442769</v>
      </c>
      <c r="K102" s="14">
        <f t="shared" si="17"/>
        <v>0.74295645811580713</v>
      </c>
      <c r="L102" s="13">
        <f t="shared" si="18"/>
        <v>309.06988657617575</v>
      </c>
      <c r="M102">
        <v>390</v>
      </c>
      <c r="N102">
        <v>455.5</v>
      </c>
      <c r="O102">
        <v>416</v>
      </c>
      <c r="P102" t="s">
        <v>145</v>
      </c>
      <c r="Q102" t="s">
        <v>146</v>
      </c>
    </row>
    <row r="103" spans="2:17" x14ac:dyDescent="0.25">
      <c r="B103" t="s">
        <v>126</v>
      </c>
      <c r="C103" t="s">
        <v>27</v>
      </c>
      <c r="D103">
        <v>37</v>
      </c>
      <c r="E103">
        <v>9305</v>
      </c>
      <c r="G103" s="15">
        <v>44920.076388888891</v>
      </c>
      <c r="H103" s="12">
        <v>44918.569444444445</v>
      </c>
      <c r="I103" s="12">
        <v>44919</v>
      </c>
      <c r="J103" s="13">
        <f t="shared" si="16"/>
        <v>10.333333333313931</v>
      </c>
      <c r="K103" s="14">
        <f t="shared" si="17"/>
        <v>1.7127698499784891</v>
      </c>
      <c r="L103" s="13">
        <f t="shared" si="18"/>
        <v>712.51225759105148</v>
      </c>
      <c r="M103">
        <v>380</v>
      </c>
      <c r="N103">
        <v>455.5</v>
      </c>
      <c r="O103">
        <v>416</v>
      </c>
      <c r="P103" t="s">
        <v>147</v>
      </c>
      <c r="Q103" t="s">
        <v>148</v>
      </c>
    </row>
    <row r="104" spans="2:17" x14ac:dyDescent="0.25">
      <c r="B104" t="s">
        <v>20</v>
      </c>
      <c r="C104" t="s">
        <v>17</v>
      </c>
      <c r="D104">
        <v>55</v>
      </c>
      <c r="E104">
        <v>5041</v>
      </c>
      <c r="H104" s="12">
        <v>44918.061111111114</v>
      </c>
      <c r="I104" s="12">
        <v>44918.723611111112</v>
      </c>
      <c r="J104" s="13">
        <f t="shared" si="16"/>
        <v>15.899999999965075</v>
      </c>
      <c r="K104" s="14">
        <f t="shared" si="17"/>
        <v>15.899999999965075</v>
      </c>
      <c r="L104" s="13">
        <f t="shared" si="18"/>
        <v>2066.9999999954598</v>
      </c>
      <c r="M104">
        <v>0</v>
      </c>
      <c r="N104">
        <v>131</v>
      </c>
      <c r="O104">
        <v>130</v>
      </c>
      <c r="P104" t="s">
        <v>51</v>
      </c>
      <c r="Q104" t="s">
        <v>149</v>
      </c>
    </row>
    <row r="105" spans="2:17" x14ac:dyDescent="0.25">
      <c r="B105" t="s">
        <v>20</v>
      </c>
      <c r="C105" t="s">
        <v>27</v>
      </c>
      <c r="D105">
        <v>57</v>
      </c>
      <c r="E105">
        <v>5113</v>
      </c>
      <c r="H105" s="12">
        <v>44918.75</v>
      </c>
      <c r="I105" s="12">
        <v>44918.875</v>
      </c>
      <c r="J105" s="13">
        <f t="shared" si="16"/>
        <v>3</v>
      </c>
      <c r="K105" s="14">
        <f t="shared" si="17"/>
        <v>0.70992366412213737</v>
      </c>
      <c r="L105" s="13">
        <f t="shared" si="18"/>
        <v>92.290076335877856</v>
      </c>
      <c r="M105">
        <v>100</v>
      </c>
      <c r="N105">
        <v>131</v>
      </c>
      <c r="O105">
        <v>130</v>
      </c>
      <c r="P105" t="s">
        <v>150</v>
      </c>
      <c r="Q105" t="s">
        <v>151</v>
      </c>
    </row>
    <row r="106" spans="2:17" x14ac:dyDescent="0.25">
      <c r="B106" t="s">
        <v>89</v>
      </c>
      <c r="C106" t="s">
        <v>17</v>
      </c>
      <c r="D106">
        <v>74</v>
      </c>
      <c r="E106">
        <v>5041</v>
      </c>
      <c r="H106" s="12">
        <v>44918.0625</v>
      </c>
      <c r="I106" s="12">
        <v>44918.15</v>
      </c>
      <c r="J106" s="13">
        <f t="shared" si="16"/>
        <v>2.1000000000349246</v>
      </c>
      <c r="K106" s="14">
        <f t="shared" si="17"/>
        <v>2.1000000000349246</v>
      </c>
      <c r="L106" s="13">
        <f t="shared" si="18"/>
        <v>268.80000000447035</v>
      </c>
      <c r="M106">
        <v>0</v>
      </c>
      <c r="N106">
        <v>129</v>
      </c>
      <c r="O106">
        <v>128</v>
      </c>
      <c r="P106" t="s">
        <v>51</v>
      </c>
      <c r="Q106" t="s">
        <v>152</v>
      </c>
    </row>
    <row r="107" spans="2:17" x14ac:dyDescent="0.25">
      <c r="B107" t="s">
        <v>89</v>
      </c>
      <c r="C107" t="s">
        <v>17</v>
      </c>
      <c r="D107">
        <v>75</v>
      </c>
      <c r="E107">
        <v>5111</v>
      </c>
      <c r="H107" s="12">
        <v>44918.15</v>
      </c>
      <c r="I107" s="12">
        <v>44918.268055555556</v>
      </c>
      <c r="J107" s="13">
        <f t="shared" si="16"/>
        <v>2.8333333333139308</v>
      </c>
      <c r="K107" s="14">
        <f t="shared" si="17"/>
        <v>2.8333333333139308</v>
      </c>
      <c r="L107" s="13">
        <f t="shared" si="18"/>
        <v>362.66666666418314</v>
      </c>
      <c r="M107">
        <v>0</v>
      </c>
      <c r="N107">
        <v>129</v>
      </c>
      <c r="O107">
        <v>128</v>
      </c>
      <c r="P107" t="s">
        <v>153</v>
      </c>
      <c r="Q107" t="s">
        <v>154</v>
      </c>
    </row>
    <row r="108" spans="2:17" x14ac:dyDescent="0.25">
      <c r="B108" t="s">
        <v>89</v>
      </c>
      <c r="C108" t="s">
        <v>27</v>
      </c>
      <c r="D108">
        <v>78</v>
      </c>
      <c r="E108">
        <v>3974</v>
      </c>
      <c r="H108" s="12">
        <v>44918.45208333333</v>
      </c>
      <c r="I108" s="12">
        <v>44918.645833333336</v>
      </c>
      <c r="J108" s="13">
        <f t="shared" si="16"/>
        <v>4.6500000001396984</v>
      </c>
      <c r="K108" s="14">
        <f t="shared" si="17"/>
        <v>1.0453488372407074</v>
      </c>
      <c r="L108" s="13">
        <f t="shared" si="18"/>
        <v>133.80465116681054</v>
      </c>
      <c r="M108">
        <v>100</v>
      </c>
      <c r="N108">
        <v>129</v>
      </c>
      <c r="O108">
        <v>128</v>
      </c>
      <c r="P108" t="s">
        <v>155</v>
      </c>
      <c r="Q108" t="s">
        <v>156</v>
      </c>
    </row>
    <row r="109" spans="2:17" x14ac:dyDescent="0.25">
      <c r="B109" t="s">
        <v>58</v>
      </c>
      <c r="C109" t="s">
        <v>17</v>
      </c>
      <c r="D109">
        <v>58</v>
      </c>
      <c r="E109">
        <v>5041</v>
      </c>
      <c r="H109" s="12">
        <v>44918.0625</v>
      </c>
      <c r="I109" s="12">
        <v>44918.159722222219</v>
      </c>
      <c r="J109" s="13">
        <f t="shared" si="16"/>
        <v>2.3333333332557231</v>
      </c>
      <c r="K109" s="14">
        <f t="shared" si="17"/>
        <v>2.3333333332557231</v>
      </c>
      <c r="L109" s="13">
        <f t="shared" si="18"/>
        <v>321.99999998928979</v>
      </c>
      <c r="M109">
        <v>0</v>
      </c>
      <c r="N109">
        <v>139</v>
      </c>
      <c r="O109">
        <v>138</v>
      </c>
      <c r="P109" t="s">
        <v>51</v>
      </c>
      <c r="Q109" t="s">
        <v>141</v>
      </c>
    </row>
    <row r="110" spans="2:17" x14ac:dyDescent="0.25">
      <c r="B110" t="s">
        <v>157</v>
      </c>
      <c r="C110" t="s">
        <v>27</v>
      </c>
      <c r="D110">
        <v>59</v>
      </c>
      <c r="E110">
        <v>9130</v>
      </c>
      <c r="G110" s="15">
        <v>44919.645833333336</v>
      </c>
      <c r="H110" s="12">
        <v>44918.574305555558</v>
      </c>
      <c r="I110" s="12">
        <v>44919</v>
      </c>
      <c r="J110" s="13">
        <f t="shared" si="16"/>
        <v>10.21666666661622</v>
      </c>
      <c r="K110" s="14">
        <f t="shared" si="17"/>
        <v>2.1137931034378385</v>
      </c>
      <c r="L110" s="13">
        <f t="shared" si="18"/>
        <v>1443.7206896480436</v>
      </c>
      <c r="M110">
        <v>552</v>
      </c>
      <c r="N110">
        <v>696</v>
      </c>
      <c r="O110">
        <v>683</v>
      </c>
      <c r="P110" t="s">
        <v>158</v>
      </c>
      <c r="Q110" t="s">
        <v>159</v>
      </c>
    </row>
    <row r="111" spans="2:17" x14ac:dyDescent="0.25">
      <c r="B111" t="s">
        <v>30</v>
      </c>
      <c r="C111" t="s">
        <v>17</v>
      </c>
      <c r="D111">
        <v>5</v>
      </c>
      <c r="E111">
        <v>3700</v>
      </c>
      <c r="G111" s="15">
        <v>44919.622916666667</v>
      </c>
      <c r="H111" s="12">
        <v>44918.439583333333</v>
      </c>
      <c r="I111" s="12">
        <v>44919</v>
      </c>
      <c r="J111" s="13">
        <f t="shared" si="16"/>
        <v>13.450000000011642</v>
      </c>
      <c r="K111" s="14">
        <f t="shared" si="17"/>
        <v>13.450000000011642</v>
      </c>
      <c r="L111" s="13">
        <f t="shared" si="18"/>
        <v>188.30000000016298</v>
      </c>
      <c r="M111">
        <v>0</v>
      </c>
      <c r="N111">
        <v>14</v>
      </c>
      <c r="O111">
        <v>14</v>
      </c>
      <c r="P111" t="s">
        <v>160</v>
      </c>
      <c r="Q111" t="s">
        <v>161</v>
      </c>
    </row>
    <row r="112" spans="2:17" x14ac:dyDescent="0.25">
      <c r="B112" t="s">
        <v>162</v>
      </c>
      <c r="C112" t="s">
        <v>17</v>
      </c>
      <c r="D112">
        <v>7</v>
      </c>
      <c r="E112">
        <v>3700</v>
      </c>
      <c r="G112" s="15">
        <v>44919.622916666667</v>
      </c>
      <c r="H112" s="12">
        <v>44918.439583333333</v>
      </c>
      <c r="I112" s="12">
        <v>44919</v>
      </c>
      <c r="J112" s="13">
        <f t="shared" si="16"/>
        <v>13.450000000011642</v>
      </c>
      <c r="K112" s="14">
        <f t="shared" si="17"/>
        <v>13.450000000011642</v>
      </c>
      <c r="L112" s="13">
        <f t="shared" si="18"/>
        <v>188.30000000016298</v>
      </c>
      <c r="M112">
        <v>0</v>
      </c>
      <c r="N112">
        <v>14</v>
      </c>
      <c r="O112">
        <v>14</v>
      </c>
      <c r="P112" t="s">
        <v>160</v>
      </c>
      <c r="Q112" t="s">
        <v>161</v>
      </c>
    </row>
    <row r="113" spans="2:17" x14ac:dyDescent="0.25">
      <c r="B113" t="s">
        <v>40</v>
      </c>
      <c r="C113" t="s">
        <v>27</v>
      </c>
      <c r="D113">
        <v>34</v>
      </c>
      <c r="E113">
        <v>95</v>
      </c>
      <c r="H113" s="12">
        <v>44918.69027777778</v>
      </c>
      <c r="I113" s="12">
        <v>44918.780555555553</v>
      </c>
      <c r="J113" s="13">
        <f t="shared" si="16"/>
        <v>2.1666666665696539</v>
      </c>
      <c r="K113" s="14">
        <f t="shared" si="17"/>
        <v>0.49936507934272023</v>
      </c>
      <c r="L113" s="13">
        <f t="shared" si="18"/>
        <v>242.69142856056203</v>
      </c>
      <c r="M113">
        <v>404</v>
      </c>
      <c r="N113">
        <v>525</v>
      </c>
      <c r="O113">
        <v>486</v>
      </c>
      <c r="P113" t="s">
        <v>163</v>
      </c>
      <c r="Q113" t="s">
        <v>164</v>
      </c>
    </row>
    <row r="114" spans="2:17" x14ac:dyDescent="0.25">
      <c r="B114" t="s">
        <v>96</v>
      </c>
      <c r="C114" t="s">
        <v>17</v>
      </c>
      <c r="D114">
        <v>89</v>
      </c>
      <c r="E114">
        <v>3822</v>
      </c>
      <c r="H114" s="12">
        <v>44918.275000000001</v>
      </c>
      <c r="I114" s="12">
        <v>44918.300694444442</v>
      </c>
      <c r="J114" s="13">
        <f t="shared" si="16"/>
        <v>0.61666666658129543</v>
      </c>
      <c r="K114" s="14">
        <f t="shared" si="17"/>
        <v>0.61666666658129543</v>
      </c>
      <c r="L114" s="13">
        <f t="shared" si="18"/>
        <v>107.9166666517267</v>
      </c>
      <c r="M114">
        <v>0</v>
      </c>
      <c r="N114">
        <v>176</v>
      </c>
      <c r="O114">
        <v>175</v>
      </c>
      <c r="P114" t="s">
        <v>165</v>
      </c>
      <c r="Q114" t="s">
        <v>166</v>
      </c>
    </row>
    <row r="115" spans="2:17" x14ac:dyDescent="0.25">
      <c r="B115" t="s">
        <v>74</v>
      </c>
      <c r="C115" t="s">
        <v>17</v>
      </c>
      <c r="D115">
        <v>25</v>
      </c>
      <c r="E115">
        <v>897</v>
      </c>
      <c r="F115" s="15">
        <v>44917.649305555555</v>
      </c>
      <c r="G115" s="15">
        <v>44925.09652777778</v>
      </c>
      <c r="H115" s="12">
        <v>44918</v>
      </c>
      <c r="I115" s="12">
        <v>44919</v>
      </c>
      <c r="J115">
        <f t="shared" si="16"/>
        <v>24</v>
      </c>
      <c r="K115" s="14">
        <f t="shared" si="17"/>
        <v>24</v>
      </c>
      <c r="L115">
        <f t="shared" si="18"/>
        <v>8874</v>
      </c>
      <c r="M115">
        <v>0</v>
      </c>
      <c r="N115">
        <v>397.5</v>
      </c>
      <c r="O115">
        <v>369.75</v>
      </c>
      <c r="P115" t="s">
        <v>167</v>
      </c>
      <c r="Q115" t="s">
        <v>168</v>
      </c>
    </row>
    <row r="116" spans="2:17" x14ac:dyDescent="0.25">
      <c r="B116" t="s">
        <v>169</v>
      </c>
      <c r="C116" t="s">
        <v>27</v>
      </c>
      <c r="D116">
        <v>301</v>
      </c>
      <c r="E116">
        <v>9130</v>
      </c>
      <c r="G116" s="15">
        <v>44920.666666666664</v>
      </c>
      <c r="H116" s="12">
        <v>44918.574999999997</v>
      </c>
      <c r="I116" s="12">
        <v>44919</v>
      </c>
      <c r="J116" s="13">
        <f t="shared" si="16"/>
        <v>10.200000000069849</v>
      </c>
      <c r="K116" s="14">
        <f t="shared" si="17"/>
        <v>5.2133333333690342</v>
      </c>
      <c r="L116" s="13">
        <f t="shared" si="18"/>
        <v>933.18666667305706</v>
      </c>
      <c r="M116">
        <v>88</v>
      </c>
      <c r="N116">
        <v>180</v>
      </c>
      <c r="O116">
        <v>179</v>
      </c>
      <c r="P116" t="s">
        <v>158</v>
      </c>
      <c r="Q116" t="s">
        <v>170</v>
      </c>
    </row>
    <row r="117" spans="2:17" x14ac:dyDescent="0.25">
      <c r="B117" t="s">
        <v>101</v>
      </c>
      <c r="C117" t="s">
        <v>27</v>
      </c>
      <c r="D117">
        <v>49</v>
      </c>
      <c r="E117">
        <v>3344</v>
      </c>
      <c r="H117" s="12">
        <v>44918.131944444445</v>
      </c>
      <c r="I117" s="12">
        <v>44918.658333333333</v>
      </c>
      <c r="J117" s="13">
        <f t="shared" si="16"/>
        <v>12.633333333302289</v>
      </c>
      <c r="K117" s="14">
        <f t="shared" si="17"/>
        <v>0.61397583745044071</v>
      </c>
      <c r="L117" s="13">
        <f t="shared" si="18"/>
        <v>349.96622734675123</v>
      </c>
      <c r="M117">
        <v>577.5</v>
      </c>
      <c r="N117">
        <v>607</v>
      </c>
      <c r="O117">
        <v>570</v>
      </c>
      <c r="P117" t="s">
        <v>171</v>
      </c>
      <c r="Q117" t="s">
        <v>172</v>
      </c>
    </row>
    <row r="118" spans="2:17" x14ac:dyDescent="0.25">
      <c r="B118" t="s">
        <v>101</v>
      </c>
      <c r="C118" t="s">
        <v>27</v>
      </c>
      <c r="D118">
        <v>50</v>
      </c>
      <c r="E118">
        <v>1760</v>
      </c>
      <c r="H118" s="12">
        <v>44918.658333333333</v>
      </c>
      <c r="I118" s="12">
        <v>44918.736805555556</v>
      </c>
      <c r="J118" s="13">
        <f t="shared" si="16"/>
        <v>1.8833333333604969</v>
      </c>
      <c r="K118" s="14">
        <f t="shared" si="17"/>
        <v>0.91994783087543219</v>
      </c>
      <c r="L118" s="13">
        <f t="shared" si="18"/>
        <v>524.3702635989963</v>
      </c>
      <c r="M118">
        <v>310.5</v>
      </c>
      <c r="N118">
        <v>607</v>
      </c>
      <c r="O118">
        <v>570</v>
      </c>
      <c r="P118" t="s">
        <v>173</v>
      </c>
      <c r="Q118" t="s">
        <v>174</v>
      </c>
    </row>
    <row r="119" spans="2:17" x14ac:dyDescent="0.25">
      <c r="B119" t="s">
        <v>101</v>
      </c>
      <c r="C119" t="s">
        <v>27</v>
      </c>
      <c r="D119">
        <v>51</v>
      </c>
      <c r="E119">
        <v>1760</v>
      </c>
      <c r="H119" s="12">
        <v>44918.736805555556</v>
      </c>
      <c r="I119" s="12">
        <v>44918.92083333333</v>
      </c>
      <c r="J119" s="13">
        <f t="shared" si="16"/>
        <v>4.4166666665696539</v>
      </c>
      <c r="K119" s="14">
        <f t="shared" si="17"/>
        <v>1.1696526633460822</v>
      </c>
      <c r="L119" s="13">
        <f t="shared" si="18"/>
        <v>666.70201810726689</v>
      </c>
      <c r="M119">
        <v>446.25</v>
      </c>
      <c r="N119">
        <v>607</v>
      </c>
      <c r="O119">
        <v>570</v>
      </c>
      <c r="P119" t="s">
        <v>173</v>
      </c>
      <c r="Q119" t="s">
        <v>175</v>
      </c>
    </row>
    <row r="120" spans="2:17" x14ac:dyDescent="0.25">
      <c r="B120" t="s">
        <v>101</v>
      </c>
      <c r="C120" t="s">
        <v>27</v>
      </c>
      <c r="D120">
        <v>52</v>
      </c>
      <c r="E120">
        <v>3344</v>
      </c>
      <c r="G120" s="15">
        <v>44919.811111111114</v>
      </c>
      <c r="H120" s="12">
        <v>44918.92083333333</v>
      </c>
      <c r="I120" s="12">
        <v>44919</v>
      </c>
      <c r="J120" s="13">
        <f t="shared" si="16"/>
        <v>1.9000000000814907</v>
      </c>
      <c r="K120" s="14">
        <f t="shared" si="17"/>
        <v>9.2339373974306388E-2</v>
      </c>
      <c r="L120" s="13">
        <f t="shared" si="18"/>
        <v>52.633443165354642</v>
      </c>
      <c r="M120">
        <v>577.5</v>
      </c>
      <c r="N120">
        <v>607</v>
      </c>
      <c r="O120">
        <v>570</v>
      </c>
      <c r="P120" t="s">
        <v>171</v>
      </c>
      <c r="Q120" t="s">
        <v>172</v>
      </c>
    </row>
    <row r="121" spans="2:17" x14ac:dyDescent="0.25">
      <c r="B121" t="s">
        <v>45</v>
      </c>
      <c r="C121" t="s">
        <v>17</v>
      </c>
      <c r="D121">
        <v>116</v>
      </c>
      <c r="E121">
        <v>5048</v>
      </c>
      <c r="H121" s="12">
        <v>44918.547222222223</v>
      </c>
      <c r="I121" s="12">
        <v>44918.574999999997</v>
      </c>
      <c r="J121" s="13">
        <f t="shared" si="16"/>
        <v>0.6666666665696539</v>
      </c>
      <c r="K121" s="14">
        <f t="shared" si="17"/>
        <v>0.6666666665696539</v>
      </c>
      <c r="L121" s="13">
        <f t="shared" si="18"/>
        <v>119.33333331596805</v>
      </c>
      <c r="M121">
        <v>0</v>
      </c>
      <c r="N121">
        <v>180</v>
      </c>
      <c r="O121">
        <v>179</v>
      </c>
      <c r="P121" t="s">
        <v>107</v>
      </c>
      <c r="Q121" t="s">
        <v>176</v>
      </c>
    </row>
    <row r="122" spans="2:17" x14ac:dyDescent="0.25">
      <c r="B122" t="s">
        <v>45</v>
      </c>
      <c r="C122" t="s">
        <v>17</v>
      </c>
      <c r="D122">
        <v>117</v>
      </c>
      <c r="E122">
        <v>9130</v>
      </c>
      <c r="G122" s="15">
        <v>44920.490972222222</v>
      </c>
      <c r="H122" s="12">
        <v>44918.574999999997</v>
      </c>
      <c r="I122" s="12">
        <v>44919</v>
      </c>
      <c r="J122" s="13">
        <f t="shared" si="16"/>
        <v>10.200000000069849</v>
      </c>
      <c r="K122" s="14">
        <f t="shared" si="17"/>
        <v>10.200000000069849</v>
      </c>
      <c r="L122" s="13">
        <f t="shared" si="18"/>
        <v>1825.800000012503</v>
      </c>
      <c r="M122">
        <v>0</v>
      </c>
      <c r="N122">
        <v>180</v>
      </c>
      <c r="O122">
        <v>179</v>
      </c>
      <c r="P122" t="s">
        <v>158</v>
      </c>
      <c r="Q122" t="s">
        <v>170</v>
      </c>
    </row>
    <row r="123" spans="2:17" x14ac:dyDescent="0.25">
      <c r="B123" t="s">
        <v>48</v>
      </c>
      <c r="C123" t="s">
        <v>27</v>
      </c>
      <c r="D123">
        <v>103</v>
      </c>
      <c r="E123">
        <v>9130</v>
      </c>
      <c r="G123" s="15">
        <v>44920.666666666664</v>
      </c>
      <c r="H123" s="12">
        <v>44918.574999999997</v>
      </c>
      <c r="I123" s="12">
        <v>44919</v>
      </c>
      <c r="J123" s="13">
        <f t="shared" si="16"/>
        <v>10.200000000069849</v>
      </c>
      <c r="K123" s="14">
        <f t="shared" si="17"/>
        <v>4.5900000000314325</v>
      </c>
      <c r="L123" s="13">
        <f t="shared" si="18"/>
        <v>821.61000000562638</v>
      </c>
      <c r="M123">
        <v>99</v>
      </c>
      <c r="N123">
        <v>180</v>
      </c>
      <c r="O123">
        <v>179</v>
      </c>
      <c r="P123" t="s">
        <v>158</v>
      </c>
      <c r="Q123" t="s">
        <v>170</v>
      </c>
    </row>
    <row r="124" spans="2:17" x14ac:dyDescent="0.25">
      <c r="B124" t="s">
        <v>177</v>
      </c>
      <c r="C124" t="s">
        <v>27</v>
      </c>
      <c r="D124">
        <v>137</v>
      </c>
      <c r="E124">
        <v>9130</v>
      </c>
      <c r="G124" s="15">
        <v>44920.666666666664</v>
      </c>
      <c r="H124" s="12">
        <v>44918.574999999997</v>
      </c>
      <c r="I124" s="12">
        <v>44919</v>
      </c>
      <c r="J124" s="13">
        <f t="shared" si="16"/>
        <v>10.200000000069849</v>
      </c>
      <c r="K124" s="14">
        <f t="shared" si="17"/>
        <v>5.3266666667031437</v>
      </c>
      <c r="L124" s="13">
        <f t="shared" si="18"/>
        <v>953.47333333986273</v>
      </c>
      <c r="M124">
        <v>86</v>
      </c>
      <c r="N124">
        <v>180</v>
      </c>
      <c r="O124">
        <v>179</v>
      </c>
      <c r="P124" t="s">
        <v>158</v>
      </c>
      <c r="Q124" t="s">
        <v>170</v>
      </c>
    </row>
    <row r="125" spans="2:17" x14ac:dyDescent="0.25">
      <c r="B125" t="s">
        <v>53</v>
      </c>
      <c r="C125" t="s">
        <v>27</v>
      </c>
      <c r="D125">
        <v>201</v>
      </c>
      <c r="E125">
        <v>9130</v>
      </c>
      <c r="G125" s="15">
        <v>44920.666666666664</v>
      </c>
      <c r="H125" s="12">
        <v>44918.574999999997</v>
      </c>
      <c r="I125" s="12">
        <v>44919</v>
      </c>
      <c r="J125" s="13">
        <f t="shared" si="16"/>
        <v>10.200000000069849</v>
      </c>
      <c r="K125" s="14">
        <f t="shared" si="17"/>
        <v>4.986666666700815</v>
      </c>
      <c r="L125" s="13">
        <f t="shared" si="18"/>
        <v>892.61333333944594</v>
      </c>
      <c r="M125">
        <v>92</v>
      </c>
      <c r="N125">
        <v>180</v>
      </c>
      <c r="O125">
        <v>179</v>
      </c>
      <c r="P125" t="s">
        <v>158</v>
      </c>
      <c r="Q125" t="s">
        <v>170</v>
      </c>
    </row>
    <row r="126" spans="2:17" x14ac:dyDescent="0.25">
      <c r="B126" t="s">
        <v>55</v>
      </c>
      <c r="C126" t="s">
        <v>27</v>
      </c>
      <c r="D126">
        <v>142</v>
      </c>
      <c r="E126">
        <v>9130</v>
      </c>
      <c r="G126" s="15">
        <v>44920.36041666667</v>
      </c>
      <c r="H126" s="12">
        <v>44918.574999999997</v>
      </c>
      <c r="I126" s="12">
        <v>44919</v>
      </c>
      <c r="J126" s="13">
        <f t="shared" si="16"/>
        <v>10.200000000069849</v>
      </c>
      <c r="K126" s="14">
        <f t="shared" si="17"/>
        <v>4.8450000000331785</v>
      </c>
      <c r="L126" s="13">
        <f t="shared" si="18"/>
        <v>770.35500000527543</v>
      </c>
      <c r="M126">
        <v>84</v>
      </c>
      <c r="N126">
        <v>160</v>
      </c>
      <c r="O126">
        <v>159</v>
      </c>
      <c r="P126" t="s">
        <v>158</v>
      </c>
      <c r="Q126" t="s">
        <v>170</v>
      </c>
    </row>
    <row r="127" spans="2:17" x14ac:dyDescent="0.25">
      <c r="L127" s="22" t="s">
        <v>178</v>
      </c>
    </row>
    <row r="128" spans="2:17" x14ac:dyDescent="0.25">
      <c r="K128" s="14" t="s">
        <v>179</v>
      </c>
      <c r="L128" s="23">
        <f>+SUM(L98:L126)</f>
        <v>27074.651983065178</v>
      </c>
    </row>
    <row r="129" spans="11:12" x14ac:dyDescent="0.25">
      <c r="K129" s="14" t="s">
        <v>180</v>
      </c>
      <c r="L129" s="23">
        <f>SUM(L99:L114,L116:L126)</f>
        <v>14888.651983065181</v>
      </c>
    </row>
    <row r="130" spans="11:12" x14ac:dyDescent="0.25">
      <c r="K130" s="14" t="s">
        <v>181</v>
      </c>
      <c r="L130" s="23">
        <f>SUM(L99:L109,L111:L114,L117:L120)</f>
        <v>7128.5596267253995</v>
      </c>
    </row>
    <row r="131" spans="11:12" x14ac:dyDescent="0.25">
      <c r="K131" s="14" t="s">
        <v>182</v>
      </c>
      <c r="L131" s="23">
        <f>+SUM(L98:L109,L111:L120)</f>
        <v>20247.746293398457</v>
      </c>
    </row>
  </sheetData>
  <pageMargins left="0.7" right="0.7" top="0.75" bottom="0.75" header="0.3" footer="0.3"/>
  <pageSetup orientation="portrait" r:id="rId1"/>
  <headerFooter>
    <oddFooter>&amp;L_x000D_&amp;1#&amp;"Calibri"&amp;14&amp;K000000 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0DC7FFF72084A8B58F11D5C338774" ma:contentTypeVersion="22" ma:contentTypeDescription="Create a new document." ma:contentTypeScope="" ma:versionID="e5803bacf99160c81a41f9ed562adad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2c9d4bc1c388194344bcaf16a9ccaa7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KU/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3" ma:format="Dropdown" ma:internalName="Year">
      <xsd:simpleType>
        <xsd:restriction base="dms:Choice">
          <xsd:enumeration value="2023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Winter Storm Elliott Responses/Presentations"/>
          <xsd:enumeration value="Initial Data Requests"/>
          <xsd:enumeration value="Second Data Requests"/>
          <xsd:enumeration value="Supplemental Data Requests"/>
          <xsd:enumeration value="Data Response Preparation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Conroy, Robe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Joint Intervenors"/>
          <xsd:enumeration value="Ky. Coal Association"/>
          <xsd:enumeration value="Ky. Industrial Utility Cust."/>
          <xsd:enumeration value="Sierra Club"/>
          <xsd:enumeration value="Data Response How To Documents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2023</Year>
    <Review_x0020_Case_x0020_Doc_x0020_Types xmlns="65bfb563-8fe2-4d34-a09f-38a217d8feea">Initial Data Requests</Review_x0020_Case_x0020_Doc_x0020_Types>
    <Case_x0020__x0023_ xmlns="f789fa03-9022-4931-acb2-79f11ac92edf">2023-00422</Case_x0020__x0023_>
    <Data_x0020_Request_x0020_Party xmlns="f789fa03-9022-4931-acb2-79f11ac92edf">Sierra Club</Data_x0020_Request_x0020_Party>
    <Status_x0020__x0028_Internal_x0020_Use_x0020_Only_x0029_ xmlns="2ad705b9-adad-42ba-803b-2580de5ca47a"/>
    <Company xmlns="65bfb563-8fe2-4d34-a09f-38a217d8feea">
      <Value>KU/LGE</Value>
    </Company>
  </documentManagement>
</p:properties>
</file>

<file path=customXml/itemProps1.xml><?xml version="1.0" encoding="utf-8"?>
<ds:datastoreItem xmlns:ds="http://schemas.openxmlformats.org/officeDocument/2006/customXml" ds:itemID="{81E970D4-9197-497C-876F-DEB176A6D929}"/>
</file>

<file path=customXml/itemProps2.xml><?xml version="1.0" encoding="utf-8"?>
<ds:datastoreItem xmlns:ds="http://schemas.openxmlformats.org/officeDocument/2006/customXml" ds:itemID="{E130430A-B513-4808-884D-643142A5701B}"/>
</file>

<file path=customXml/itemProps3.xml><?xml version="1.0" encoding="utf-8"?>
<ds:datastoreItem xmlns:ds="http://schemas.openxmlformats.org/officeDocument/2006/customXml" ds:itemID="{6DFDA459-0828-4E9C-BFFB-E18B890E9E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Forced_Unplanned Events Incl Pr</vt:lpstr>
      <vt:lpstr>Forced_Unplanned Events Excl Pr</vt:lpstr>
      <vt:lpstr>Cold Weather Event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 DR1 LGE KU Attach to Q14 Forced-Unplanned Outages Including-Excluding Prior</dc:title>
  <dc:creator>Frank, James</dc:creator>
  <cp:lastModifiedBy>Frank, James</cp:lastModifiedBy>
  <dcterms:created xsi:type="dcterms:W3CDTF">2024-02-09T16:20:26Z</dcterms:created>
  <dcterms:modified xsi:type="dcterms:W3CDTF">2024-02-09T17:06:19Z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2024-02-09T17:04:08Z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b9c7a463-cd3f-4136-b4c4-9b52b617b519</vt:lpwstr>
  </property>
  <property fmtid="{D5CDD505-2E9C-101B-9397-08002B2CF9AE}" pid="8" name="MSIP_Label_0adee1c6-0c13-46fe-9f7d-d5b32ad2c571_ContentBits">
    <vt:lpwstr>2</vt:lpwstr>
  </property>
  <property fmtid="{D5CDD505-2E9C-101B-9397-08002B2CF9AE}" pid="9" name="ContentTypeId">
    <vt:lpwstr>0x0101006320DC7FFF72084A8B58F11D5C338774</vt:lpwstr>
  </property>
</Properties>
</file>