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ojects.sp.lgeenergy.int/sites/RegFilings/CN 202300422  Winter Storm Elliott Investigation/"/>
    </mc:Choice>
  </mc:AlternateContent>
  <xr:revisionPtr revIDLastSave="0" documentId="13_ncr:1_{60177564-4696-4AC2-A8FB-3B8E2BD1A247}" xr6:coauthVersionLast="47" xr6:coauthVersionMax="47" xr10:uidLastSave="{00000000-0000-0000-0000-000000000000}"/>
  <bookViews>
    <workbookView xWindow="-28920" yWindow="-120" windowWidth="29040" windowHeight="17640" activeTab="1" xr2:uid="{0C68B76E-A560-4329-A401-40232585EED6}"/>
  </bookViews>
  <sheets>
    <sheet name="Cold Weather Event Days" sheetId="2" r:id="rId1"/>
    <sheet name="MWh Lost Chart - Updated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4" i="2" l="1"/>
  <c r="K124" i="2" s="1"/>
  <c r="L124" i="2" s="1"/>
  <c r="J123" i="2"/>
  <c r="K123" i="2" s="1"/>
  <c r="L123" i="2" s="1"/>
  <c r="J122" i="2"/>
  <c r="K122" i="2" s="1"/>
  <c r="L122" i="2" s="1"/>
  <c r="J121" i="2"/>
  <c r="K121" i="2" s="1"/>
  <c r="L121" i="2" s="1"/>
  <c r="J120" i="2"/>
  <c r="K120" i="2" s="1"/>
  <c r="L120" i="2" s="1"/>
  <c r="J119" i="2"/>
  <c r="K119" i="2" s="1"/>
  <c r="L119" i="2" s="1"/>
  <c r="J118" i="2"/>
  <c r="K118" i="2" s="1"/>
  <c r="L118" i="2" s="1"/>
  <c r="J117" i="2"/>
  <c r="K117" i="2" s="1"/>
  <c r="L117" i="2" s="1"/>
  <c r="J116" i="2"/>
  <c r="K116" i="2" s="1"/>
  <c r="L116" i="2" s="1"/>
  <c r="J115" i="2"/>
  <c r="K115" i="2" s="1"/>
  <c r="L115" i="2" s="1"/>
  <c r="J114" i="2"/>
  <c r="K114" i="2" s="1"/>
  <c r="L114" i="2" s="1"/>
  <c r="J113" i="2"/>
  <c r="K113" i="2" s="1"/>
  <c r="L113" i="2" s="1"/>
  <c r="J112" i="2"/>
  <c r="K112" i="2" s="1"/>
  <c r="L112" i="2" s="1"/>
  <c r="J111" i="2"/>
  <c r="K111" i="2" s="1"/>
  <c r="L111" i="2" s="1"/>
  <c r="J110" i="2"/>
  <c r="K110" i="2" s="1"/>
  <c r="L110" i="2" s="1"/>
  <c r="J109" i="2"/>
  <c r="K109" i="2" s="1"/>
  <c r="L109" i="2" s="1"/>
  <c r="J108" i="2"/>
  <c r="K108" i="2" s="1"/>
  <c r="L108" i="2" s="1"/>
  <c r="J107" i="2"/>
  <c r="K107" i="2" s="1"/>
  <c r="L107" i="2" s="1"/>
  <c r="J106" i="2"/>
  <c r="K106" i="2" s="1"/>
  <c r="L106" i="2" s="1"/>
  <c r="J105" i="2"/>
  <c r="K105" i="2" s="1"/>
  <c r="L105" i="2" s="1"/>
  <c r="J104" i="2"/>
  <c r="K104" i="2" s="1"/>
  <c r="L104" i="2" s="1"/>
  <c r="J103" i="2"/>
  <c r="K103" i="2" s="1"/>
  <c r="L103" i="2" s="1"/>
  <c r="J102" i="2"/>
  <c r="K102" i="2" s="1"/>
  <c r="L102" i="2" s="1"/>
  <c r="J101" i="2"/>
  <c r="K101" i="2" s="1"/>
  <c r="L101" i="2" s="1"/>
  <c r="J100" i="2"/>
  <c r="K100" i="2" s="1"/>
  <c r="L100" i="2" s="1"/>
  <c r="J99" i="2"/>
  <c r="K99" i="2" s="1"/>
  <c r="L99" i="2" s="1"/>
  <c r="J98" i="2"/>
  <c r="K98" i="2" s="1"/>
  <c r="L98" i="2" s="1"/>
  <c r="J97" i="2"/>
  <c r="K97" i="2" s="1"/>
  <c r="L97" i="2" s="1"/>
  <c r="J96" i="2"/>
  <c r="K96" i="2" s="1"/>
  <c r="L96" i="2" s="1"/>
  <c r="J91" i="2"/>
  <c r="K91" i="2" s="1"/>
  <c r="L91" i="2" s="1"/>
  <c r="J90" i="2"/>
  <c r="K90" i="2" s="1"/>
  <c r="L90" i="2" s="1"/>
  <c r="J89" i="2"/>
  <c r="K89" i="2" s="1"/>
  <c r="L89" i="2" s="1"/>
  <c r="J88" i="2"/>
  <c r="K88" i="2" s="1"/>
  <c r="L88" i="2" s="1"/>
  <c r="J87" i="2"/>
  <c r="K87" i="2" s="1"/>
  <c r="L87" i="2" s="1"/>
  <c r="J86" i="2"/>
  <c r="K86" i="2" s="1"/>
  <c r="L86" i="2" s="1"/>
  <c r="J85" i="2"/>
  <c r="K85" i="2" s="1"/>
  <c r="L85" i="2" s="1"/>
  <c r="J84" i="2"/>
  <c r="K84" i="2" s="1"/>
  <c r="L84" i="2" s="1"/>
  <c r="J83" i="2"/>
  <c r="K83" i="2" s="1"/>
  <c r="L83" i="2" s="1"/>
  <c r="J82" i="2"/>
  <c r="K82" i="2" s="1"/>
  <c r="L82" i="2" s="1"/>
  <c r="J81" i="2"/>
  <c r="K81" i="2" s="1"/>
  <c r="L81" i="2" s="1"/>
  <c r="J80" i="2"/>
  <c r="K80" i="2" s="1"/>
  <c r="L80" i="2" s="1"/>
  <c r="J79" i="2"/>
  <c r="K79" i="2" s="1"/>
  <c r="L79" i="2" s="1"/>
  <c r="J78" i="2"/>
  <c r="K78" i="2" s="1"/>
  <c r="L78" i="2" s="1"/>
  <c r="J77" i="2"/>
  <c r="K77" i="2" s="1"/>
  <c r="L77" i="2" s="1"/>
  <c r="J76" i="2"/>
  <c r="K76" i="2" s="1"/>
  <c r="L76" i="2" s="1"/>
  <c r="J75" i="2"/>
  <c r="K75" i="2" s="1"/>
  <c r="L75" i="2" s="1"/>
  <c r="J74" i="2"/>
  <c r="K74" i="2" s="1"/>
  <c r="L74" i="2" s="1"/>
  <c r="J73" i="2"/>
  <c r="K73" i="2" s="1"/>
  <c r="L73" i="2" s="1"/>
  <c r="J72" i="2"/>
  <c r="K72" i="2" s="1"/>
  <c r="L72" i="2" s="1"/>
  <c r="J71" i="2"/>
  <c r="K71" i="2" s="1"/>
  <c r="L71" i="2" s="1"/>
  <c r="J66" i="2"/>
  <c r="K66" i="2" s="1"/>
  <c r="L66" i="2" s="1"/>
  <c r="J65" i="2"/>
  <c r="K65" i="2" s="1"/>
  <c r="L65" i="2" s="1"/>
  <c r="J64" i="2"/>
  <c r="K64" i="2" s="1"/>
  <c r="L64" i="2" s="1"/>
  <c r="J63" i="2"/>
  <c r="K63" i="2" s="1"/>
  <c r="L63" i="2" s="1"/>
  <c r="J62" i="2"/>
  <c r="K62" i="2" s="1"/>
  <c r="L62" i="2" s="1"/>
  <c r="J61" i="2"/>
  <c r="K61" i="2" s="1"/>
  <c r="L61" i="2" s="1"/>
  <c r="J60" i="2"/>
  <c r="K60" i="2" s="1"/>
  <c r="L60" i="2" s="1"/>
  <c r="J59" i="2"/>
  <c r="K59" i="2" s="1"/>
  <c r="L59" i="2" s="1"/>
  <c r="J58" i="2"/>
  <c r="K58" i="2" s="1"/>
  <c r="L58" i="2" s="1"/>
  <c r="J57" i="2"/>
  <c r="K57" i="2" s="1"/>
  <c r="L57" i="2" s="1"/>
  <c r="J56" i="2"/>
  <c r="K56" i="2" s="1"/>
  <c r="L56" i="2" s="1"/>
  <c r="J55" i="2"/>
  <c r="K55" i="2" s="1"/>
  <c r="L55" i="2" s="1"/>
  <c r="J54" i="2"/>
  <c r="K54" i="2" s="1"/>
  <c r="L54" i="2" s="1"/>
  <c r="J53" i="2"/>
  <c r="K53" i="2" s="1"/>
  <c r="L53" i="2" s="1"/>
  <c r="J52" i="2"/>
  <c r="K52" i="2" s="1"/>
  <c r="L52" i="2" s="1"/>
  <c r="J51" i="2"/>
  <c r="K51" i="2" s="1"/>
  <c r="L51" i="2" s="1"/>
  <c r="J50" i="2"/>
  <c r="K50" i="2" s="1"/>
  <c r="L50" i="2" s="1"/>
  <c r="J49" i="2"/>
  <c r="K49" i="2" s="1"/>
  <c r="L49" i="2" s="1"/>
  <c r="J48" i="2"/>
  <c r="K48" i="2" s="1"/>
  <c r="L48" i="2" s="1"/>
  <c r="J47" i="2"/>
  <c r="K47" i="2" s="1"/>
  <c r="L47" i="2" s="1"/>
  <c r="J46" i="2"/>
  <c r="K46" i="2" s="1"/>
  <c r="L46" i="2" s="1"/>
  <c r="J45" i="2"/>
  <c r="K45" i="2" s="1"/>
  <c r="L45" i="2" s="1"/>
  <c r="J44" i="2"/>
  <c r="K44" i="2" s="1"/>
  <c r="L44" i="2" s="1"/>
  <c r="J43" i="2"/>
  <c r="K43" i="2" s="1"/>
  <c r="L43" i="2" s="1"/>
  <c r="J42" i="2"/>
  <c r="K42" i="2" s="1"/>
  <c r="L42" i="2" s="1"/>
  <c r="J38" i="2"/>
  <c r="K38" i="2" s="1"/>
  <c r="L38" i="2" s="1"/>
  <c r="L37" i="2"/>
  <c r="J37" i="2"/>
  <c r="K37" i="2" s="1"/>
  <c r="J36" i="2"/>
  <c r="K36" i="2" s="1"/>
  <c r="L36" i="2" s="1"/>
  <c r="J35" i="2"/>
  <c r="K35" i="2" s="1"/>
  <c r="L35" i="2" s="1"/>
  <c r="J34" i="2"/>
  <c r="K34" i="2" s="1"/>
  <c r="L34" i="2" s="1"/>
  <c r="J33" i="2"/>
  <c r="K33" i="2" s="1"/>
  <c r="L33" i="2" s="1"/>
  <c r="J32" i="2"/>
  <c r="K32" i="2" s="1"/>
  <c r="L32" i="2" s="1"/>
  <c r="J31" i="2"/>
  <c r="K31" i="2" s="1"/>
  <c r="L31" i="2" s="1"/>
  <c r="J30" i="2"/>
  <c r="K30" i="2" s="1"/>
  <c r="L30" i="2" s="1"/>
  <c r="J29" i="2"/>
  <c r="K29" i="2" s="1"/>
  <c r="L29" i="2" s="1"/>
  <c r="J28" i="2"/>
  <c r="K28" i="2" s="1"/>
  <c r="L28" i="2" s="1"/>
  <c r="J27" i="2"/>
  <c r="K27" i="2" s="1"/>
  <c r="L27" i="2" s="1"/>
  <c r="J26" i="2"/>
  <c r="K26" i="2" s="1"/>
  <c r="L26" i="2" s="1"/>
  <c r="J25" i="2"/>
  <c r="K25" i="2" s="1"/>
  <c r="L25" i="2" s="1"/>
  <c r="J21" i="2"/>
  <c r="K21" i="2" s="1"/>
  <c r="L21" i="2" s="1"/>
  <c r="J20" i="2"/>
  <c r="K20" i="2" s="1"/>
  <c r="L20" i="2" s="1"/>
  <c r="J19" i="2"/>
  <c r="K19" i="2" s="1"/>
  <c r="L19" i="2" s="1"/>
  <c r="J18" i="2"/>
  <c r="K18" i="2" s="1"/>
  <c r="L18" i="2" s="1"/>
  <c r="J17" i="2"/>
  <c r="K17" i="2" s="1"/>
  <c r="L17" i="2" s="1"/>
  <c r="J16" i="2"/>
  <c r="K16" i="2" s="1"/>
  <c r="L16" i="2" s="1"/>
  <c r="J15" i="2"/>
  <c r="K15" i="2" s="1"/>
  <c r="L15" i="2" s="1"/>
  <c r="J14" i="2"/>
  <c r="K14" i="2" s="1"/>
  <c r="L14" i="2" s="1"/>
  <c r="J13" i="2"/>
  <c r="K13" i="2" s="1"/>
  <c r="L13" i="2" s="1"/>
  <c r="J12" i="2"/>
  <c r="K12" i="2" s="1"/>
  <c r="L12" i="2" s="1"/>
  <c r="J11" i="2"/>
  <c r="K11" i="2" s="1"/>
  <c r="L11" i="2" s="1"/>
  <c r="J10" i="2"/>
  <c r="K10" i="2" s="1"/>
  <c r="L10" i="2" s="1"/>
  <c r="J9" i="2"/>
  <c r="K9" i="2" s="1"/>
  <c r="L9" i="2" s="1"/>
  <c r="J8" i="2"/>
  <c r="K8" i="2" s="1"/>
  <c r="L8" i="2" s="1"/>
  <c r="J7" i="2"/>
  <c r="K7" i="2" s="1"/>
  <c r="L7" i="2" s="1"/>
  <c r="J6" i="2"/>
  <c r="K6" i="2" s="1"/>
  <c r="L6" i="2" s="1"/>
  <c r="J5" i="2"/>
  <c r="K5" i="2" s="1"/>
  <c r="L5" i="2" s="1"/>
  <c r="J4" i="2"/>
  <c r="K4" i="2" s="1"/>
  <c r="L4" i="2" s="1"/>
  <c r="D10" i="1"/>
  <c r="D16" i="1" s="1"/>
  <c r="D9" i="1"/>
  <c r="D8" i="1"/>
  <c r="D7" i="1"/>
  <c r="D6" i="1"/>
  <c r="D5" i="1"/>
  <c r="D4" i="1"/>
  <c r="D3" i="1"/>
  <c r="D14" i="1" s="1"/>
  <c r="D2" i="1"/>
  <c r="D11" i="1" s="1"/>
  <c r="D12" i="1" l="1"/>
  <c r="D15" i="1"/>
  <c r="L23" i="2"/>
  <c r="L40" i="2"/>
  <c r="L93" i="2"/>
  <c r="L128" i="2"/>
  <c r="L127" i="2"/>
  <c r="L69" i="2"/>
  <c r="L94" i="2"/>
  <c r="L68" i="2"/>
  <c r="L129" i="2"/>
  <c r="L126" i="2"/>
  <c r="D13" i="1"/>
  <c r="L70" i="2" l="1"/>
  <c r="L95" i="2"/>
</calcChain>
</file>

<file path=xl/sharedStrings.xml><?xml version="1.0" encoding="utf-8"?>
<sst xmlns="http://schemas.openxmlformats.org/spreadsheetml/2006/main" count="465" uniqueCount="193">
  <si>
    <t>Total MWh Lost</t>
  </si>
  <si>
    <t>Days</t>
  </si>
  <si>
    <t>Annual Average</t>
  </si>
  <si>
    <t>Cold Weather Event Day</t>
  </si>
  <si>
    <t>Date</t>
  </si>
  <si>
    <t>1/6/2014</t>
  </si>
  <si>
    <t>2/19/2015</t>
  </si>
  <si>
    <t>2/20/2015</t>
  </si>
  <si>
    <t>12/23/2022</t>
  </si>
  <si>
    <t>UnitName</t>
  </si>
  <si>
    <t>EventType</t>
  </si>
  <si>
    <t>EventNo</t>
  </si>
  <si>
    <t>CauseCode</t>
  </si>
  <si>
    <t>Original Start*</t>
  </si>
  <si>
    <t>Original End*</t>
  </si>
  <si>
    <t>Duration_Hrs</t>
  </si>
  <si>
    <t>Equiv. Dur Hrs</t>
  </si>
  <si>
    <t>MWH Lost</t>
  </si>
  <si>
    <t>GAC</t>
  </si>
  <si>
    <t>GMC</t>
  </si>
  <si>
    <t>NMC</t>
  </si>
  <si>
    <t>Cause</t>
  </si>
  <si>
    <t>eventDescription</t>
  </si>
  <si>
    <t>BR11</t>
  </si>
  <si>
    <t>U1</t>
  </si>
  <si>
    <t>Low pressure compressor bleed valves</t>
  </si>
  <si>
    <t>F550Loose limit switch on blow off valve caused unit to trip.</t>
  </si>
  <si>
    <t>BR5</t>
  </si>
  <si>
    <t>Water injection system</t>
  </si>
  <si>
    <t>F480Instrument measuring DP across water injection control started to freeze. Operato</t>
  </si>
  <si>
    <t>CR11</t>
  </si>
  <si>
    <t>Starting system (including motor)</t>
  </si>
  <si>
    <t xml:space="preserve">F030Broken terminal on battery cable causing Cane Run 11 starting diesel to be unable </t>
  </si>
  <si>
    <t>GH2</t>
  </si>
  <si>
    <t>D1</t>
  </si>
  <si>
    <t>Other stack/exhaust emissions - fossil (use codes 9200 to 9290 if fuel quality causes pollution control equipment problems that result in excess stack emissions)</t>
  </si>
  <si>
    <t>Load Reduction #1Lost SO3 mitigation system. Air pressure / injection causing H2S</t>
  </si>
  <si>
    <t>HA1</t>
  </si>
  <si>
    <t>SF</t>
  </si>
  <si>
    <t>Cooling and seal air system</t>
  </si>
  <si>
    <t>F540Busted glycol line on radiator. Failed to ignite on start up.</t>
  </si>
  <si>
    <t>MC2</t>
  </si>
  <si>
    <t>Boiler water condition (not feedwater water quality)</t>
  </si>
  <si>
    <t>F170High Silica</t>
  </si>
  <si>
    <t>MC3</t>
  </si>
  <si>
    <t>Burners</t>
  </si>
  <si>
    <t>F7803A Mill - Burners High Temperature</t>
  </si>
  <si>
    <t>MC4</t>
  </si>
  <si>
    <t>Light off (igniter) systems (including fuel supply)</t>
  </si>
  <si>
    <t>F4004C Mill - Gas Igniter Issue</t>
  </si>
  <si>
    <t>F4004B &amp; 4C Mills - Gas Igniter Issues</t>
  </si>
  <si>
    <t>F7204C Mill - Gas Vent Valve Stuck Open</t>
  </si>
  <si>
    <t>TC5</t>
  </si>
  <si>
    <t>Gas Turbine Control System - hardware problems (including card failure)</t>
  </si>
  <si>
    <t>F520Unit tripped on high exhaust temperature differential from a failed control system</t>
  </si>
  <si>
    <t>TC6</t>
  </si>
  <si>
    <t>Other combustor problems</t>
  </si>
  <si>
    <t>F460Unit tripped due to a lean blowout.</t>
  </si>
  <si>
    <t>Fuel piping and valves</t>
  </si>
  <si>
    <t xml:space="preserve">F480Unit tripped due to a fuel gas valve (worker valve) not controlling properly. </t>
  </si>
  <si>
    <t>TC8</t>
  </si>
  <si>
    <t>F330Startup failure due to issue with 89SS.</t>
  </si>
  <si>
    <t>TC9</t>
  </si>
  <si>
    <t>F340Forced outage due to issue with 89SS.</t>
  </si>
  <si>
    <t>1/6/2014 MWH Lost</t>
  </si>
  <si>
    <t>BR9</t>
  </si>
  <si>
    <t>Battery and charger system</t>
  </si>
  <si>
    <t>F410Both battery chargers indicated failure. Failure was caused by low output current</t>
  </si>
  <si>
    <t>GH3</t>
  </si>
  <si>
    <t>Induced draft fans</t>
  </si>
  <si>
    <t xml:space="preserve">F850Outage #13-2 ID fan tripped on high vibration on OB fan bearing. This caused </t>
  </si>
  <si>
    <t>GH4</t>
  </si>
  <si>
    <t>Pulverizer feeders</t>
  </si>
  <si>
    <t>Load Reduction #14-4 Feeder tripped.</t>
  </si>
  <si>
    <t>GR3</t>
  </si>
  <si>
    <t>FW004-4 Feeder plugged with coal and ice.</t>
  </si>
  <si>
    <t>MC1</t>
  </si>
  <si>
    <t>Reagent feed piping</t>
  </si>
  <si>
    <t>F540FGD Reactant Feed Line - Leak</t>
  </si>
  <si>
    <t>FW001D Coal Feeder - Plugged, Frozen/Wet Coal</t>
  </si>
  <si>
    <t>FW002A Coal Feeder - Plugged, Frozen/Wet Coal</t>
  </si>
  <si>
    <t>TC1</t>
  </si>
  <si>
    <t>Pulverizer fires</t>
  </si>
  <si>
    <t>F780Derate required due to A &amp; B coal mill fires.</t>
  </si>
  <si>
    <t>F520Forced outage due to compressor inlet thermocouple disagreement from a failed cont</t>
  </si>
  <si>
    <t>CR4</t>
  </si>
  <si>
    <t>Wet Scrubber - Reagent Feed Piping</t>
  </si>
  <si>
    <t xml:space="preserve"> Reactive feed line from supply pump frozen. </t>
  </si>
  <si>
    <t>High pressure compressor bleed valves</t>
  </si>
  <si>
    <t>F480Forced outage due to compressor bleed valve frozen closed.</t>
  </si>
  <si>
    <t>1/7/2014 MWH Lost</t>
  </si>
  <si>
    <t>BR10</t>
  </si>
  <si>
    <t>Other low pressure problems</t>
  </si>
  <si>
    <t>F600Blade desing issues has unit limited to 120MWs.</t>
  </si>
  <si>
    <t>F600Blade design issues has unit limited to 120MWs.</t>
  </si>
  <si>
    <t xml:space="preserve">F600Blade design issues has unit limited to 120MWs. </t>
  </si>
  <si>
    <t>BR8</t>
  </si>
  <si>
    <t>Turning gear and motor</t>
  </si>
  <si>
    <t>F700Turning gear motor failure.</t>
  </si>
  <si>
    <t>PR11</t>
  </si>
  <si>
    <t>Other fuel quality problems (OMC)</t>
  </si>
  <si>
    <t>F660Gas pressure problems.</t>
  </si>
  <si>
    <t>PR12</t>
  </si>
  <si>
    <t>PR13</t>
  </si>
  <si>
    <t>Air heater fouling (regenerative)</t>
  </si>
  <si>
    <t>FF00Differential pressure across the AH increased and required a derate in order to ke</t>
  </si>
  <si>
    <t>Pulverizer mills</t>
  </si>
  <si>
    <t>FR00Unit derated due to 1D coal mill fire. D mill taken offline and out of service fo</t>
  </si>
  <si>
    <t>TC2</t>
  </si>
  <si>
    <t>Other turbine valves (including LP steam admission valves)</t>
  </si>
  <si>
    <t xml:space="preserve">F540Unit was derated 20MW due to HP turbine bypass valve leak through. This required </t>
  </si>
  <si>
    <t xml:space="preserve">F820Unit tripped on lean blow out due to NOx adjustment set too low to maintain flame </t>
  </si>
  <si>
    <t>F340Loose wire problem on 89SS switch caused a not ready to start condition.</t>
  </si>
  <si>
    <t>F820Unit tripped on lean blow out, extreme cold conditions caused autotune to lean com</t>
  </si>
  <si>
    <t>Gas fuel system including controls and instrumentation</t>
  </si>
  <si>
    <t>F820The autotune program was turned off, and this causes the machine to be susceptible</t>
  </si>
  <si>
    <t>F340This was not an excitation issue. The LCI was not reset after the previous start a</t>
  </si>
  <si>
    <t>F820Autotune NOx setting too low to sustain flame in extreme low temperature. Lean blo</t>
  </si>
  <si>
    <t>Other exhaust problems (including high exhaust system temperature not attributable to a specific problem)</t>
  </si>
  <si>
    <t>F750High exhaust thermocouple spreads and high dynamics cause a unit run back on load,</t>
  </si>
  <si>
    <t>F820Lean blow out event. Thermocouple spread is the first sign of a combustion can blo</t>
  </si>
  <si>
    <t>FE00Load limit due to NOx readings going above our 12 PPM limit.</t>
  </si>
  <si>
    <t>F820Autotune NOx setting too low to sustain flame in extreme cold temperatures. Lean b</t>
  </si>
  <si>
    <t>CR5</t>
  </si>
  <si>
    <t>5B coal mill - #2 mill roller replacement.</t>
  </si>
  <si>
    <t>CR6</t>
  </si>
  <si>
    <t>Other DCS problems</t>
  </si>
  <si>
    <t>DCS screens - loss of indication to FGD equipment along with voltage indication.</t>
  </si>
  <si>
    <t>Z1</t>
  </si>
  <si>
    <t>High engine exhaust temperature</t>
  </si>
  <si>
    <t>F750Exhaust over temperature issues. Unit derated 4 MW.</t>
  </si>
  <si>
    <t>2/19/2015 MWH Lost</t>
  </si>
  <si>
    <t>Excluding prior events</t>
  </si>
  <si>
    <t>BR3</t>
  </si>
  <si>
    <t>Bunker fires</t>
  </si>
  <si>
    <t xml:space="preserve">FR00Unit 3 coal bunker fires in 3-4 and partially in 3-5 bunker </t>
  </si>
  <si>
    <t>Wet coal (OMC)</t>
  </si>
  <si>
    <t>FW00Wet Coal</t>
  </si>
  <si>
    <t>Other inlet air problems</t>
  </si>
  <si>
    <t xml:space="preserve">F480Screens on inlet of air filter house started to freeze causing implosion doors to </t>
  </si>
  <si>
    <t>Switchyard circuit breakers - external (OMC)</t>
  </si>
  <si>
    <t>F660Hydraulic pump in substation breaker quit working.</t>
  </si>
  <si>
    <t>PD</t>
  </si>
  <si>
    <t>Pulverizer pyrite removal system</t>
  </si>
  <si>
    <t>F5304-3 Pulv out of service to inspect pyrite flop gate. Suspect that flop gate is st</t>
  </si>
  <si>
    <t>F820This trip is similar to event #17, fuel gas heater not working causing low inlet f</t>
  </si>
  <si>
    <t>2/20/2015 MWH Lost</t>
  </si>
  <si>
    <t>F060Exhaust diffuser sections have separated. Bolts need to be replaced and exhaust d</t>
  </si>
  <si>
    <t>F480Frozen fuel valves due to valves heaters to the 11N2 units kept going out.</t>
  </si>
  <si>
    <t>Flame scanners</t>
  </si>
  <si>
    <t>F820Flame trip</t>
  </si>
  <si>
    <t>FS00Mills on high tonage.</t>
  </si>
  <si>
    <t>"Baghouse systems, general"</t>
  </si>
  <si>
    <t>FS00Baghouse plugging up due to boiler slagging.</t>
  </si>
  <si>
    <t>Ash disposal problem</t>
  </si>
  <si>
    <t>FS00Baghouse issues</t>
  </si>
  <si>
    <t>F480Fuel valves froze after valve heaters to 11N2 units were blown out.</t>
  </si>
  <si>
    <t>Lube oil valves/piping</t>
  </si>
  <si>
    <t>F570Pressure switch on U5 lube oil pump failed.</t>
  </si>
  <si>
    <t>F480Fuel valves froze because valves heaters to the 11N2 units kept going out.</t>
  </si>
  <si>
    <t>Lube oil pumps</t>
  </si>
  <si>
    <t>F570Malfunctioning lube oil pump</t>
  </si>
  <si>
    <t>DCS - logic problems</t>
  </si>
  <si>
    <t>F610Generation limited due to high input temp alarm that had been removed but not remo</t>
  </si>
  <si>
    <t>CR7</t>
  </si>
  <si>
    <t>"Lack of fuel (water from rivers or lakes, coal mines, gas lines, etc) where the operator is not in control of contracts, supply lines, or delivery of fuels"</t>
  </si>
  <si>
    <t>FX00Block derate due to low fuel gas pipeline pressure</t>
  </si>
  <si>
    <t>Power Station switchyard (non generating unit equipment)</t>
  </si>
  <si>
    <t>F820Substation breaker will not remain closed.</t>
  </si>
  <si>
    <t>HA2</t>
  </si>
  <si>
    <t>Bunker flow problems</t>
  </si>
  <si>
    <t>F480Coal Silo Tripper Issues - Cold Weather</t>
  </si>
  <si>
    <t>Closed cooling water valves</t>
  </si>
  <si>
    <t>F820Gen cold gas temp got too low.</t>
  </si>
  <si>
    <t>Bottom ash rotary (drag chain type) conveyor and motor</t>
  </si>
  <si>
    <t>F340The unit was placed on a forced outage due to issues with the primary submerged ch</t>
  </si>
  <si>
    <t>TC10</t>
  </si>
  <si>
    <t xml:space="preserve">FX00Low fuel gas supply pressure from transport company to the plant. </t>
  </si>
  <si>
    <t>Deaerator (including level control)</t>
  </si>
  <si>
    <t>F780In order to slow demand to the water coil air heaters from the deaerator, the unit</t>
  </si>
  <si>
    <t>Feedwater instrumentation (not local controls)</t>
  </si>
  <si>
    <t>F480The unit was placed on derate due to frozen transmitter that caused the loss of th</t>
  </si>
  <si>
    <t>F480The unit was placed on a variable derate due to various cold weather issues encoun</t>
  </si>
  <si>
    <t>F820Lean Blow Out (LBO) trip.</t>
  </si>
  <si>
    <t>TC7</t>
  </si>
  <si>
    <t>12/23/2022 MWH Lost</t>
  </si>
  <si>
    <t>All Events</t>
  </si>
  <si>
    <t>Including Gas press, excluding prior events</t>
  </si>
  <si>
    <t>Excluding Gas press and prior events</t>
  </si>
  <si>
    <t>Excluding gas press only</t>
  </si>
  <si>
    <t>EventStartforCalc</t>
  </si>
  <si>
    <t>EventEndforCalc</t>
  </si>
  <si>
    <t>w/o gas pressure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</si>
</sst>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yyyy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 Narrow"/>
      <family val="2"/>
    </font>
    <font>
      <b/>
      <u/>
      <sz val="10"/>
      <name val="Arial"/>
      <family val="2"/>
    </font>
    <font>
      <u/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7">
    <xf numFmtId="0" fontId="0" fillId="0" borderId="0" xfId="0"/>
    <xf numFmtId="164" fontId="0" fillId="0" borderId="0" xfId="0" applyNumberFormat="1"/>
    <xf numFmtId="43" fontId="0" fillId="0" borderId="0" xfId="1" applyFont="1"/>
    <xf numFmtId="3" fontId="0" fillId="0" borderId="0" xfId="0" applyNumberFormat="1"/>
    <xf numFmtId="0" fontId="0" fillId="0" borderId="0" xfId="0" quotePrefix="1"/>
    <xf numFmtId="14" fontId="0" fillId="0" borderId="0" xfId="0" applyNumberFormat="1" applyAlignment="1">
      <alignment horizontal="left"/>
    </xf>
    <xf numFmtId="16" fontId="0" fillId="0" borderId="0" xfId="0" quotePrefix="1" applyNumberFormat="1"/>
    <xf numFmtId="14" fontId="0" fillId="0" borderId="0" xfId="0" applyNumberFormat="1"/>
    <xf numFmtId="0" fontId="0" fillId="2" borderId="0" xfId="0" applyFill="1" applyAlignment="1">
      <alignment horizontal="center"/>
    </xf>
    <xf numFmtId="43" fontId="3" fillId="0" borderId="0" xfId="1" applyFont="1" applyFill="1" applyAlignment="1">
      <alignment horizontal="center"/>
    </xf>
    <xf numFmtId="3" fontId="3" fillId="0" borderId="0" xfId="2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43" fontId="5" fillId="0" borderId="0" xfId="1" applyFont="1" applyFill="1" applyAlignment="1">
      <alignment horizontal="center"/>
    </xf>
    <xf numFmtId="3" fontId="5" fillId="0" borderId="0" xfId="2" applyNumberFormat="1" applyFont="1" applyFill="1" applyAlignment="1">
      <alignment horizontal="center"/>
    </xf>
    <xf numFmtId="14" fontId="2" fillId="2" borderId="0" xfId="0" applyNumberFormat="1" applyFont="1" applyFill="1" applyAlignment="1">
      <alignment horizontal="center"/>
    </xf>
    <xf numFmtId="22" fontId="0" fillId="2" borderId="0" xfId="0" applyNumberFormat="1" applyFill="1"/>
    <xf numFmtId="22" fontId="0" fillId="2" borderId="0" xfId="0" applyNumberFormat="1" applyFill="1" applyAlignment="1">
      <alignment horizontal="center"/>
    </xf>
    <xf numFmtId="0" fontId="0" fillId="2" borderId="3" xfId="0" applyFill="1" applyBorder="1" applyAlignment="1">
      <alignment horizontal="center"/>
    </xf>
    <xf numFmtId="43" fontId="0" fillId="0" borderId="0" xfId="1" applyFont="1" applyFill="1" applyBorder="1" applyAlignment="1">
      <alignment horizontal="center" vertical="center"/>
    </xf>
    <xf numFmtId="3" fontId="7" fillId="0" borderId="0" xfId="2" applyNumberFormat="1" applyFont="1" applyFill="1"/>
    <xf numFmtId="3" fontId="7" fillId="0" borderId="2" xfId="2" applyNumberFormat="1" applyFont="1" applyFill="1" applyBorder="1"/>
    <xf numFmtId="0" fontId="0" fillId="0" borderId="0" xfId="0" applyFill="1"/>
    <xf numFmtId="0" fontId="2" fillId="0" borderId="0" xfId="0" applyFont="1" applyFill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14" fontId="2" fillId="0" borderId="0" xfId="0" applyNumberFormat="1" applyFont="1" applyFill="1"/>
    <xf numFmtId="14" fontId="2" fillId="0" borderId="0" xfId="0" applyNumberFormat="1" applyFont="1" applyFill="1" applyAlignment="1">
      <alignment horizontal="center"/>
    </xf>
    <xf numFmtId="43" fontId="2" fillId="0" borderId="0" xfId="0" applyNumberFormat="1" applyFont="1" applyFill="1"/>
    <xf numFmtId="22" fontId="0" fillId="0" borderId="0" xfId="0" applyNumberFormat="1" applyFill="1"/>
    <xf numFmtId="2" fontId="0" fillId="0" borderId="0" xfId="0" applyNumberFormat="1" applyFill="1"/>
    <xf numFmtId="43" fontId="0" fillId="0" borderId="0" xfId="0" applyNumberFormat="1" applyFill="1"/>
    <xf numFmtId="2" fontId="0" fillId="0" borderId="2" xfId="0" applyNumberFormat="1" applyFill="1" applyBorder="1"/>
    <xf numFmtId="0" fontId="0" fillId="0" borderId="3" xfId="0" applyFill="1" applyBorder="1"/>
    <xf numFmtId="22" fontId="0" fillId="0" borderId="3" xfId="0" applyNumberFormat="1" applyFill="1" applyBorder="1"/>
    <xf numFmtId="43" fontId="0" fillId="0" borderId="3" xfId="0" applyNumberFormat="1" applyFill="1" applyBorder="1"/>
    <xf numFmtId="2" fontId="6" fillId="0" borderId="0" xfId="0" applyNumberFormat="1" applyFont="1" applyFill="1" applyAlignment="1">
      <alignment horizontal="center" vertical="center"/>
    </xf>
    <xf numFmtId="43" fontId="2" fillId="0" borderId="0" xfId="0" applyNumberFormat="1" applyFont="1" applyFill="1" applyAlignment="1">
      <alignment horizontal="center"/>
    </xf>
    <xf numFmtId="4" fontId="0" fillId="0" borderId="0" xfId="0" applyNumberFormat="1" applyFill="1"/>
  </cellXfs>
  <cellStyles count="3">
    <cellStyle name="Comma" xfId="1" builtinId="3"/>
    <cellStyle name="Comma 2" xfId="2" xr:uid="{DDE71A5A-BBCC-4897-9CE3-6DE67226F5C2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Daily</a:t>
            </a:r>
            <a:r>
              <a:rPr lang="en-US" baseline="0"/>
              <a:t> MWh Lost - Annual Averages and Cold Weather Event Days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2"/>
          <c:tx>
            <c:strRef>
              <c:f>'MWh Lost Chart - Updated'!$D$1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19050">
                <a:solidFill>
                  <a:schemeClr val="accent1"/>
                </a:solidFill>
              </a:ln>
              <a:effectLst/>
            </c:spPr>
          </c:marker>
          <c:dPt>
            <c:idx val="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0-ACE7-4065-8FEC-A0A3C6DD7F23}"/>
              </c:ext>
            </c:extLst>
          </c:dPt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1-ACE7-4065-8FEC-A0A3C6DD7F23}"/>
              </c:ext>
            </c:extLst>
          </c:dPt>
          <c:dPt>
            <c:idx val="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2-ACE7-4065-8FEC-A0A3C6DD7F23}"/>
              </c:ext>
            </c:extLst>
          </c:dPt>
          <c:dPt>
            <c:idx val="1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3-ACE7-4065-8FEC-A0A3C6DD7F23}"/>
              </c:ext>
            </c:extLst>
          </c:dPt>
          <c:cat>
            <c:numRef>
              <c:f>'MWh Lost Chart - Updated'!$A$2:$A$16</c:f>
              <c:numCache>
                <c:formatCode>yyyy</c:formatCode>
                <c:ptCount val="1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  <c:pt idx="5">
                  <c:v>43466</c:v>
                </c:pt>
                <c:pt idx="6">
                  <c:v>43831</c:v>
                </c:pt>
                <c:pt idx="7">
                  <c:v>44197</c:v>
                </c:pt>
                <c:pt idx="8">
                  <c:v>44562</c:v>
                </c:pt>
                <c:pt idx="9">
                  <c:v>41640</c:v>
                </c:pt>
                <c:pt idx="10">
                  <c:v>41640</c:v>
                </c:pt>
                <c:pt idx="11">
                  <c:v>42005</c:v>
                </c:pt>
                <c:pt idx="12">
                  <c:v>42005</c:v>
                </c:pt>
                <c:pt idx="13">
                  <c:v>44562</c:v>
                </c:pt>
                <c:pt idx="14">
                  <c:v>44562</c:v>
                </c:pt>
              </c:numCache>
            </c:numRef>
          </c:cat>
          <c:val>
            <c:numRef>
              <c:f>'MWh Lost Chart - Updated'!$D$2:$D$16</c:f>
              <c:numCache>
                <c:formatCode>#,##0</c:formatCode>
                <c:ptCount val="15"/>
                <c:pt idx="0">
                  <c:v>12734.695800683778</c:v>
                </c:pt>
                <c:pt idx="1">
                  <c:v>13779.706511388044</c:v>
                </c:pt>
                <c:pt idx="2">
                  <c:v>12931.133389242863</c:v>
                </c:pt>
                <c:pt idx="3">
                  <c:v>10938.187674537434</c:v>
                </c:pt>
                <c:pt idx="4">
                  <c:v>9339.668876543401</c:v>
                </c:pt>
                <c:pt idx="5">
                  <c:v>7835.5244284961318</c:v>
                </c:pt>
                <c:pt idx="6">
                  <c:v>7973.6374293465033</c:v>
                </c:pt>
                <c:pt idx="7">
                  <c:v>7268.2438356164384</c:v>
                </c:pt>
                <c:pt idx="8">
                  <c:v>7870.6109589041098</c:v>
                </c:pt>
                <c:pt idx="9">
                  <c:v>12734.695800683778</c:v>
                </c:pt>
                <c:pt idx="10">
                  <c:v>12734.695800683778</c:v>
                </c:pt>
                <c:pt idx="11">
                  <c:v>13779.706511388044</c:v>
                </c:pt>
                <c:pt idx="12">
                  <c:v>13779.706511388044</c:v>
                </c:pt>
                <c:pt idx="13">
                  <c:v>7870.6109589041098</c:v>
                </c:pt>
                <c:pt idx="14">
                  <c:v>7870.6109589041098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CE7-4065-8FEC-A0A3C6DD7F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3940560"/>
        <c:axId val="189228852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'MWh Lost Chart - Updated'!$B$1</c15:sqref>
                        </c15:formulaRef>
                      </c:ext>
                    </c:extLst>
                    <c:strCache>
                      <c:ptCount val="1"/>
                      <c:pt idx="0">
                        <c:v>Total MWh Lost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'MWh Lost Chart - Updated'!$A$2:$A$16</c15:sqref>
                        </c15:formulaRef>
                      </c:ext>
                    </c:extLst>
                    <c:numCache>
                      <c:formatCode>yyyy</c:formatCode>
                      <c:ptCount val="15"/>
                      <c:pt idx="0">
                        <c:v>41640</c:v>
                      </c:pt>
                      <c:pt idx="1">
                        <c:v>42005</c:v>
                      </c:pt>
                      <c:pt idx="2">
                        <c:v>42370</c:v>
                      </c:pt>
                      <c:pt idx="3">
                        <c:v>42736</c:v>
                      </c:pt>
                      <c:pt idx="4">
                        <c:v>43101</c:v>
                      </c:pt>
                      <c:pt idx="5">
                        <c:v>43466</c:v>
                      </c:pt>
                      <c:pt idx="6">
                        <c:v>43831</c:v>
                      </c:pt>
                      <c:pt idx="7">
                        <c:v>44197</c:v>
                      </c:pt>
                      <c:pt idx="8">
                        <c:v>44562</c:v>
                      </c:pt>
                      <c:pt idx="9">
                        <c:v>41640</c:v>
                      </c:pt>
                      <c:pt idx="10">
                        <c:v>41640</c:v>
                      </c:pt>
                      <c:pt idx="11">
                        <c:v>42005</c:v>
                      </c:pt>
                      <c:pt idx="12">
                        <c:v>42005</c:v>
                      </c:pt>
                      <c:pt idx="13">
                        <c:v>44562</c:v>
                      </c:pt>
                      <c:pt idx="14">
                        <c:v>44562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'MWh Lost Chart - Updated'!$B$2:$B$16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5"/>
                      <c:pt idx="0">
                        <c:v>4648163.9672495788</c:v>
                      </c:pt>
                      <c:pt idx="1">
                        <c:v>5029592.8766566357</c:v>
                      </c:pt>
                      <c:pt idx="2">
                        <c:v>4732794.8204628881</c:v>
                      </c:pt>
                      <c:pt idx="3">
                        <c:v>3992438.5012061633</c:v>
                      </c:pt>
                      <c:pt idx="4">
                        <c:v>3408979.1399383415</c:v>
                      </c:pt>
                      <c:pt idx="5">
                        <c:v>2859966.4164010882</c:v>
                      </c:pt>
                      <c:pt idx="6">
                        <c:v>2918351.2991408203</c:v>
                      </c:pt>
                      <c:pt idx="7">
                        <c:v>2652909</c:v>
                      </c:pt>
                      <c:pt idx="8">
                        <c:v>2872773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7-ACE7-4065-8FEC-A0A3C6DD7F23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'MWh Lost Chart - Updated'!$C$1</c15:sqref>
                        </c15:formulaRef>
                      </c:ext>
                    </c:extLst>
                    <c:strCache>
                      <c:ptCount val="1"/>
                      <c:pt idx="0">
                        <c:v>Days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'MWh Lost Chart - Updated'!$A$2:$A$16</c15:sqref>
                        </c15:formulaRef>
                      </c:ext>
                    </c:extLst>
                    <c:numCache>
                      <c:formatCode>yyyy</c:formatCode>
                      <c:ptCount val="15"/>
                      <c:pt idx="0">
                        <c:v>41640</c:v>
                      </c:pt>
                      <c:pt idx="1">
                        <c:v>42005</c:v>
                      </c:pt>
                      <c:pt idx="2">
                        <c:v>42370</c:v>
                      </c:pt>
                      <c:pt idx="3">
                        <c:v>42736</c:v>
                      </c:pt>
                      <c:pt idx="4">
                        <c:v>43101</c:v>
                      </c:pt>
                      <c:pt idx="5">
                        <c:v>43466</c:v>
                      </c:pt>
                      <c:pt idx="6">
                        <c:v>43831</c:v>
                      </c:pt>
                      <c:pt idx="7">
                        <c:v>44197</c:v>
                      </c:pt>
                      <c:pt idx="8">
                        <c:v>44562</c:v>
                      </c:pt>
                      <c:pt idx="9">
                        <c:v>41640</c:v>
                      </c:pt>
                      <c:pt idx="10">
                        <c:v>41640</c:v>
                      </c:pt>
                      <c:pt idx="11">
                        <c:v>42005</c:v>
                      </c:pt>
                      <c:pt idx="12">
                        <c:v>42005</c:v>
                      </c:pt>
                      <c:pt idx="13">
                        <c:v>44562</c:v>
                      </c:pt>
                      <c:pt idx="14">
                        <c:v>44562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'MWh Lost Chart - Updated'!$C$2:$C$16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365</c:v>
                      </c:pt>
                      <c:pt idx="1">
                        <c:v>365</c:v>
                      </c:pt>
                      <c:pt idx="2">
                        <c:v>366</c:v>
                      </c:pt>
                      <c:pt idx="3">
                        <c:v>365</c:v>
                      </c:pt>
                      <c:pt idx="4">
                        <c:v>365</c:v>
                      </c:pt>
                      <c:pt idx="5">
                        <c:v>365</c:v>
                      </c:pt>
                      <c:pt idx="6">
                        <c:v>366</c:v>
                      </c:pt>
                      <c:pt idx="7">
                        <c:v>365</c:v>
                      </c:pt>
                      <c:pt idx="8">
                        <c:v>365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ACE7-4065-8FEC-A0A3C6DD7F23}"/>
                  </c:ext>
                </c:extLst>
              </c15:ser>
            </c15:filteredLineSeries>
          </c:ext>
        </c:extLst>
      </c:lineChart>
      <c:scatterChart>
        <c:scatterStyle val="lineMarker"/>
        <c:varyColors val="0"/>
        <c:ser>
          <c:idx val="3"/>
          <c:order val="3"/>
          <c:tx>
            <c:strRef>
              <c:f>'MWh Lost Chart - Updated'!$E$1</c:f>
              <c:strCache>
                <c:ptCount val="1"/>
                <c:pt idx="0">
                  <c:v>Cold Weather Event Day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63500">
                <a:solidFill>
                  <a:schemeClr val="accent4"/>
                </a:solidFill>
              </a:ln>
              <a:effectLst/>
            </c:spPr>
          </c:marker>
          <c:dPt>
            <c:idx val="14"/>
            <c:marker>
              <c:symbol val="circle"/>
              <c:size val="5"/>
              <c:spPr>
                <a:solidFill>
                  <a:srgbClr val="92D050"/>
                </a:solidFill>
                <a:ln w="63500">
                  <a:solidFill>
                    <a:srgbClr val="92D05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ACE7-4065-8FEC-A0A3C6DD7F23}"/>
              </c:ext>
            </c:extLst>
          </c:dPt>
          <c:xVal>
            <c:numRef>
              <c:f>'MWh Lost Chart - Updated'!$A$2:$A$16</c:f>
              <c:numCache>
                <c:formatCode>yyyy</c:formatCode>
                <c:ptCount val="1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  <c:pt idx="5">
                  <c:v>43466</c:v>
                </c:pt>
                <c:pt idx="6">
                  <c:v>43831</c:v>
                </c:pt>
                <c:pt idx="7">
                  <c:v>44197</c:v>
                </c:pt>
                <c:pt idx="8">
                  <c:v>44562</c:v>
                </c:pt>
                <c:pt idx="9">
                  <c:v>41640</c:v>
                </c:pt>
                <c:pt idx="10">
                  <c:v>41640</c:v>
                </c:pt>
                <c:pt idx="11">
                  <c:v>42005</c:v>
                </c:pt>
                <c:pt idx="12">
                  <c:v>42005</c:v>
                </c:pt>
                <c:pt idx="13">
                  <c:v>44562</c:v>
                </c:pt>
                <c:pt idx="14">
                  <c:v>44562</c:v>
                </c:pt>
              </c:numCache>
            </c:numRef>
          </c:xVal>
          <c:yVal>
            <c:numRef>
              <c:f>'MWh Lost Chart - Updated'!$E$2:$E$16</c:f>
              <c:numCache>
                <c:formatCode>General</c:formatCode>
                <c:ptCount val="15"/>
                <c:pt idx="9" formatCode="#,##0">
                  <c:v>6029.53</c:v>
                </c:pt>
                <c:pt idx="10" formatCode="#,##0">
                  <c:v>4654.8</c:v>
                </c:pt>
                <c:pt idx="11" formatCode="#,##0">
                  <c:v>3789.3156423405694</c:v>
                </c:pt>
                <c:pt idx="12" formatCode="#,##0">
                  <c:v>3387.9649101510645</c:v>
                </c:pt>
                <c:pt idx="13" formatCode="#,##0">
                  <c:v>14888.651983065181</c:v>
                </c:pt>
                <c:pt idx="14" formatCode="#,##0">
                  <c:v>7128.5596267253995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CE7-4065-8FEC-A0A3C6DD7F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3940560"/>
        <c:axId val="1892288528"/>
      </c:scatterChart>
      <c:dateAx>
        <c:axId val="5339405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2288528"/>
        <c:crosses val="autoZero"/>
        <c:auto val="1"/>
        <c:lblOffset val="100"/>
        <c:baseTimeUnit val="days"/>
        <c:majorUnit val="1"/>
        <c:majorTimeUnit val="years"/>
      </c:dateAx>
      <c:valAx>
        <c:axId val="1892288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  <a:r>
                  <a:rPr lang="en-US" baseline="0"/>
                  <a:t> Lost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3940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228186</xdr:colOff>
      <xdr:row>0</xdr:row>
      <xdr:rowOff>150121</xdr:rowOff>
    </xdr:from>
    <xdr:to>
      <xdr:col>20</xdr:col>
      <xdr:colOff>323436</xdr:colOff>
      <xdr:row>19</xdr:row>
      <xdr:rowOff>145359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5B38F4-1087-4263-BFB6-1B06F1075E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0.10514</cdr:x>
      <cdr:y>0.46591</cdr:y>
    </cdr:from>
    <cdr:to>
      <cdr:x>0.22897</cdr:x>
      <cdr:y>0.53778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05A6AC6-361E-8983-FD0A-4CD4FF4B0619}"/>
            </a:ext>
          </a:extLst>
        </cdr:cNvPr>
        <cdr:cNvSpPr txBox="1"/>
      </cdr:nvSpPr>
      <cdr:spPr>
        <a:xfrm xmlns:a="http://schemas.openxmlformats.org/drawingml/2006/main">
          <a:off x="779140" y="1684135"/>
          <a:ext cx="917636" cy="2597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1/6/2014</a:t>
          </a:r>
        </a:p>
      </cdr:txBody>
    </cdr:sp>
  </cdr:relSizeAnchor>
  <cdr:relSizeAnchor xmlns:cdr="http://schemas.openxmlformats.org/drawingml/2006/chartDrawing">
    <cdr:from>
      <cdr:x>0.10051</cdr:x>
      <cdr:y>0.59183</cdr:y>
    </cdr:from>
    <cdr:to>
      <cdr:x>0.22434</cdr:x>
      <cdr:y>0.6637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BE53A1CB-4381-52BA-E6B6-E6225FA05CF0}"/>
            </a:ext>
          </a:extLst>
        </cdr:cNvPr>
        <cdr:cNvSpPr txBox="1"/>
      </cdr:nvSpPr>
      <cdr:spPr>
        <a:xfrm xmlns:a="http://schemas.openxmlformats.org/drawingml/2006/main">
          <a:off x="744854" y="2139326"/>
          <a:ext cx="917636" cy="2597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1/7/2014</a:t>
          </a:r>
        </a:p>
      </cdr:txBody>
    </cdr:sp>
  </cdr:relSizeAnchor>
  <cdr:relSizeAnchor xmlns:cdr="http://schemas.openxmlformats.org/drawingml/2006/chartDrawing">
    <cdr:from>
      <cdr:x>0.22704</cdr:x>
      <cdr:y>0.54455</cdr:y>
    </cdr:from>
    <cdr:to>
      <cdr:x>0.35088</cdr:x>
      <cdr:y>0.61641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B816239F-A624-6CB3-1C12-172448B7C5A7}"/>
            </a:ext>
          </a:extLst>
        </cdr:cNvPr>
        <cdr:cNvSpPr txBox="1"/>
      </cdr:nvSpPr>
      <cdr:spPr>
        <a:xfrm xmlns:a="http://schemas.openxmlformats.org/drawingml/2006/main">
          <a:off x="1682455" y="1968391"/>
          <a:ext cx="917710" cy="2597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2/19/2015</a:t>
          </a:r>
        </a:p>
      </cdr:txBody>
    </cdr:sp>
  </cdr:relSizeAnchor>
  <cdr:relSizeAnchor xmlns:cdr="http://schemas.openxmlformats.org/drawingml/2006/chartDrawing">
    <cdr:from>
      <cdr:x>0.22887</cdr:x>
      <cdr:y>0.62935</cdr:y>
    </cdr:from>
    <cdr:to>
      <cdr:x>0.3527</cdr:x>
      <cdr:y>0.70122</cdr:y>
    </cdr:to>
    <cdr:sp macro="" textlink="">
      <cdr:nvSpPr>
        <cdr:cNvPr id="9" name="TextBox 8">
          <a:extLst xmlns:a="http://schemas.openxmlformats.org/drawingml/2006/main">
            <a:ext uri="{FF2B5EF4-FFF2-40B4-BE49-F238E27FC236}">
              <a16:creationId xmlns:a16="http://schemas.microsoft.com/office/drawing/2014/main" id="{AA2CC20C-8E8A-9625-9C64-9067E27EB605}"/>
            </a:ext>
          </a:extLst>
        </cdr:cNvPr>
        <cdr:cNvSpPr txBox="1"/>
      </cdr:nvSpPr>
      <cdr:spPr>
        <a:xfrm xmlns:a="http://schemas.openxmlformats.org/drawingml/2006/main">
          <a:off x="1696021" y="2274923"/>
          <a:ext cx="917636" cy="2597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2/20/2015</a:t>
          </a:r>
        </a:p>
      </cdr:txBody>
    </cdr:sp>
  </cdr:relSizeAnchor>
  <cdr:relSizeAnchor xmlns:cdr="http://schemas.openxmlformats.org/drawingml/2006/chartDrawing">
    <cdr:from>
      <cdr:x>0.85951</cdr:x>
      <cdr:y>0.1332</cdr:y>
    </cdr:from>
    <cdr:to>
      <cdr:x>0.98334</cdr:x>
      <cdr:y>0.20507</cdr:y>
    </cdr:to>
    <cdr:sp macro="" textlink="">
      <cdr:nvSpPr>
        <cdr:cNvPr id="11" name="TextBox 1">
          <a:extLst xmlns:a="http://schemas.openxmlformats.org/drawingml/2006/main">
            <a:ext uri="{FF2B5EF4-FFF2-40B4-BE49-F238E27FC236}">
              <a16:creationId xmlns:a16="http://schemas.microsoft.com/office/drawing/2014/main" id="{29B06D85-BC5A-7304-A6EA-6988107E81A9}"/>
            </a:ext>
          </a:extLst>
        </cdr:cNvPr>
        <cdr:cNvSpPr txBox="1"/>
      </cdr:nvSpPr>
      <cdr:spPr>
        <a:xfrm xmlns:a="http://schemas.openxmlformats.org/drawingml/2006/main">
          <a:off x="6403561" y="481495"/>
          <a:ext cx="922559" cy="2597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12/23/2022</a:t>
          </a:r>
        </a:p>
      </cdr:txBody>
    </cdr:sp>
  </cdr:relSizeAnchor>
  <cdr:relSizeAnchor xmlns:cdr="http://schemas.openxmlformats.org/drawingml/2006/chartDrawing">
    <cdr:from>
      <cdr:x>0.82793</cdr:x>
      <cdr:y>0.53968</cdr:y>
    </cdr:from>
    <cdr:to>
      <cdr:x>0.98393</cdr:x>
      <cdr:y>0.70178</cdr:y>
    </cdr:to>
    <cdr:sp macro="" textlink="">
      <cdr:nvSpPr>
        <cdr:cNvPr id="13" name="TextBox 1">
          <a:extLst xmlns:a="http://schemas.openxmlformats.org/drawingml/2006/main">
            <a:ext uri="{FF2B5EF4-FFF2-40B4-BE49-F238E27FC236}">
              <a16:creationId xmlns:a16="http://schemas.microsoft.com/office/drawing/2014/main" id="{318F4B89-7B77-57F5-99D8-42C8A1B6FFDE}"/>
            </a:ext>
          </a:extLst>
        </cdr:cNvPr>
        <cdr:cNvSpPr txBox="1"/>
      </cdr:nvSpPr>
      <cdr:spPr>
        <a:xfrm xmlns:a="http://schemas.openxmlformats.org/drawingml/2006/main">
          <a:off x="6135348" y="1950818"/>
          <a:ext cx="1156030" cy="5859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12/23/2022 </a:t>
          </a:r>
        </a:p>
        <a:p xmlns:a="http://schemas.openxmlformats.org/drawingml/2006/main">
          <a:r>
            <a:rPr lang="en-US" sz="1100"/>
            <a:t>excluding gas</a:t>
          </a:r>
        </a:p>
        <a:p xmlns:a="http://schemas.openxmlformats.org/drawingml/2006/main">
          <a:r>
            <a:rPr lang="en-US" sz="1100"/>
            <a:t>pressure</a:t>
          </a:r>
          <a:r>
            <a:rPr lang="en-US" sz="1100" baseline="0"/>
            <a:t> issues</a:t>
          </a:r>
          <a:endParaRPr lang="en-US" sz="1050"/>
        </a:p>
      </cdr:txBody>
    </cdr:sp>
  </cdr:relSizeAnchor>
  <cdr:relSizeAnchor xmlns:cdr="http://schemas.openxmlformats.org/drawingml/2006/chartDrawing">
    <cdr:from>
      <cdr:x>0.22438</cdr:x>
      <cdr:y>0.64152</cdr:y>
    </cdr:from>
    <cdr:to>
      <cdr:x>0.23595</cdr:x>
      <cdr:y>0.6626</cdr:y>
    </cdr:to>
    <cdr:cxnSp macro="">
      <cdr:nvCxnSpPr>
        <cdr:cNvPr id="6" name="Straight Arrow Connector 5">
          <a:extLst xmlns:a="http://schemas.openxmlformats.org/drawingml/2006/main">
            <a:ext uri="{FF2B5EF4-FFF2-40B4-BE49-F238E27FC236}">
              <a16:creationId xmlns:a16="http://schemas.microsoft.com/office/drawing/2014/main" id="{9D9E2F7F-65C0-506A-E509-1F6633E39653}"/>
            </a:ext>
          </a:extLst>
        </cdr:cNvPr>
        <cdr:cNvCxnSpPr/>
      </cdr:nvCxnSpPr>
      <cdr:spPr>
        <a:xfrm xmlns:a="http://schemas.openxmlformats.org/drawingml/2006/main" flipH="1" flipV="1">
          <a:off x="1662734" y="2318924"/>
          <a:ext cx="85725" cy="7620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0.21924</cdr:x>
      <cdr:y>0.58618</cdr:y>
    </cdr:from>
    <cdr:to>
      <cdr:x>0.23466</cdr:x>
      <cdr:y>0.60199</cdr:y>
    </cdr:to>
    <cdr:cxnSp macro="">
      <cdr:nvCxnSpPr>
        <cdr:cNvPr id="15" name="Straight Arrow Connector 14">
          <a:extLst xmlns:a="http://schemas.openxmlformats.org/drawingml/2006/main">
            <a:ext uri="{FF2B5EF4-FFF2-40B4-BE49-F238E27FC236}">
              <a16:creationId xmlns:a16="http://schemas.microsoft.com/office/drawing/2014/main" id="{4B03F0F9-E7B3-7A1A-9F9C-0C9D205DAA36}"/>
            </a:ext>
          </a:extLst>
        </cdr:cNvPr>
        <cdr:cNvCxnSpPr/>
      </cdr:nvCxnSpPr>
      <cdr:spPr>
        <a:xfrm xmlns:a="http://schemas.openxmlformats.org/drawingml/2006/main" flipH="1">
          <a:off x="1624634" y="2118899"/>
          <a:ext cx="114300" cy="5715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0.94674</cdr:x>
      <cdr:y>0.5045</cdr:y>
    </cdr:from>
    <cdr:to>
      <cdr:x>0.97116</cdr:x>
      <cdr:y>0.5651</cdr:y>
    </cdr:to>
    <cdr:cxnSp macro="">
      <cdr:nvCxnSpPr>
        <cdr:cNvPr id="19" name="Straight Arrow Connector 18">
          <a:extLst xmlns:a="http://schemas.openxmlformats.org/drawingml/2006/main">
            <a:ext uri="{FF2B5EF4-FFF2-40B4-BE49-F238E27FC236}">
              <a16:creationId xmlns:a16="http://schemas.microsoft.com/office/drawing/2014/main" id="{86DE7C70-D834-731F-D708-E7E9259DC4D8}"/>
            </a:ext>
          </a:extLst>
        </cdr:cNvPr>
        <cdr:cNvCxnSpPr/>
      </cdr:nvCxnSpPr>
      <cdr:spPr>
        <a:xfrm xmlns:a="http://schemas.openxmlformats.org/drawingml/2006/main" flipV="1">
          <a:off x="7015784" y="1823624"/>
          <a:ext cx="180975" cy="21907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23241-4DD4-447D-9BC7-3C72E2D19D34}">
  <sheetPr>
    <tabColor theme="9" tint="0.79998168889431442"/>
  </sheetPr>
  <dimension ref="B1:Q129"/>
  <sheetViews>
    <sheetView topLeftCell="A111" workbookViewId="0">
      <selection activeCell="D148" sqref="D148"/>
    </sheetView>
  </sheetViews>
  <sheetFormatPr defaultRowHeight="15" x14ac:dyDescent="0.25"/>
  <cols>
    <col min="1" max="1" width="9.140625" style="21"/>
    <col min="2" max="2" width="23.5703125" style="21" bestFit="1" customWidth="1"/>
    <col min="3" max="3" width="10.28515625" style="21" bestFit="1" customWidth="1"/>
    <col min="4" max="4" width="8.5703125" style="21" bestFit="1" customWidth="1"/>
    <col min="5" max="5" width="10.85546875" style="21" bestFit="1" customWidth="1"/>
    <col min="6" max="6" width="15.85546875" style="8" bestFit="1" customWidth="1"/>
    <col min="7" max="7" width="15.5703125" style="8" customWidth="1"/>
    <col min="8" max="9" width="15.85546875" style="21" bestFit="1" customWidth="1"/>
    <col min="10" max="10" width="12.140625" style="21" bestFit="1" customWidth="1"/>
    <col min="11" max="11" width="36" style="29" customWidth="1"/>
    <col min="12" max="12" width="18.7109375" style="21" customWidth="1"/>
    <col min="13" max="13" width="4.7109375" style="21" bestFit="1" customWidth="1"/>
    <col min="14" max="14" width="5.140625" style="21" bestFit="1" customWidth="1"/>
    <col min="15" max="15" width="5.28515625" style="21" bestFit="1" customWidth="1"/>
    <col min="16" max="16" width="73.7109375" style="21" customWidth="1"/>
    <col min="17" max="17" width="46.140625" style="21" customWidth="1"/>
    <col min="18" max="16384" width="9.140625" style="21"/>
  </cols>
  <sheetData>
    <row r="1" spans="2:17" x14ac:dyDescent="0.25">
      <c r="K1" s="9"/>
      <c r="L1" s="10"/>
    </row>
    <row r="2" spans="2:17" s="22" customFormat="1" ht="15.75" thickBot="1" x14ac:dyDescent="0.3">
      <c r="B2" s="22" t="s">
        <v>9</v>
      </c>
      <c r="C2" s="22" t="s">
        <v>10</v>
      </c>
      <c r="D2" s="22" t="s">
        <v>11</v>
      </c>
      <c r="E2" s="22" t="s">
        <v>12</v>
      </c>
      <c r="F2" s="11" t="s">
        <v>13</v>
      </c>
      <c r="G2" s="11" t="s">
        <v>14</v>
      </c>
      <c r="H2" s="22" t="s">
        <v>190</v>
      </c>
      <c r="I2" s="22" t="s">
        <v>191</v>
      </c>
      <c r="J2" s="22" t="s">
        <v>15</v>
      </c>
      <c r="K2" s="12" t="s">
        <v>16</v>
      </c>
      <c r="L2" s="13" t="s">
        <v>17</v>
      </c>
      <c r="M2" s="22" t="s">
        <v>18</v>
      </c>
      <c r="N2" s="22" t="s">
        <v>19</v>
      </c>
      <c r="O2" s="22" t="s">
        <v>20</v>
      </c>
      <c r="P2" s="22" t="s">
        <v>21</v>
      </c>
      <c r="Q2" s="22" t="s">
        <v>22</v>
      </c>
    </row>
    <row r="3" spans="2:17" ht="15.75" thickBot="1" x14ac:dyDescent="0.3">
      <c r="B3" s="23">
        <v>41645</v>
      </c>
      <c r="C3" s="24"/>
      <c r="D3" s="24"/>
      <c r="E3" s="24"/>
      <c r="F3" s="14"/>
      <c r="G3" s="14"/>
      <c r="H3" s="24"/>
      <c r="I3" s="24"/>
      <c r="J3" s="24"/>
      <c r="K3" s="26"/>
      <c r="L3" s="24"/>
      <c r="M3" s="24"/>
      <c r="N3" s="24"/>
      <c r="O3" s="24"/>
      <c r="P3" s="24"/>
      <c r="Q3" s="24"/>
    </row>
    <row r="4" spans="2:17" x14ac:dyDescent="0.25">
      <c r="B4" s="21" t="s">
        <v>23</v>
      </c>
      <c r="C4" s="21" t="s">
        <v>24</v>
      </c>
      <c r="D4" s="21">
        <v>3</v>
      </c>
      <c r="E4" s="21">
        <v>5017</v>
      </c>
      <c r="H4" s="27">
        <v>41645.747916666667</v>
      </c>
      <c r="I4" s="27">
        <v>41645.801388888889</v>
      </c>
      <c r="J4" s="28">
        <f>(I4-H4)*24</f>
        <v>1.2833333333255723</v>
      </c>
      <c r="K4" s="29">
        <f t="shared" ref="K4:K21" si="0">J4*(N4-M4)/N4</f>
        <v>1.2833333333255723</v>
      </c>
      <c r="L4" s="28">
        <f t="shared" ref="L4:L21" si="1">K4*O4</f>
        <v>164.26666666567326</v>
      </c>
      <c r="M4" s="21">
        <v>0</v>
      </c>
      <c r="N4" s="21">
        <v>129</v>
      </c>
      <c r="O4" s="21">
        <v>128</v>
      </c>
      <c r="P4" s="21" t="s">
        <v>25</v>
      </c>
      <c r="Q4" s="21" t="s">
        <v>26</v>
      </c>
    </row>
    <row r="5" spans="2:17" x14ac:dyDescent="0.25">
      <c r="B5" s="21" t="s">
        <v>27</v>
      </c>
      <c r="C5" s="21" t="s">
        <v>24</v>
      </c>
      <c r="D5" s="21">
        <v>2</v>
      </c>
      <c r="E5" s="21">
        <v>5054</v>
      </c>
      <c r="H5" s="27">
        <v>41645.349305555559</v>
      </c>
      <c r="I5" s="27">
        <v>41645.490972222222</v>
      </c>
      <c r="J5" s="28">
        <f t="shared" ref="J5:J21" si="2">(I5-H5)*24</f>
        <v>3.3999999999068677</v>
      </c>
      <c r="K5" s="29">
        <f t="shared" si="0"/>
        <v>3.3999999999068677</v>
      </c>
      <c r="L5" s="28">
        <f t="shared" si="1"/>
        <v>441.99999998789281</v>
      </c>
      <c r="M5" s="21">
        <v>0</v>
      </c>
      <c r="N5" s="21">
        <v>131</v>
      </c>
      <c r="O5" s="21">
        <v>130</v>
      </c>
      <c r="P5" s="21" t="s">
        <v>28</v>
      </c>
      <c r="Q5" s="21" t="s">
        <v>29</v>
      </c>
    </row>
    <row r="6" spans="2:17" x14ac:dyDescent="0.25">
      <c r="B6" s="21" t="s">
        <v>30</v>
      </c>
      <c r="C6" s="21" t="s">
        <v>24</v>
      </c>
      <c r="D6" s="21">
        <v>2</v>
      </c>
      <c r="E6" s="21">
        <v>5130</v>
      </c>
      <c r="G6" s="15">
        <v>41646.378472222219</v>
      </c>
      <c r="H6" s="27">
        <v>41645.842361111114</v>
      </c>
      <c r="I6" s="27">
        <v>41646</v>
      </c>
      <c r="J6" s="28">
        <f t="shared" si="2"/>
        <v>3.7833333332673647</v>
      </c>
      <c r="K6" s="29">
        <f t="shared" si="0"/>
        <v>3.7833333332673647</v>
      </c>
      <c r="L6" s="28">
        <f t="shared" si="1"/>
        <v>52.966666665743105</v>
      </c>
      <c r="M6" s="21">
        <v>0</v>
      </c>
      <c r="N6" s="21">
        <v>14</v>
      </c>
      <c r="O6" s="21">
        <v>14</v>
      </c>
      <c r="P6" s="21" t="s">
        <v>31</v>
      </c>
      <c r="Q6" s="21" t="s">
        <v>32</v>
      </c>
    </row>
    <row r="7" spans="2:17" x14ac:dyDescent="0.25">
      <c r="B7" s="21" t="s">
        <v>33</v>
      </c>
      <c r="C7" s="21" t="s">
        <v>34</v>
      </c>
      <c r="D7" s="21">
        <v>1</v>
      </c>
      <c r="E7" s="21">
        <v>9650</v>
      </c>
      <c r="H7" s="27">
        <v>41645.472222222219</v>
      </c>
      <c r="I7" s="27">
        <v>41645.5</v>
      </c>
      <c r="J7" s="28">
        <f t="shared" si="2"/>
        <v>0.66666666674427688</v>
      </c>
      <c r="K7" s="29">
        <f t="shared" si="0"/>
        <v>0.21218074658658714</v>
      </c>
      <c r="L7" s="28">
        <f t="shared" si="1"/>
        <v>101.21021612180206</v>
      </c>
      <c r="M7" s="21">
        <v>347</v>
      </c>
      <c r="N7" s="21">
        <v>509</v>
      </c>
      <c r="O7" s="21">
        <v>477</v>
      </c>
      <c r="P7" s="21" t="s">
        <v>35</v>
      </c>
      <c r="Q7" s="21" t="s">
        <v>36</v>
      </c>
    </row>
    <row r="8" spans="2:17" x14ac:dyDescent="0.25">
      <c r="B8" s="21" t="s">
        <v>37</v>
      </c>
      <c r="C8" s="21" t="s">
        <v>38</v>
      </c>
      <c r="D8" s="21">
        <v>2</v>
      </c>
      <c r="E8" s="21">
        <v>5160</v>
      </c>
      <c r="G8" s="16">
        <v>41653.551388888889</v>
      </c>
      <c r="H8" s="27">
        <v>41645.890277777777</v>
      </c>
      <c r="I8" s="27">
        <v>41646</v>
      </c>
      <c r="J8" s="28">
        <f t="shared" si="2"/>
        <v>2.6333333333604969</v>
      </c>
      <c r="K8" s="29">
        <f t="shared" si="0"/>
        <v>2.6333333333604969</v>
      </c>
      <c r="L8" s="28">
        <f t="shared" si="1"/>
        <v>36.866666667046957</v>
      </c>
      <c r="M8" s="21">
        <v>0</v>
      </c>
      <c r="N8" s="21">
        <v>14</v>
      </c>
      <c r="O8" s="21">
        <v>14</v>
      </c>
      <c r="P8" s="21" t="s">
        <v>39</v>
      </c>
      <c r="Q8" s="21" t="s">
        <v>40</v>
      </c>
    </row>
    <row r="9" spans="2:17" x14ac:dyDescent="0.25">
      <c r="B9" s="21" t="s">
        <v>41</v>
      </c>
      <c r="C9" s="21" t="s">
        <v>34</v>
      </c>
      <c r="D9" s="21">
        <v>7</v>
      </c>
      <c r="E9" s="21">
        <v>1850</v>
      </c>
      <c r="F9" s="15">
        <v>41644.232638888891</v>
      </c>
      <c r="H9" s="27">
        <v>41645</v>
      </c>
      <c r="I9" s="27">
        <v>41645.041666666664</v>
      </c>
      <c r="J9" s="28">
        <f t="shared" si="2"/>
        <v>0.99999999994179234</v>
      </c>
      <c r="K9" s="29">
        <f t="shared" si="0"/>
        <v>0.21212121210886503</v>
      </c>
      <c r="L9" s="28">
        <f t="shared" si="1"/>
        <v>63.424242420550641</v>
      </c>
      <c r="M9" s="21">
        <v>260</v>
      </c>
      <c r="N9" s="21">
        <v>330</v>
      </c>
      <c r="O9" s="21">
        <v>299</v>
      </c>
      <c r="P9" s="21" t="s">
        <v>42</v>
      </c>
      <c r="Q9" s="21" t="s">
        <v>43</v>
      </c>
    </row>
    <row r="10" spans="2:17" x14ac:dyDescent="0.25">
      <c r="B10" s="21" t="s">
        <v>41</v>
      </c>
      <c r="C10" s="21" t="s">
        <v>34</v>
      </c>
      <c r="D10" s="21">
        <v>8</v>
      </c>
      <c r="E10" s="21">
        <v>1850</v>
      </c>
      <c r="H10" s="27">
        <v>41645.041666666664</v>
      </c>
      <c r="I10" s="27">
        <v>41645.394444444442</v>
      </c>
      <c r="J10" s="28">
        <f t="shared" si="2"/>
        <v>8.4666666666744277</v>
      </c>
      <c r="K10" s="29">
        <f t="shared" si="0"/>
        <v>1.2828282828294588</v>
      </c>
      <c r="L10" s="28">
        <f t="shared" si="1"/>
        <v>383.56565656600822</v>
      </c>
      <c r="M10" s="21">
        <v>280</v>
      </c>
      <c r="N10" s="21">
        <v>330</v>
      </c>
      <c r="O10" s="21">
        <v>299</v>
      </c>
      <c r="P10" s="21" t="s">
        <v>42</v>
      </c>
      <c r="Q10" s="21" t="s">
        <v>43</v>
      </c>
    </row>
    <row r="11" spans="2:17" x14ac:dyDescent="0.25">
      <c r="B11" s="21" t="s">
        <v>41</v>
      </c>
      <c r="C11" s="21" t="s">
        <v>34</v>
      </c>
      <c r="D11" s="21">
        <v>9</v>
      </c>
      <c r="E11" s="21">
        <v>1850</v>
      </c>
      <c r="H11" s="27">
        <v>41645.394444444442</v>
      </c>
      <c r="I11" s="27">
        <v>41645.791666666664</v>
      </c>
      <c r="J11" s="28">
        <f t="shared" si="2"/>
        <v>9.5333333333255723</v>
      </c>
      <c r="K11" s="29">
        <f t="shared" si="0"/>
        <v>0.28888888888865372</v>
      </c>
      <c r="L11" s="28">
        <f t="shared" si="1"/>
        <v>86.377777777707465</v>
      </c>
      <c r="M11" s="21">
        <v>320</v>
      </c>
      <c r="N11" s="21">
        <v>330</v>
      </c>
      <c r="O11" s="21">
        <v>299</v>
      </c>
      <c r="P11" s="21" t="s">
        <v>42</v>
      </c>
      <c r="Q11" s="21" t="s">
        <v>43</v>
      </c>
    </row>
    <row r="12" spans="2:17" x14ac:dyDescent="0.25">
      <c r="B12" s="21" t="s">
        <v>41</v>
      </c>
      <c r="C12" s="21" t="s">
        <v>34</v>
      </c>
      <c r="D12" s="21">
        <v>10</v>
      </c>
      <c r="E12" s="21">
        <v>1850</v>
      </c>
      <c r="H12" s="27">
        <v>41645.791666666664</v>
      </c>
      <c r="I12" s="27">
        <v>41645.941666666666</v>
      </c>
      <c r="J12" s="28">
        <f t="shared" si="2"/>
        <v>3.6000000000349246</v>
      </c>
      <c r="K12" s="29">
        <f t="shared" si="0"/>
        <v>0.32727272727590223</v>
      </c>
      <c r="L12" s="28">
        <f t="shared" si="1"/>
        <v>97.854545455494772</v>
      </c>
      <c r="M12" s="21">
        <v>300</v>
      </c>
      <c r="N12" s="21">
        <v>330</v>
      </c>
      <c r="O12" s="21">
        <v>299</v>
      </c>
      <c r="P12" s="21" t="s">
        <v>42</v>
      </c>
      <c r="Q12" s="21" t="s">
        <v>43</v>
      </c>
    </row>
    <row r="13" spans="2:17" x14ac:dyDescent="0.25">
      <c r="B13" s="21" t="s">
        <v>44</v>
      </c>
      <c r="C13" s="21" t="s">
        <v>34</v>
      </c>
      <c r="D13" s="21">
        <v>2</v>
      </c>
      <c r="E13" s="21">
        <v>360</v>
      </c>
      <c r="F13" s="15">
        <v>41644.969444444447</v>
      </c>
      <c r="H13" s="27">
        <v>41645</v>
      </c>
      <c r="I13" s="27">
        <v>41645.083333333336</v>
      </c>
      <c r="J13" s="28">
        <f t="shared" si="2"/>
        <v>2.0000000000582077</v>
      </c>
      <c r="K13" s="29">
        <f t="shared" si="0"/>
        <v>0.43971631206953504</v>
      </c>
      <c r="L13" s="28">
        <f t="shared" si="1"/>
        <v>173.2482269553968</v>
      </c>
      <c r="M13" s="21">
        <v>330</v>
      </c>
      <c r="N13" s="21">
        <v>423</v>
      </c>
      <c r="O13" s="21">
        <v>394</v>
      </c>
      <c r="P13" s="21" t="s">
        <v>45</v>
      </c>
      <c r="Q13" s="21" t="s">
        <v>46</v>
      </c>
    </row>
    <row r="14" spans="2:17" x14ac:dyDescent="0.25">
      <c r="B14" s="21" t="s">
        <v>47</v>
      </c>
      <c r="C14" s="21" t="s">
        <v>34</v>
      </c>
      <c r="D14" s="21">
        <v>3</v>
      </c>
      <c r="E14" s="21">
        <v>380</v>
      </c>
      <c r="H14" s="27">
        <v>41645.236111111109</v>
      </c>
      <c r="I14" s="27">
        <v>41645.241666666669</v>
      </c>
      <c r="J14" s="28">
        <f t="shared" si="2"/>
        <v>0.13333333341870457</v>
      </c>
      <c r="K14" s="29">
        <f t="shared" si="0"/>
        <v>6.8571428615333774E-2</v>
      </c>
      <c r="L14" s="28">
        <f t="shared" si="1"/>
        <v>33.325714307052216</v>
      </c>
      <c r="M14" s="21">
        <v>255</v>
      </c>
      <c r="N14" s="21">
        <v>525</v>
      </c>
      <c r="O14" s="21">
        <v>486</v>
      </c>
      <c r="P14" s="21" t="s">
        <v>48</v>
      </c>
      <c r="Q14" s="21" t="s">
        <v>49</v>
      </c>
    </row>
    <row r="15" spans="2:17" x14ac:dyDescent="0.25">
      <c r="B15" s="21" t="s">
        <v>47</v>
      </c>
      <c r="C15" s="21" t="s">
        <v>34</v>
      </c>
      <c r="D15" s="21">
        <v>4</v>
      </c>
      <c r="E15" s="21">
        <v>380</v>
      </c>
      <c r="H15" s="27">
        <v>41645.277777777781</v>
      </c>
      <c r="I15" s="27">
        <v>41645.371527777781</v>
      </c>
      <c r="J15" s="28">
        <f t="shared" si="2"/>
        <v>2.25</v>
      </c>
      <c r="K15" s="29">
        <f t="shared" si="0"/>
        <v>0.79285714285714282</v>
      </c>
      <c r="L15" s="28">
        <f t="shared" si="1"/>
        <v>385.32857142857142</v>
      </c>
      <c r="M15" s="21">
        <v>340</v>
      </c>
      <c r="N15" s="21">
        <v>525</v>
      </c>
      <c r="O15" s="21">
        <v>486</v>
      </c>
      <c r="P15" s="21" t="s">
        <v>48</v>
      </c>
      <c r="Q15" s="21" t="s">
        <v>50</v>
      </c>
    </row>
    <row r="16" spans="2:17" x14ac:dyDescent="0.25">
      <c r="B16" s="21" t="s">
        <v>47</v>
      </c>
      <c r="C16" s="21" t="s">
        <v>34</v>
      </c>
      <c r="D16" s="21">
        <v>5</v>
      </c>
      <c r="E16" s="21">
        <v>380</v>
      </c>
      <c r="H16" s="27">
        <v>41645.371527777781</v>
      </c>
      <c r="I16" s="27">
        <v>41645.520833333336</v>
      </c>
      <c r="J16" s="28">
        <f t="shared" si="2"/>
        <v>3.5833333333139308</v>
      </c>
      <c r="K16" s="29">
        <f t="shared" si="0"/>
        <v>0.71666666666278611</v>
      </c>
      <c r="L16" s="28">
        <f t="shared" si="1"/>
        <v>348.29999999811406</v>
      </c>
      <c r="M16" s="21">
        <v>420</v>
      </c>
      <c r="N16" s="21">
        <v>525</v>
      </c>
      <c r="O16" s="21">
        <v>486</v>
      </c>
      <c r="P16" s="21" t="s">
        <v>48</v>
      </c>
      <c r="Q16" s="21" t="s">
        <v>51</v>
      </c>
    </row>
    <row r="17" spans="2:17" x14ac:dyDescent="0.25">
      <c r="B17" s="21" t="s">
        <v>52</v>
      </c>
      <c r="C17" s="21" t="s">
        <v>24</v>
      </c>
      <c r="D17" s="21">
        <v>4</v>
      </c>
      <c r="E17" s="21">
        <v>5246</v>
      </c>
      <c r="H17" s="27">
        <v>41645.510416666664</v>
      </c>
      <c r="I17" s="27">
        <v>41645.588888888888</v>
      </c>
      <c r="J17" s="28">
        <f t="shared" si="2"/>
        <v>1.8833333333604969</v>
      </c>
      <c r="K17" s="29">
        <f t="shared" si="0"/>
        <v>1.8833333333604969</v>
      </c>
      <c r="L17" s="28">
        <f t="shared" si="1"/>
        <v>331.46666667144746</v>
      </c>
      <c r="M17" s="21">
        <v>0</v>
      </c>
      <c r="N17" s="21">
        <v>180</v>
      </c>
      <c r="O17" s="21">
        <v>176</v>
      </c>
      <c r="P17" s="21" t="s">
        <v>53</v>
      </c>
      <c r="Q17" s="21" t="s">
        <v>54</v>
      </c>
    </row>
    <row r="18" spans="2:17" x14ac:dyDescent="0.25">
      <c r="B18" s="21" t="s">
        <v>55</v>
      </c>
      <c r="C18" s="21" t="s">
        <v>24</v>
      </c>
      <c r="D18" s="21">
        <v>4</v>
      </c>
      <c r="E18" s="21">
        <v>5079</v>
      </c>
      <c r="H18" s="27">
        <v>41645.095138888886</v>
      </c>
      <c r="I18" s="27">
        <v>41645.159722222219</v>
      </c>
      <c r="J18" s="28">
        <f t="shared" si="2"/>
        <v>1.5499999999883585</v>
      </c>
      <c r="K18" s="29">
        <f t="shared" si="0"/>
        <v>1.5499999999883585</v>
      </c>
      <c r="L18" s="28">
        <f t="shared" si="1"/>
        <v>272.79999999795109</v>
      </c>
      <c r="M18" s="21">
        <v>0</v>
      </c>
      <c r="N18" s="21">
        <v>180</v>
      </c>
      <c r="O18" s="21">
        <v>176</v>
      </c>
      <c r="P18" s="21" t="s">
        <v>56</v>
      </c>
      <c r="Q18" s="21" t="s">
        <v>57</v>
      </c>
    </row>
    <row r="19" spans="2:17" x14ac:dyDescent="0.25">
      <c r="B19" s="21" t="s">
        <v>55</v>
      </c>
      <c r="C19" s="21" t="s">
        <v>24</v>
      </c>
      <c r="D19" s="21">
        <v>6</v>
      </c>
      <c r="E19" s="21">
        <v>5041</v>
      </c>
      <c r="H19" s="27">
        <v>41645.577777777777</v>
      </c>
      <c r="I19" s="27">
        <v>41645.615277777775</v>
      </c>
      <c r="J19" s="28">
        <f t="shared" si="2"/>
        <v>0.8999999999650754</v>
      </c>
      <c r="K19" s="29">
        <f t="shared" si="0"/>
        <v>0.8999999999650754</v>
      </c>
      <c r="L19" s="28">
        <f t="shared" si="1"/>
        <v>158.39999999385327</v>
      </c>
      <c r="M19" s="21">
        <v>0</v>
      </c>
      <c r="N19" s="21">
        <v>180</v>
      </c>
      <c r="O19" s="21">
        <v>176</v>
      </c>
      <c r="P19" s="21" t="s">
        <v>58</v>
      </c>
      <c r="Q19" s="21" t="s">
        <v>59</v>
      </c>
    </row>
    <row r="20" spans="2:17" x14ac:dyDescent="0.25">
      <c r="B20" s="21" t="s">
        <v>60</v>
      </c>
      <c r="C20" s="21" t="s">
        <v>38</v>
      </c>
      <c r="D20" s="21">
        <v>5</v>
      </c>
      <c r="E20" s="21">
        <v>5130</v>
      </c>
      <c r="F20" s="16">
        <v>41644.5</v>
      </c>
      <c r="H20" s="27">
        <v>41645</v>
      </c>
      <c r="I20" s="27">
        <v>41645.665277777778</v>
      </c>
      <c r="J20" s="28">
        <f t="shared" si="2"/>
        <v>15.966666666674428</v>
      </c>
      <c r="K20" s="29">
        <f t="shared" si="0"/>
        <v>15.966666666674428</v>
      </c>
      <c r="L20" s="28">
        <f t="shared" si="1"/>
        <v>2810.1333333346993</v>
      </c>
      <c r="M20" s="21">
        <v>0</v>
      </c>
      <c r="N20" s="21">
        <v>180</v>
      </c>
      <c r="O20" s="21">
        <v>176</v>
      </c>
      <c r="P20" s="21" t="s">
        <v>31</v>
      </c>
      <c r="Q20" s="21" t="s">
        <v>61</v>
      </c>
    </row>
    <row r="21" spans="2:17" x14ac:dyDescent="0.25">
      <c r="B21" s="21" t="s">
        <v>62</v>
      </c>
      <c r="C21" s="21" t="s">
        <v>24</v>
      </c>
      <c r="D21" s="21">
        <v>7</v>
      </c>
      <c r="E21" s="21">
        <v>5130</v>
      </c>
      <c r="H21" s="27">
        <v>41645.102083333331</v>
      </c>
      <c r="I21" s="27">
        <v>41645.122916666667</v>
      </c>
      <c r="J21" s="28">
        <f t="shared" si="2"/>
        <v>0.50000000005820766</v>
      </c>
      <c r="K21" s="29">
        <f t="shared" si="0"/>
        <v>0.50000000005820766</v>
      </c>
      <c r="L21" s="30">
        <f t="shared" si="1"/>
        <v>88.000000010244548</v>
      </c>
      <c r="M21" s="21">
        <v>0</v>
      </c>
      <c r="N21" s="21">
        <v>180</v>
      </c>
      <c r="O21" s="21">
        <v>176</v>
      </c>
      <c r="P21" s="21" t="s">
        <v>31</v>
      </c>
      <c r="Q21" s="21" t="s">
        <v>63</v>
      </c>
    </row>
    <row r="22" spans="2:17" s="31" customFormat="1" x14ac:dyDescent="0.25">
      <c r="F22" s="17"/>
      <c r="G22" s="17"/>
      <c r="H22" s="32"/>
      <c r="I22" s="32"/>
      <c r="K22" s="33"/>
      <c r="L22" s="34" t="s">
        <v>64</v>
      </c>
    </row>
    <row r="23" spans="2:17" ht="15.75" thickBot="1" x14ac:dyDescent="0.3">
      <c r="L23" s="18">
        <f>SUM(L4:L21)</f>
        <v>6029.534951025249</v>
      </c>
    </row>
    <row r="24" spans="2:17" ht="15.75" thickBot="1" x14ac:dyDescent="0.3">
      <c r="B24" s="23">
        <v>41646</v>
      </c>
      <c r="C24" s="25"/>
      <c r="D24" s="25"/>
      <c r="E24" s="25"/>
      <c r="F24" s="14"/>
      <c r="G24" s="14"/>
      <c r="H24" s="25"/>
      <c r="I24" s="25"/>
      <c r="J24" s="25"/>
      <c r="K24" s="35"/>
      <c r="L24" s="25"/>
      <c r="M24" s="25"/>
      <c r="N24" s="25"/>
      <c r="O24" s="25"/>
      <c r="P24" s="25"/>
      <c r="Q24" s="25"/>
    </row>
    <row r="25" spans="2:17" x14ac:dyDescent="0.25">
      <c r="B25" s="21" t="s">
        <v>65</v>
      </c>
      <c r="C25" s="21" t="s">
        <v>24</v>
      </c>
      <c r="D25" s="21">
        <v>3</v>
      </c>
      <c r="E25" s="21">
        <v>5140</v>
      </c>
      <c r="H25" s="27">
        <v>41646.397916666669</v>
      </c>
      <c r="I25" s="27">
        <v>41646.441666666666</v>
      </c>
      <c r="J25" s="28">
        <f t="shared" ref="J25:J38" si="3">(I25-H25)*24</f>
        <v>1.0499999999301508</v>
      </c>
      <c r="K25" s="29">
        <f t="shared" ref="K25:K38" si="4">J25*(N25-M25)/N25</f>
        <v>1.0499999999301508</v>
      </c>
      <c r="L25" s="19">
        <f t="shared" ref="L25:L38" si="5">K25*O25</f>
        <v>144.89999999036081</v>
      </c>
      <c r="M25" s="21">
        <v>0</v>
      </c>
      <c r="N25" s="21">
        <v>139</v>
      </c>
      <c r="O25" s="21">
        <v>138</v>
      </c>
      <c r="P25" s="21" t="s">
        <v>66</v>
      </c>
      <c r="Q25" s="21" t="s">
        <v>67</v>
      </c>
    </row>
    <row r="26" spans="2:17" x14ac:dyDescent="0.25">
      <c r="B26" s="21" t="s">
        <v>30</v>
      </c>
      <c r="C26" s="21" t="s">
        <v>24</v>
      </c>
      <c r="D26" s="21">
        <v>2</v>
      </c>
      <c r="E26" s="21">
        <v>5130</v>
      </c>
      <c r="F26" s="15">
        <v>41645.842361111114</v>
      </c>
      <c r="H26" s="27">
        <v>41646</v>
      </c>
      <c r="I26" s="27">
        <v>41646.378472222219</v>
      </c>
      <c r="J26" s="28">
        <f t="shared" si="3"/>
        <v>9.0833333332557231</v>
      </c>
      <c r="K26" s="29">
        <f t="shared" si="4"/>
        <v>9.0833333332557231</v>
      </c>
      <c r="L26" s="19">
        <f t="shared" si="5"/>
        <v>127.16666666558012</v>
      </c>
      <c r="M26" s="21">
        <v>0</v>
      </c>
      <c r="N26" s="21">
        <v>14</v>
      </c>
      <c r="O26" s="21">
        <v>14</v>
      </c>
      <c r="P26" s="21" t="s">
        <v>31</v>
      </c>
      <c r="Q26" s="21" t="s">
        <v>32</v>
      </c>
    </row>
    <row r="27" spans="2:17" x14ac:dyDescent="0.25">
      <c r="B27" s="21" t="s">
        <v>68</v>
      </c>
      <c r="C27" s="21" t="s">
        <v>24</v>
      </c>
      <c r="D27" s="21">
        <v>1</v>
      </c>
      <c r="E27" s="21">
        <v>1455</v>
      </c>
      <c r="G27" s="15">
        <v>41647.260416666664</v>
      </c>
      <c r="H27" s="27">
        <v>41646.888888888891</v>
      </c>
      <c r="I27" s="27">
        <v>41647</v>
      </c>
      <c r="J27" s="28">
        <f t="shared" si="3"/>
        <v>2.6666666666278616</v>
      </c>
      <c r="K27" s="29">
        <f t="shared" si="4"/>
        <v>2.6666666666278616</v>
      </c>
      <c r="L27" s="19">
        <f t="shared" si="5"/>
        <v>1285.3333333146293</v>
      </c>
      <c r="M27" s="21">
        <v>0</v>
      </c>
      <c r="N27" s="21">
        <v>527</v>
      </c>
      <c r="O27" s="21">
        <v>482</v>
      </c>
      <c r="P27" s="21" t="s">
        <v>69</v>
      </c>
      <c r="Q27" s="21" t="s">
        <v>70</v>
      </c>
    </row>
    <row r="28" spans="2:17" x14ac:dyDescent="0.25">
      <c r="B28" s="21" t="s">
        <v>71</v>
      </c>
      <c r="C28" s="21" t="s">
        <v>34</v>
      </c>
      <c r="D28" s="21">
        <v>2</v>
      </c>
      <c r="E28" s="21">
        <v>250</v>
      </c>
      <c r="H28" s="27">
        <v>41646.163194444445</v>
      </c>
      <c r="I28" s="27">
        <v>41646.191666666666</v>
      </c>
      <c r="J28" s="28">
        <f t="shared" si="3"/>
        <v>0.68333333329064772</v>
      </c>
      <c r="K28" s="29">
        <f t="shared" si="4"/>
        <v>0.17147315854109887</v>
      </c>
      <c r="L28" s="19">
        <f t="shared" si="5"/>
        <v>84.193320843679544</v>
      </c>
      <c r="M28" s="21">
        <v>400</v>
      </c>
      <c r="N28" s="21">
        <v>534</v>
      </c>
      <c r="O28" s="21">
        <v>491</v>
      </c>
      <c r="P28" s="21" t="s">
        <v>72</v>
      </c>
      <c r="Q28" s="21" t="s">
        <v>73</v>
      </c>
    </row>
    <row r="29" spans="2:17" x14ac:dyDescent="0.25">
      <c r="B29" s="21" t="s">
        <v>74</v>
      </c>
      <c r="C29" s="21" t="s">
        <v>34</v>
      </c>
      <c r="D29" s="21">
        <v>1</v>
      </c>
      <c r="E29" s="21">
        <v>250</v>
      </c>
      <c r="H29" s="27">
        <v>41646.552083333336</v>
      </c>
      <c r="I29" s="27">
        <v>41646.59375</v>
      </c>
      <c r="J29" s="28">
        <f t="shared" si="3"/>
        <v>0.99999999994179234</v>
      </c>
      <c r="K29" s="29">
        <f t="shared" si="4"/>
        <v>0.26666666665114463</v>
      </c>
      <c r="L29" s="19">
        <f t="shared" si="5"/>
        <v>18.933333332231268</v>
      </c>
      <c r="M29" s="21">
        <v>55</v>
      </c>
      <c r="N29" s="21">
        <v>75</v>
      </c>
      <c r="O29" s="21">
        <v>71</v>
      </c>
      <c r="P29" s="21" t="s">
        <v>72</v>
      </c>
      <c r="Q29" s="21" t="s">
        <v>75</v>
      </c>
    </row>
    <row r="30" spans="2:17" x14ac:dyDescent="0.25">
      <c r="B30" s="21" t="s">
        <v>37</v>
      </c>
      <c r="C30" s="21" t="s">
        <v>38</v>
      </c>
      <c r="D30" s="21">
        <v>2</v>
      </c>
      <c r="E30" s="21">
        <v>5160</v>
      </c>
      <c r="F30" s="15">
        <v>41645.890277777777</v>
      </c>
      <c r="G30" s="15">
        <v>41653.551388888889</v>
      </c>
      <c r="H30" s="27">
        <v>41646</v>
      </c>
      <c r="I30" s="27">
        <v>41647</v>
      </c>
      <c r="J30" s="28">
        <f t="shared" si="3"/>
        <v>24</v>
      </c>
      <c r="K30" s="29">
        <f t="shared" si="4"/>
        <v>24</v>
      </c>
      <c r="L30" s="19">
        <f t="shared" si="5"/>
        <v>336</v>
      </c>
      <c r="M30" s="21">
        <v>0</v>
      </c>
      <c r="N30" s="21">
        <v>14</v>
      </c>
      <c r="O30" s="21">
        <v>14</v>
      </c>
      <c r="P30" s="21" t="s">
        <v>39</v>
      </c>
      <c r="Q30" s="21" t="s">
        <v>40</v>
      </c>
    </row>
    <row r="31" spans="2:17" x14ac:dyDescent="0.25">
      <c r="B31" s="21" t="s">
        <v>76</v>
      </c>
      <c r="C31" s="21" t="s">
        <v>34</v>
      </c>
      <c r="D31" s="21">
        <v>1</v>
      </c>
      <c r="E31" s="21">
        <v>8280</v>
      </c>
      <c r="H31" s="27">
        <v>41646.302083333336</v>
      </c>
      <c r="I31" s="27">
        <v>41646.373611111114</v>
      </c>
      <c r="J31" s="28">
        <f t="shared" si="3"/>
        <v>1.7166666666744277</v>
      </c>
      <c r="K31" s="29">
        <f t="shared" si="4"/>
        <v>0.36414141414306039</v>
      </c>
      <c r="L31" s="19">
        <f t="shared" si="5"/>
        <v>110.33484848534729</v>
      </c>
      <c r="M31" s="21">
        <v>260</v>
      </c>
      <c r="N31" s="21">
        <v>330</v>
      </c>
      <c r="O31" s="21">
        <v>303</v>
      </c>
      <c r="P31" s="21" t="s">
        <v>77</v>
      </c>
      <c r="Q31" s="21" t="s">
        <v>78</v>
      </c>
    </row>
    <row r="32" spans="2:17" x14ac:dyDescent="0.25">
      <c r="B32" s="21" t="s">
        <v>76</v>
      </c>
      <c r="C32" s="21" t="s">
        <v>34</v>
      </c>
      <c r="D32" s="21">
        <v>2</v>
      </c>
      <c r="E32" s="21">
        <v>250</v>
      </c>
      <c r="H32" s="27">
        <v>41646.701388888891</v>
      </c>
      <c r="I32" s="27">
        <v>41646.754166666666</v>
      </c>
      <c r="J32" s="28">
        <f t="shared" si="3"/>
        <v>1.2666666666045785</v>
      </c>
      <c r="K32" s="29">
        <f t="shared" si="4"/>
        <v>0.26868686867369845</v>
      </c>
      <c r="L32" s="19">
        <f t="shared" si="5"/>
        <v>81.412121208130628</v>
      </c>
      <c r="M32" s="21">
        <v>260</v>
      </c>
      <c r="N32" s="21">
        <v>330</v>
      </c>
      <c r="O32" s="21">
        <v>303</v>
      </c>
      <c r="P32" s="21" t="s">
        <v>72</v>
      </c>
      <c r="Q32" s="21" t="s">
        <v>79</v>
      </c>
    </row>
    <row r="33" spans="2:17" x14ac:dyDescent="0.25">
      <c r="B33" s="21" t="s">
        <v>41</v>
      </c>
      <c r="C33" s="21" t="s">
        <v>34</v>
      </c>
      <c r="D33" s="21">
        <v>11</v>
      </c>
      <c r="E33" s="21">
        <v>250</v>
      </c>
      <c r="H33" s="27">
        <v>41646.239583333336</v>
      </c>
      <c r="I33" s="27">
        <v>41646.302083333336</v>
      </c>
      <c r="J33" s="28">
        <f t="shared" si="3"/>
        <v>1.5</v>
      </c>
      <c r="K33" s="29">
        <f t="shared" si="4"/>
        <v>0.40909090909090912</v>
      </c>
      <c r="L33" s="19">
        <f t="shared" si="5"/>
        <v>122.31818181818183</v>
      </c>
      <c r="M33" s="21">
        <v>240</v>
      </c>
      <c r="N33" s="21">
        <v>330</v>
      </c>
      <c r="O33" s="21">
        <v>299</v>
      </c>
      <c r="P33" s="21" t="s">
        <v>72</v>
      </c>
      <c r="Q33" s="21" t="s">
        <v>80</v>
      </c>
    </row>
    <row r="34" spans="2:17" x14ac:dyDescent="0.25">
      <c r="B34" s="21" t="s">
        <v>41</v>
      </c>
      <c r="C34" s="21" t="s">
        <v>34</v>
      </c>
      <c r="D34" s="21">
        <v>12</v>
      </c>
      <c r="E34" s="21">
        <v>1850</v>
      </c>
      <c r="G34" s="15">
        <v>41647.409722222219</v>
      </c>
      <c r="H34" s="27">
        <v>41646.510416666664</v>
      </c>
      <c r="I34" s="27">
        <v>41647</v>
      </c>
      <c r="J34" s="28">
        <f t="shared" si="3"/>
        <v>11.750000000058208</v>
      </c>
      <c r="K34" s="29">
        <f t="shared" si="4"/>
        <v>1.7803030303118497</v>
      </c>
      <c r="L34" s="19">
        <f t="shared" si="5"/>
        <v>532.31060606324309</v>
      </c>
      <c r="M34" s="21">
        <v>280</v>
      </c>
      <c r="N34" s="21">
        <v>330</v>
      </c>
      <c r="O34" s="21">
        <v>299</v>
      </c>
      <c r="P34" s="21" t="s">
        <v>42</v>
      </c>
      <c r="Q34" s="21" t="s">
        <v>43</v>
      </c>
    </row>
    <row r="35" spans="2:17" x14ac:dyDescent="0.25">
      <c r="B35" s="21" t="s">
        <v>81</v>
      </c>
      <c r="C35" s="21" t="s">
        <v>34</v>
      </c>
      <c r="D35" s="21">
        <v>6</v>
      </c>
      <c r="E35" s="21">
        <v>280</v>
      </c>
      <c r="H35" s="27">
        <v>41646.725694444445</v>
      </c>
      <c r="I35" s="27">
        <v>41646.880555555559</v>
      </c>
      <c r="J35" s="28">
        <f t="shared" si="3"/>
        <v>3.7166666667326353</v>
      </c>
      <c r="K35" s="29">
        <f t="shared" si="4"/>
        <v>0.38073170732383094</v>
      </c>
      <c r="L35" s="19">
        <f t="shared" si="5"/>
        <v>145.82024390502724</v>
      </c>
      <c r="M35" s="21">
        <v>368</v>
      </c>
      <c r="N35" s="21">
        <v>410</v>
      </c>
      <c r="O35" s="21">
        <v>383</v>
      </c>
      <c r="P35" s="21" t="s">
        <v>82</v>
      </c>
      <c r="Q35" s="21" t="s">
        <v>83</v>
      </c>
    </row>
    <row r="36" spans="2:17" x14ac:dyDescent="0.25">
      <c r="B36" s="21" t="s">
        <v>52</v>
      </c>
      <c r="C36" s="21" t="s">
        <v>24</v>
      </c>
      <c r="D36" s="21">
        <v>6</v>
      </c>
      <c r="E36" s="21">
        <v>5246</v>
      </c>
      <c r="H36" s="27">
        <v>41646.059027777781</v>
      </c>
      <c r="I36" s="27">
        <v>41646.243055555555</v>
      </c>
      <c r="J36" s="28">
        <f t="shared" si="3"/>
        <v>4.4166666665696539</v>
      </c>
      <c r="K36" s="29">
        <f t="shared" si="4"/>
        <v>4.4166666665696539</v>
      </c>
      <c r="L36" s="19">
        <f t="shared" si="5"/>
        <v>777.33333331625909</v>
      </c>
      <c r="M36" s="21">
        <v>0</v>
      </c>
      <c r="N36" s="21">
        <v>180</v>
      </c>
      <c r="O36" s="21">
        <v>176</v>
      </c>
      <c r="P36" s="21" t="s">
        <v>53</v>
      </c>
      <c r="Q36" s="21" t="s">
        <v>84</v>
      </c>
    </row>
    <row r="37" spans="2:17" x14ac:dyDescent="0.25">
      <c r="B37" s="21" t="s">
        <v>85</v>
      </c>
      <c r="C37" s="21" t="s">
        <v>34</v>
      </c>
      <c r="D37" s="21">
        <v>1</v>
      </c>
      <c r="E37" s="21">
        <v>8280</v>
      </c>
      <c r="H37" s="27">
        <v>41646.888888888891</v>
      </c>
      <c r="I37" s="27">
        <v>41646.988194444442</v>
      </c>
      <c r="J37" s="28">
        <f t="shared" si="3"/>
        <v>2.3833333332440816</v>
      </c>
      <c r="K37" s="29">
        <f t="shared" si="4"/>
        <v>0.73769841267078717</v>
      </c>
      <c r="L37" s="19">
        <f t="shared" si="5"/>
        <v>114.34325396397202</v>
      </c>
      <c r="M37" s="21">
        <v>116</v>
      </c>
      <c r="N37" s="21">
        <v>168</v>
      </c>
      <c r="O37" s="21">
        <v>155</v>
      </c>
      <c r="P37" s="21" t="s">
        <v>86</v>
      </c>
      <c r="Q37" s="21" t="s">
        <v>87</v>
      </c>
    </row>
    <row r="38" spans="2:17" x14ac:dyDescent="0.25">
      <c r="B38" s="21" t="s">
        <v>55</v>
      </c>
      <c r="C38" s="21" t="s">
        <v>24</v>
      </c>
      <c r="D38" s="21">
        <v>8</v>
      </c>
      <c r="E38" s="21">
        <v>5016</v>
      </c>
      <c r="H38" s="27">
        <v>41646.059027777781</v>
      </c>
      <c r="I38" s="27">
        <v>41646.242361111108</v>
      </c>
      <c r="J38" s="28">
        <f t="shared" si="3"/>
        <v>4.3999999998486601</v>
      </c>
      <c r="K38" s="29">
        <f t="shared" si="4"/>
        <v>4.3999999998486601</v>
      </c>
      <c r="L38" s="20">
        <f t="shared" si="5"/>
        <v>774.39999997336417</v>
      </c>
      <c r="M38" s="21">
        <v>0</v>
      </c>
      <c r="N38" s="21">
        <v>180</v>
      </c>
      <c r="O38" s="21">
        <v>176</v>
      </c>
      <c r="P38" s="21" t="s">
        <v>88</v>
      </c>
      <c r="Q38" s="21" t="s">
        <v>89</v>
      </c>
    </row>
    <row r="39" spans="2:17" s="31" customFormat="1" x14ac:dyDescent="0.25">
      <c r="F39" s="17"/>
      <c r="G39" s="17"/>
      <c r="H39" s="32"/>
      <c r="I39" s="32"/>
      <c r="K39" s="33"/>
      <c r="L39" s="34" t="s">
        <v>90</v>
      </c>
    </row>
    <row r="40" spans="2:17" ht="15.75" thickBot="1" x14ac:dyDescent="0.3">
      <c r="L40" s="18">
        <f>SUM(L25:L38)</f>
        <v>4654.7992428800062</v>
      </c>
    </row>
    <row r="41" spans="2:17" ht="15.75" thickBot="1" x14ac:dyDescent="0.3">
      <c r="B41" s="23">
        <v>42054</v>
      </c>
      <c r="C41" s="25"/>
      <c r="D41" s="25"/>
      <c r="E41" s="25"/>
      <c r="F41" s="14"/>
      <c r="G41" s="14"/>
      <c r="H41" s="25"/>
      <c r="I41" s="25"/>
      <c r="J41" s="25"/>
      <c r="K41" s="35"/>
      <c r="L41" s="25"/>
      <c r="M41" s="25"/>
      <c r="N41" s="25"/>
      <c r="O41" s="25"/>
      <c r="P41" s="25"/>
      <c r="Q41" s="25"/>
    </row>
    <row r="42" spans="2:17" x14ac:dyDescent="0.25">
      <c r="B42" s="21" t="s">
        <v>91</v>
      </c>
      <c r="C42" s="21" t="s">
        <v>34</v>
      </c>
      <c r="D42" s="21">
        <v>1</v>
      </c>
      <c r="E42" s="21">
        <v>5097</v>
      </c>
      <c r="F42" s="15">
        <v>42005</v>
      </c>
      <c r="G42" s="15">
        <v>42095</v>
      </c>
      <c r="H42" s="27">
        <v>42054</v>
      </c>
      <c r="I42" s="27">
        <v>42055</v>
      </c>
      <c r="J42" s="36">
        <f t="shared" ref="J42:J66" si="6">(I42-H42)*24</f>
        <v>24</v>
      </c>
      <c r="K42" s="29">
        <f t="shared" ref="K42:K54" si="7">J42*(N42-M42)/N42</f>
        <v>3.2805755395683454</v>
      </c>
      <c r="L42" s="36">
        <f>K42*O42</f>
        <v>452.71942446043164</v>
      </c>
      <c r="M42" s="21">
        <v>120</v>
      </c>
      <c r="N42" s="21">
        <v>139</v>
      </c>
      <c r="O42" s="21">
        <v>138</v>
      </c>
      <c r="P42" s="21" t="s">
        <v>92</v>
      </c>
      <c r="Q42" s="21" t="s">
        <v>93</v>
      </c>
    </row>
    <row r="43" spans="2:17" x14ac:dyDescent="0.25">
      <c r="B43" s="21" t="s">
        <v>23</v>
      </c>
      <c r="C43" s="21" t="s">
        <v>34</v>
      </c>
      <c r="D43" s="21">
        <v>1</v>
      </c>
      <c r="E43" s="21">
        <v>5097</v>
      </c>
      <c r="F43" s="15">
        <v>42005</v>
      </c>
      <c r="G43" s="15">
        <v>42095</v>
      </c>
      <c r="H43" s="27">
        <v>42054</v>
      </c>
      <c r="I43" s="27">
        <v>42055</v>
      </c>
      <c r="J43" s="36">
        <f t="shared" si="6"/>
        <v>24</v>
      </c>
      <c r="K43" s="29">
        <f t="shared" si="7"/>
        <v>1.6744186046511629</v>
      </c>
      <c r="L43" s="36">
        <f t="shared" ref="L43:L54" si="8">K43*O43</f>
        <v>214.32558139534885</v>
      </c>
      <c r="M43" s="21">
        <v>120</v>
      </c>
      <c r="N43" s="21">
        <v>129</v>
      </c>
      <c r="O43" s="21">
        <v>128</v>
      </c>
      <c r="P43" s="21" t="s">
        <v>92</v>
      </c>
      <c r="Q43" s="21" t="s">
        <v>94</v>
      </c>
    </row>
    <row r="44" spans="2:17" x14ac:dyDescent="0.25">
      <c r="B44" s="21" t="s">
        <v>27</v>
      </c>
      <c r="C44" s="21" t="s">
        <v>34</v>
      </c>
      <c r="D44" s="21">
        <v>1</v>
      </c>
      <c r="E44" s="21">
        <v>5097</v>
      </c>
      <c r="F44" s="15">
        <v>42005</v>
      </c>
      <c r="G44" s="15">
        <v>42095</v>
      </c>
      <c r="H44" s="27">
        <v>42054</v>
      </c>
      <c r="I44" s="27">
        <v>42055</v>
      </c>
      <c r="J44" s="36">
        <f t="shared" si="6"/>
        <v>24</v>
      </c>
      <c r="K44" s="29">
        <f t="shared" si="7"/>
        <v>2.0152671755725189</v>
      </c>
      <c r="L44" s="36">
        <f t="shared" si="8"/>
        <v>261.98473282442745</v>
      </c>
      <c r="M44" s="21">
        <v>120</v>
      </c>
      <c r="N44" s="21">
        <v>131</v>
      </c>
      <c r="O44" s="21">
        <v>130</v>
      </c>
      <c r="P44" s="21" t="s">
        <v>92</v>
      </c>
      <c r="Q44" s="21" t="s">
        <v>95</v>
      </c>
    </row>
    <row r="45" spans="2:17" x14ac:dyDescent="0.25">
      <c r="B45" s="21" t="s">
        <v>96</v>
      </c>
      <c r="C45" s="21" t="s">
        <v>34</v>
      </c>
      <c r="D45" s="21">
        <v>1</v>
      </c>
      <c r="E45" s="21">
        <v>5097</v>
      </c>
      <c r="F45" s="15">
        <v>42005</v>
      </c>
      <c r="G45" s="15">
        <v>42095</v>
      </c>
      <c r="H45" s="27">
        <v>42054</v>
      </c>
      <c r="I45" s="27">
        <v>42055</v>
      </c>
      <c r="J45" s="36">
        <f t="shared" si="6"/>
        <v>24</v>
      </c>
      <c r="K45" s="29">
        <f t="shared" si="7"/>
        <v>1.6744186046511629</v>
      </c>
      <c r="L45" s="36">
        <f t="shared" si="8"/>
        <v>214.32558139534885</v>
      </c>
      <c r="M45" s="21">
        <v>120</v>
      </c>
      <c r="N45" s="21">
        <v>129</v>
      </c>
      <c r="O45" s="21">
        <v>128</v>
      </c>
      <c r="P45" s="21" t="s">
        <v>92</v>
      </c>
      <c r="Q45" s="21" t="s">
        <v>95</v>
      </c>
    </row>
    <row r="46" spans="2:17" x14ac:dyDescent="0.25">
      <c r="B46" s="21" t="s">
        <v>65</v>
      </c>
      <c r="C46" s="21" t="s">
        <v>34</v>
      </c>
      <c r="D46" s="21">
        <v>1</v>
      </c>
      <c r="E46" s="21">
        <v>5097</v>
      </c>
      <c r="F46" s="15">
        <v>42005</v>
      </c>
      <c r="G46" s="15">
        <v>42095</v>
      </c>
      <c r="H46" s="27">
        <v>42054</v>
      </c>
      <c r="I46" s="27">
        <v>42055</v>
      </c>
      <c r="J46" s="36">
        <f t="shared" si="6"/>
        <v>24</v>
      </c>
      <c r="K46" s="29">
        <f t="shared" si="7"/>
        <v>3.2805755395683454</v>
      </c>
      <c r="L46" s="36">
        <f t="shared" si="8"/>
        <v>452.71942446043164</v>
      </c>
      <c r="M46" s="21">
        <v>120</v>
      </c>
      <c r="N46" s="21">
        <v>139</v>
      </c>
      <c r="O46" s="21">
        <v>138</v>
      </c>
      <c r="P46" s="21" t="s">
        <v>92</v>
      </c>
      <c r="Q46" s="21" t="s">
        <v>93</v>
      </c>
    </row>
    <row r="47" spans="2:17" x14ac:dyDescent="0.25">
      <c r="B47" s="21" t="s">
        <v>30</v>
      </c>
      <c r="C47" s="21" t="s">
        <v>24</v>
      </c>
      <c r="D47" s="21">
        <v>8</v>
      </c>
      <c r="E47" s="21">
        <v>5150</v>
      </c>
      <c r="F47" s="15">
        <v>42051.176388888889</v>
      </c>
      <c r="G47" s="15">
        <v>42064.477777777778</v>
      </c>
      <c r="H47" s="27">
        <v>42054</v>
      </c>
      <c r="I47" s="27">
        <v>42055</v>
      </c>
      <c r="J47" s="21">
        <f t="shared" si="6"/>
        <v>24</v>
      </c>
      <c r="K47" s="29">
        <f t="shared" si="7"/>
        <v>24</v>
      </c>
      <c r="L47" s="21">
        <f t="shared" si="8"/>
        <v>336</v>
      </c>
      <c r="M47" s="21">
        <v>0</v>
      </c>
      <c r="N47" s="21">
        <v>14</v>
      </c>
      <c r="O47" s="21">
        <v>14</v>
      </c>
      <c r="P47" s="21" t="s">
        <v>97</v>
      </c>
      <c r="Q47" s="21" t="s">
        <v>98</v>
      </c>
    </row>
    <row r="48" spans="2:17" x14ac:dyDescent="0.25">
      <c r="B48" s="21" t="s">
        <v>99</v>
      </c>
      <c r="C48" s="21" t="s">
        <v>24</v>
      </c>
      <c r="D48" s="21">
        <v>8</v>
      </c>
      <c r="E48" s="21">
        <v>9290</v>
      </c>
      <c r="F48" s="15">
        <v>42049.833333333336</v>
      </c>
      <c r="G48" s="15">
        <v>42056.840277777781</v>
      </c>
      <c r="H48" s="27">
        <v>42054</v>
      </c>
      <c r="I48" s="27">
        <v>42055</v>
      </c>
      <c r="J48" s="21">
        <f t="shared" si="6"/>
        <v>24</v>
      </c>
      <c r="K48" s="29">
        <f t="shared" si="7"/>
        <v>24</v>
      </c>
      <c r="L48" s="21">
        <f t="shared" si="8"/>
        <v>312</v>
      </c>
      <c r="M48" s="21">
        <v>0</v>
      </c>
      <c r="N48" s="21">
        <v>13</v>
      </c>
      <c r="O48" s="21">
        <v>13</v>
      </c>
      <c r="P48" s="21" t="s">
        <v>100</v>
      </c>
      <c r="Q48" s="21" t="s">
        <v>101</v>
      </c>
    </row>
    <row r="49" spans="2:17" x14ac:dyDescent="0.25">
      <c r="B49" s="21" t="s">
        <v>102</v>
      </c>
      <c r="C49" s="21" t="s">
        <v>24</v>
      </c>
      <c r="D49" s="21">
        <v>8</v>
      </c>
      <c r="E49" s="21">
        <v>9290</v>
      </c>
      <c r="F49" s="15">
        <v>42049.833333333336</v>
      </c>
      <c r="G49" s="15">
        <v>42056.840277777781</v>
      </c>
      <c r="H49" s="27">
        <v>42054</v>
      </c>
      <c r="I49" s="27">
        <v>42055</v>
      </c>
      <c r="J49" s="21">
        <f t="shared" si="6"/>
        <v>24</v>
      </c>
      <c r="K49" s="29">
        <f t="shared" si="7"/>
        <v>24</v>
      </c>
      <c r="L49" s="21">
        <f t="shared" si="8"/>
        <v>672</v>
      </c>
      <c r="M49" s="21">
        <v>0</v>
      </c>
      <c r="N49" s="21">
        <v>28</v>
      </c>
      <c r="O49" s="21">
        <v>28</v>
      </c>
      <c r="P49" s="21" t="s">
        <v>100</v>
      </c>
      <c r="Q49" s="21" t="s">
        <v>101</v>
      </c>
    </row>
    <row r="50" spans="2:17" x14ac:dyDescent="0.25">
      <c r="B50" s="21" t="s">
        <v>103</v>
      </c>
      <c r="C50" s="21" t="s">
        <v>24</v>
      </c>
      <c r="D50" s="21">
        <v>10</v>
      </c>
      <c r="E50" s="21">
        <v>9290</v>
      </c>
      <c r="F50" s="15">
        <v>42049.833333333336</v>
      </c>
      <c r="G50" s="15">
        <v>42056</v>
      </c>
      <c r="H50" s="27">
        <v>42054</v>
      </c>
      <c r="I50" s="27">
        <v>42055</v>
      </c>
      <c r="J50" s="21">
        <f t="shared" si="6"/>
        <v>24</v>
      </c>
      <c r="K50" s="29">
        <f t="shared" si="7"/>
        <v>24</v>
      </c>
      <c r="L50" s="21">
        <f t="shared" si="8"/>
        <v>4200</v>
      </c>
      <c r="M50" s="21">
        <v>0</v>
      </c>
      <c r="N50" s="21">
        <v>176</v>
      </c>
      <c r="O50" s="21">
        <v>175</v>
      </c>
      <c r="P50" s="21" t="s">
        <v>100</v>
      </c>
      <c r="Q50" s="21" t="s">
        <v>101</v>
      </c>
    </row>
    <row r="51" spans="2:17" x14ac:dyDescent="0.25">
      <c r="B51" s="21" t="s">
        <v>81</v>
      </c>
      <c r="C51" s="21" t="s">
        <v>34</v>
      </c>
      <c r="D51" s="21">
        <v>28</v>
      </c>
      <c r="E51" s="21">
        <v>1493</v>
      </c>
      <c r="F51" s="15">
        <v>42046.299305555556</v>
      </c>
      <c r="G51" s="15">
        <v>42066.712500000001</v>
      </c>
      <c r="H51" s="27">
        <v>42054</v>
      </c>
      <c r="I51" s="27">
        <v>42055</v>
      </c>
      <c r="J51" s="21">
        <f t="shared" si="6"/>
        <v>24</v>
      </c>
      <c r="K51" s="29">
        <f t="shared" si="7"/>
        <v>0.73170731707317072</v>
      </c>
      <c r="L51" s="21">
        <f t="shared" si="8"/>
        <v>280.2439024390244</v>
      </c>
      <c r="M51" s="21">
        <v>397.5</v>
      </c>
      <c r="N51" s="21">
        <v>410</v>
      </c>
      <c r="O51" s="21">
        <v>383</v>
      </c>
      <c r="P51" s="21" t="s">
        <v>104</v>
      </c>
      <c r="Q51" s="21" t="s">
        <v>105</v>
      </c>
    </row>
    <row r="52" spans="2:17" x14ac:dyDescent="0.25">
      <c r="B52" s="21" t="s">
        <v>81</v>
      </c>
      <c r="C52" s="21" t="s">
        <v>34</v>
      </c>
      <c r="D52" s="21">
        <v>29</v>
      </c>
      <c r="E52" s="21">
        <v>310</v>
      </c>
      <c r="F52" s="15"/>
      <c r="G52" s="15"/>
      <c r="H52" s="27">
        <v>42054.565972222219</v>
      </c>
      <c r="I52" s="27">
        <v>42054.597222222219</v>
      </c>
      <c r="J52" s="28">
        <f t="shared" si="6"/>
        <v>0.75</v>
      </c>
      <c r="K52" s="29">
        <f t="shared" si="7"/>
        <v>0.23551829268292682</v>
      </c>
      <c r="L52" s="28">
        <f t="shared" si="8"/>
        <v>90.203506097560975</v>
      </c>
      <c r="M52" s="21">
        <v>281.25</v>
      </c>
      <c r="N52" s="21">
        <v>410</v>
      </c>
      <c r="O52" s="21">
        <v>383</v>
      </c>
      <c r="P52" s="21" t="s">
        <v>106</v>
      </c>
      <c r="Q52" s="21" t="s">
        <v>107</v>
      </c>
    </row>
    <row r="53" spans="2:17" x14ac:dyDescent="0.25">
      <c r="B53" s="21" t="s">
        <v>108</v>
      </c>
      <c r="C53" s="21" t="s">
        <v>34</v>
      </c>
      <c r="D53" s="21">
        <v>6</v>
      </c>
      <c r="E53" s="21">
        <v>4269</v>
      </c>
      <c r="F53" s="15">
        <v>42016.791666666664</v>
      </c>
      <c r="G53" s="15">
        <v>42067.666666666664</v>
      </c>
      <c r="H53" s="27">
        <v>42054</v>
      </c>
      <c r="I53" s="27">
        <v>42055</v>
      </c>
      <c r="J53" s="28">
        <f t="shared" si="6"/>
        <v>24</v>
      </c>
      <c r="K53" s="29">
        <f t="shared" si="7"/>
        <v>0.60296540362438222</v>
      </c>
      <c r="L53" s="36">
        <f t="shared" si="8"/>
        <v>343.69028006589787</v>
      </c>
      <c r="M53" s="21">
        <v>591.75</v>
      </c>
      <c r="N53" s="21">
        <v>607</v>
      </c>
      <c r="O53" s="21">
        <v>570</v>
      </c>
      <c r="P53" s="21" t="s">
        <v>109</v>
      </c>
      <c r="Q53" s="21" t="s">
        <v>110</v>
      </c>
    </row>
    <row r="54" spans="2:17" x14ac:dyDescent="0.25">
      <c r="B54" s="21" t="s">
        <v>52</v>
      </c>
      <c r="C54" s="21" t="s">
        <v>24</v>
      </c>
      <c r="D54" s="21">
        <v>14</v>
      </c>
      <c r="E54" s="21">
        <v>5079</v>
      </c>
      <c r="F54" s="15"/>
      <c r="G54" s="15"/>
      <c r="H54" s="27">
        <v>42054.053472222222</v>
      </c>
      <c r="I54" s="27">
        <v>42054.112500000003</v>
      </c>
      <c r="J54" s="28">
        <f t="shared" si="6"/>
        <v>1.4166666667442769</v>
      </c>
      <c r="K54" s="29">
        <f t="shared" si="7"/>
        <v>1.4166666667442769</v>
      </c>
      <c r="L54" s="28">
        <f t="shared" si="8"/>
        <v>249.33333334699273</v>
      </c>
      <c r="M54" s="21">
        <v>0</v>
      </c>
      <c r="N54" s="21">
        <v>180</v>
      </c>
      <c r="O54" s="21">
        <v>176</v>
      </c>
      <c r="P54" s="21" t="s">
        <v>56</v>
      </c>
      <c r="Q54" s="21" t="s">
        <v>111</v>
      </c>
    </row>
    <row r="55" spans="2:17" x14ac:dyDescent="0.25">
      <c r="B55" s="21" t="s">
        <v>52</v>
      </c>
      <c r="C55" s="21" t="s">
        <v>38</v>
      </c>
      <c r="D55" s="21">
        <v>15</v>
      </c>
      <c r="E55" s="21">
        <v>5130</v>
      </c>
      <c r="F55" s="15"/>
      <c r="G55" s="15"/>
      <c r="H55" s="27">
        <v>42054.112500000003</v>
      </c>
      <c r="I55" s="27">
        <v>42054.331250000003</v>
      </c>
      <c r="J55" s="28">
        <f t="shared" si="6"/>
        <v>5.25</v>
      </c>
      <c r="K55" s="29">
        <f>J55*(N55-M55)/N55</f>
        <v>5.25</v>
      </c>
      <c r="L55" s="28">
        <f>K55*O55</f>
        <v>924</v>
      </c>
      <c r="M55" s="21">
        <v>0</v>
      </c>
      <c r="N55" s="21">
        <v>180</v>
      </c>
      <c r="O55" s="21">
        <v>176</v>
      </c>
      <c r="P55" s="21" t="s">
        <v>31</v>
      </c>
      <c r="Q55" s="21" t="s">
        <v>112</v>
      </c>
    </row>
    <row r="56" spans="2:17" x14ac:dyDescent="0.25">
      <c r="B56" s="21" t="s">
        <v>52</v>
      </c>
      <c r="C56" s="21" t="s">
        <v>24</v>
      </c>
      <c r="D56" s="21">
        <v>16</v>
      </c>
      <c r="E56" s="21">
        <v>5079</v>
      </c>
      <c r="F56" s="15"/>
      <c r="G56" s="15"/>
      <c r="H56" s="27">
        <v>42054.378472222219</v>
      </c>
      <c r="I56" s="27">
        <v>42054.525694444441</v>
      </c>
      <c r="J56" s="28">
        <f t="shared" si="6"/>
        <v>3.5333333333255723</v>
      </c>
      <c r="K56" s="29">
        <f t="shared" ref="K56:K66" si="9">J56*(N56-M56)/N56</f>
        <v>3.5333333333255723</v>
      </c>
      <c r="L56" s="28">
        <f t="shared" ref="L56:L66" si="10">K56*O56</f>
        <v>621.86666666530073</v>
      </c>
      <c r="M56" s="21">
        <v>0</v>
      </c>
      <c r="N56" s="21">
        <v>180</v>
      </c>
      <c r="O56" s="21">
        <v>176</v>
      </c>
      <c r="P56" s="21" t="s">
        <v>56</v>
      </c>
      <c r="Q56" s="21" t="s">
        <v>113</v>
      </c>
    </row>
    <row r="57" spans="2:17" x14ac:dyDescent="0.25">
      <c r="B57" s="21" t="s">
        <v>52</v>
      </c>
      <c r="C57" s="21" t="s">
        <v>24</v>
      </c>
      <c r="D57" s="21">
        <v>17</v>
      </c>
      <c r="E57" s="21">
        <v>5048</v>
      </c>
      <c r="F57" s="15"/>
      <c r="G57" s="15"/>
      <c r="H57" s="27">
        <v>42054.92083333333</v>
      </c>
      <c r="I57" s="27">
        <v>42054.979861111111</v>
      </c>
      <c r="J57" s="28">
        <f t="shared" si="6"/>
        <v>1.4166666667442769</v>
      </c>
      <c r="K57" s="29">
        <f t="shared" si="9"/>
        <v>1.4166666667442769</v>
      </c>
      <c r="L57" s="28">
        <f t="shared" si="10"/>
        <v>249.33333334699273</v>
      </c>
      <c r="M57" s="21">
        <v>0</v>
      </c>
      <c r="N57" s="21">
        <v>180</v>
      </c>
      <c r="O57" s="21">
        <v>176</v>
      </c>
      <c r="P57" s="21" t="s">
        <v>114</v>
      </c>
      <c r="Q57" s="21" t="s">
        <v>115</v>
      </c>
    </row>
    <row r="58" spans="2:17" x14ac:dyDescent="0.25">
      <c r="B58" s="21" t="s">
        <v>52</v>
      </c>
      <c r="C58" s="21" t="s">
        <v>38</v>
      </c>
      <c r="D58" s="21">
        <v>18</v>
      </c>
      <c r="E58" s="21">
        <v>5130</v>
      </c>
      <c r="F58" s="15"/>
      <c r="G58" s="15"/>
      <c r="H58" s="27">
        <v>42054.979861111111</v>
      </c>
      <c r="I58" s="27">
        <v>42054.992361111108</v>
      </c>
      <c r="J58" s="28">
        <f t="shared" si="6"/>
        <v>0.29999999993015081</v>
      </c>
      <c r="K58" s="29">
        <f t="shared" si="9"/>
        <v>0.29999999993015081</v>
      </c>
      <c r="L58" s="28">
        <f t="shared" si="10"/>
        <v>52.799999987706542</v>
      </c>
      <c r="M58" s="21">
        <v>0</v>
      </c>
      <c r="N58" s="21">
        <v>180</v>
      </c>
      <c r="O58" s="21">
        <v>176</v>
      </c>
      <c r="P58" s="21" t="s">
        <v>31</v>
      </c>
      <c r="Q58" s="21" t="s">
        <v>116</v>
      </c>
    </row>
    <row r="59" spans="2:17" x14ac:dyDescent="0.25">
      <c r="B59" s="21" t="s">
        <v>55</v>
      </c>
      <c r="C59" s="21" t="s">
        <v>24</v>
      </c>
      <c r="D59" s="21">
        <v>22</v>
      </c>
      <c r="E59" s="21">
        <v>5079</v>
      </c>
      <c r="F59" s="15"/>
      <c r="G59" s="15"/>
      <c r="H59" s="27">
        <v>42054.072916666664</v>
      </c>
      <c r="I59" s="27">
        <v>42054.125</v>
      </c>
      <c r="J59" s="28">
        <f t="shared" si="6"/>
        <v>1.2500000000582077</v>
      </c>
      <c r="K59" s="29">
        <f t="shared" si="9"/>
        <v>1.2500000000582077</v>
      </c>
      <c r="L59" s="28">
        <f t="shared" si="10"/>
        <v>220.00000001024455</v>
      </c>
      <c r="M59" s="21">
        <v>0</v>
      </c>
      <c r="N59" s="21">
        <v>180</v>
      </c>
      <c r="O59" s="21">
        <v>176</v>
      </c>
      <c r="P59" s="21" t="s">
        <v>56</v>
      </c>
      <c r="Q59" s="21" t="s">
        <v>117</v>
      </c>
    </row>
    <row r="60" spans="2:17" x14ac:dyDescent="0.25">
      <c r="B60" s="21" t="s">
        <v>55</v>
      </c>
      <c r="C60" s="21" t="s">
        <v>34</v>
      </c>
      <c r="D60" s="21">
        <v>28</v>
      </c>
      <c r="E60" s="21">
        <v>5109</v>
      </c>
      <c r="F60" s="15"/>
      <c r="G60" s="15"/>
      <c r="H60" s="27">
        <v>42054.125</v>
      </c>
      <c r="I60" s="27">
        <v>42054.273611111108</v>
      </c>
      <c r="J60" s="28">
        <f t="shared" si="6"/>
        <v>3.566666666592937</v>
      </c>
      <c r="K60" s="29">
        <f t="shared" si="9"/>
        <v>0.43592592591691454</v>
      </c>
      <c r="L60" s="28">
        <f t="shared" si="10"/>
        <v>76.722962961376965</v>
      </c>
      <c r="M60" s="21">
        <v>158</v>
      </c>
      <c r="N60" s="21">
        <v>180</v>
      </c>
      <c r="O60" s="21">
        <v>176</v>
      </c>
      <c r="P60" s="21" t="s">
        <v>118</v>
      </c>
      <c r="Q60" s="21" t="s">
        <v>119</v>
      </c>
    </row>
    <row r="61" spans="2:17" x14ac:dyDescent="0.25">
      <c r="B61" s="21" t="s">
        <v>55</v>
      </c>
      <c r="C61" s="21" t="s">
        <v>24</v>
      </c>
      <c r="D61" s="21">
        <v>23</v>
      </c>
      <c r="E61" s="21">
        <v>5079</v>
      </c>
      <c r="F61" s="15"/>
      <c r="G61" s="15"/>
      <c r="H61" s="27">
        <v>42054.273611111108</v>
      </c>
      <c r="I61" s="27">
        <v>42054.34375</v>
      </c>
      <c r="J61" s="28">
        <f t="shared" si="6"/>
        <v>1.683333333407063</v>
      </c>
      <c r="K61" s="29">
        <f t="shared" si="9"/>
        <v>1.683333333407063</v>
      </c>
      <c r="L61" s="28">
        <f t="shared" si="10"/>
        <v>296.26666667964309</v>
      </c>
      <c r="M61" s="21">
        <v>0</v>
      </c>
      <c r="N61" s="21">
        <v>180</v>
      </c>
      <c r="O61" s="21">
        <v>176</v>
      </c>
      <c r="P61" s="21" t="s">
        <v>56</v>
      </c>
      <c r="Q61" s="21" t="s">
        <v>120</v>
      </c>
    </row>
    <row r="62" spans="2:17" x14ac:dyDescent="0.25">
      <c r="B62" s="21" t="s">
        <v>55</v>
      </c>
      <c r="C62" s="21" t="s">
        <v>34</v>
      </c>
      <c r="D62" s="21">
        <v>29</v>
      </c>
      <c r="E62" s="21">
        <v>5079</v>
      </c>
      <c r="F62" s="15"/>
      <c r="G62" s="15"/>
      <c r="H62" s="27">
        <v>42054.757638888892</v>
      </c>
      <c r="I62" s="27">
        <v>42054.947916666664</v>
      </c>
      <c r="J62" s="28">
        <f t="shared" si="6"/>
        <v>4.5666666665347293</v>
      </c>
      <c r="K62" s="29">
        <f t="shared" si="9"/>
        <v>1.0148148147854954</v>
      </c>
      <c r="L62" s="28">
        <f t="shared" si="10"/>
        <v>178.60740740224719</v>
      </c>
      <c r="M62" s="21">
        <v>140</v>
      </c>
      <c r="N62" s="21">
        <v>180</v>
      </c>
      <c r="O62" s="21">
        <v>176</v>
      </c>
      <c r="P62" s="21" t="s">
        <v>56</v>
      </c>
      <c r="Q62" s="21" t="s">
        <v>121</v>
      </c>
    </row>
    <row r="63" spans="2:17" x14ac:dyDescent="0.25">
      <c r="B63" s="21" t="s">
        <v>55</v>
      </c>
      <c r="C63" s="21" t="s">
        <v>24</v>
      </c>
      <c r="D63" s="21">
        <v>24</v>
      </c>
      <c r="E63" s="21">
        <v>5079</v>
      </c>
      <c r="F63" s="15"/>
      <c r="G63" s="15">
        <v>42055.022916666669</v>
      </c>
      <c r="H63" s="27">
        <v>42054.947916666664</v>
      </c>
      <c r="I63" s="27">
        <v>42055</v>
      </c>
      <c r="J63" s="28">
        <f t="shared" si="6"/>
        <v>1.2500000000582077</v>
      </c>
      <c r="K63" s="29">
        <f t="shared" si="9"/>
        <v>1.2500000000582077</v>
      </c>
      <c r="L63" s="28">
        <f t="shared" si="10"/>
        <v>220.00000001024455</v>
      </c>
      <c r="M63" s="21">
        <v>0</v>
      </c>
      <c r="N63" s="21">
        <v>180</v>
      </c>
      <c r="O63" s="21">
        <v>176</v>
      </c>
      <c r="P63" s="21" t="s">
        <v>56</v>
      </c>
      <c r="Q63" s="21" t="s">
        <v>122</v>
      </c>
    </row>
    <row r="64" spans="2:17" x14ac:dyDescent="0.25">
      <c r="B64" s="21" t="s">
        <v>123</v>
      </c>
      <c r="C64" s="21" t="s">
        <v>34</v>
      </c>
      <c r="D64" s="21">
        <v>12</v>
      </c>
      <c r="E64" s="21">
        <v>310</v>
      </c>
      <c r="F64" s="15">
        <v>42053.736111111109</v>
      </c>
      <c r="G64" s="15"/>
      <c r="H64" s="27">
        <v>42054</v>
      </c>
      <c r="I64" s="27">
        <v>42054.330555555556</v>
      </c>
      <c r="J64" s="28">
        <f t="shared" si="6"/>
        <v>7.9333333333488554</v>
      </c>
      <c r="K64" s="29">
        <f t="shared" si="9"/>
        <v>2.4545119705388725</v>
      </c>
      <c r="L64" s="28">
        <f t="shared" si="10"/>
        <v>412.35801105053059</v>
      </c>
      <c r="M64" s="21">
        <v>125</v>
      </c>
      <c r="N64" s="21">
        <v>181</v>
      </c>
      <c r="O64" s="21">
        <v>168</v>
      </c>
      <c r="P64" s="21" t="s">
        <v>106</v>
      </c>
      <c r="Q64" s="21" t="s">
        <v>124</v>
      </c>
    </row>
    <row r="65" spans="2:17" x14ac:dyDescent="0.25">
      <c r="B65" s="21" t="s">
        <v>125</v>
      </c>
      <c r="C65" s="21" t="s">
        <v>34</v>
      </c>
      <c r="D65" s="21">
        <v>26</v>
      </c>
      <c r="E65" s="21">
        <v>3979</v>
      </c>
      <c r="F65" s="15"/>
      <c r="G65" s="15"/>
      <c r="H65" s="27">
        <v>42054.154861111114</v>
      </c>
      <c r="I65" s="27">
        <v>42054.185416666667</v>
      </c>
      <c r="J65" s="28">
        <f t="shared" si="6"/>
        <v>0.73333333327900618</v>
      </c>
      <c r="K65" s="29">
        <f t="shared" si="9"/>
        <v>0.42426564492386948</v>
      </c>
      <c r="L65" s="28">
        <f t="shared" si="10"/>
        <v>101.82375478172868</v>
      </c>
      <c r="M65" s="21">
        <v>110</v>
      </c>
      <c r="N65" s="21">
        <v>261</v>
      </c>
      <c r="O65" s="21">
        <v>240</v>
      </c>
      <c r="P65" s="21" t="s">
        <v>126</v>
      </c>
      <c r="Q65" s="21" t="s">
        <v>127</v>
      </c>
    </row>
    <row r="66" spans="2:17" x14ac:dyDescent="0.25">
      <c r="B66" s="21" t="s">
        <v>128</v>
      </c>
      <c r="C66" s="21" t="s">
        <v>34</v>
      </c>
      <c r="D66" s="21">
        <v>5</v>
      </c>
      <c r="E66" s="21">
        <v>5108</v>
      </c>
      <c r="F66" s="15">
        <v>42053.661111111112</v>
      </c>
      <c r="G66" s="15">
        <v>42055.497916666667</v>
      </c>
      <c r="H66" s="27">
        <v>42054</v>
      </c>
      <c r="I66" s="27">
        <v>42055</v>
      </c>
      <c r="J66" s="28">
        <f t="shared" si="6"/>
        <v>24</v>
      </c>
      <c r="K66" s="29">
        <f t="shared" si="9"/>
        <v>6</v>
      </c>
      <c r="L66" s="30">
        <f t="shared" si="10"/>
        <v>96</v>
      </c>
      <c r="M66" s="21">
        <v>12</v>
      </c>
      <c r="N66" s="21">
        <v>16</v>
      </c>
      <c r="O66" s="21">
        <v>16</v>
      </c>
      <c r="P66" s="21" t="s">
        <v>129</v>
      </c>
      <c r="Q66" s="21" t="s">
        <v>130</v>
      </c>
    </row>
    <row r="67" spans="2:17" s="31" customFormat="1" x14ac:dyDescent="0.25">
      <c r="F67" s="17"/>
      <c r="G67" s="17"/>
      <c r="H67" s="32"/>
      <c r="I67" s="32"/>
      <c r="K67" s="33"/>
      <c r="L67" s="34" t="s">
        <v>131</v>
      </c>
    </row>
    <row r="68" spans="2:17" x14ac:dyDescent="0.25">
      <c r="L68" s="18">
        <f>SUM(L42:L66)</f>
        <v>11529.324569381481</v>
      </c>
    </row>
    <row r="69" spans="2:17" ht="15.75" thickBot="1" x14ac:dyDescent="0.3">
      <c r="K69" s="29" t="s">
        <v>132</v>
      </c>
      <c r="L69" s="18">
        <f>L52+SUM(L54:L66)</f>
        <v>3789.3156423405694</v>
      </c>
    </row>
    <row r="70" spans="2:17" ht="15.75" thickBot="1" x14ac:dyDescent="0.3">
      <c r="B70" s="23">
        <v>42055</v>
      </c>
      <c r="C70" s="25"/>
      <c r="D70" s="25"/>
      <c r="E70" s="25"/>
      <c r="F70" s="14"/>
      <c r="G70" s="14"/>
      <c r="H70" s="25"/>
      <c r="I70" s="25"/>
      <c r="J70" s="25"/>
      <c r="K70" s="35"/>
      <c r="L70" s="35">
        <f>L68-L69</f>
        <v>7740.0089270409117</v>
      </c>
      <c r="M70" s="25"/>
      <c r="N70" s="25"/>
      <c r="O70" s="25"/>
      <c r="P70" s="25"/>
      <c r="Q70" s="25"/>
    </row>
    <row r="71" spans="2:17" x14ac:dyDescent="0.25">
      <c r="B71" s="21" t="s">
        <v>91</v>
      </c>
      <c r="C71" s="21" t="s">
        <v>34</v>
      </c>
      <c r="D71" s="21">
        <v>1</v>
      </c>
      <c r="E71" s="21">
        <v>5097</v>
      </c>
      <c r="F71" s="15">
        <v>42005</v>
      </c>
      <c r="G71" s="15">
        <v>42095</v>
      </c>
      <c r="H71" s="27">
        <v>42055</v>
      </c>
      <c r="I71" s="27">
        <v>42056</v>
      </c>
      <c r="J71" s="36">
        <f t="shared" ref="J71:J91" si="11">(I71-H71)*24</f>
        <v>24</v>
      </c>
      <c r="K71" s="29">
        <f t="shared" ref="K71:K72" si="12">J71*(N71-M71)/N71</f>
        <v>3.2805755395683454</v>
      </c>
      <c r="L71" s="36">
        <f t="shared" ref="L71:L72" si="13">K71*O71</f>
        <v>452.71942446043164</v>
      </c>
      <c r="M71" s="21">
        <v>120</v>
      </c>
      <c r="N71" s="21">
        <v>139</v>
      </c>
      <c r="O71" s="21">
        <v>138</v>
      </c>
      <c r="P71" s="21" t="s">
        <v>92</v>
      </c>
      <c r="Q71" s="21" t="s">
        <v>93</v>
      </c>
    </row>
    <row r="72" spans="2:17" x14ac:dyDescent="0.25">
      <c r="B72" s="21" t="s">
        <v>23</v>
      </c>
      <c r="C72" s="21" t="s">
        <v>34</v>
      </c>
      <c r="D72" s="21">
        <v>1</v>
      </c>
      <c r="E72" s="21">
        <v>5097</v>
      </c>
      <c r="F72" s="15">
        <v>42005</v>
      </c>
      <c r="G72" s="15">
        <v>42095</v>
      </c>
      <c r="H72" s="27">
        <v>42055</v>
      </c>
      <c r="I72" s="27">
        <v>42056</v>
      </c>
      <c r="J72" s="36">
        <f t="shared" si="11"/>
        <v>24</v>
      </c>
      <c r="K72" s="29">
        <f t="shared" si="12"/>
        <v>1.6744186046511629</v>
      </c>
      <c r="L72" s="36">
        <f t="shared" si="13"/>
        <v>214.32558139534885</v>
      </c>
      <c r="M72" s="21">
        <v>120</v>
      </c>
      <c r="N72" s="21">
        <v>129</v>
      </c>
      <c r="O72" s="21">
        <v>128</v>
      </c>
      <c r="P72" s="21" t="s">
        <v>92</v>
      </c>
      <c r="Q72" s="21" t="s">
        <v>94</v>
      </c>
    </row>
    <row r="73" spans="2:17" x14ac:dyDescent="0.25">
      <c r="B73" s="21" t="s">
        <v>133</v>
      </c>
      <c r="C73" s="21" t="s">
        <v>24</v>
      </c>
      <c r="D73" s="21">
        <v>12</v>
      </c>
      <c r="E73" s="21">
        <v>90</v>
      </c>
      <c r="F73" s="15"/>
      <c r="G73" s="15"/>
      <c r="H73" s="27">
        <v>42055.56527777778</v>
      </c>
      <c r="I73" s="27">
        <v>42055.663194444445</v>
      </c>
      <c r="J73" s="28">
        <f t="shared" si="11"/>
        <v>2.3499999999767169</v>
      </c>
      <c r="K73" s="29">
        <f>J73*(N73-M73)/N73</f>
        <v>2.3499999999767169</v>
      </c>
      <c r="L73" s="28">
        <f>K73*O73</f>
        <v>972.89999999036081</v>
      </c>
      <c r="M73" s="21">
        <v>0</v>
      </c>
      <c r="N73" s="21">
        <v>457</v>
      </c>
      <c r="O73" s="21">
        <v>414</v>
      </c>
      <c r="P73" s="21" t="s">
        <v>134</v>
      </c>
      <c r="Q73" s="21" t="s">
        <v>135</v>
      </c>
    </row>
    <row r="74" spans="2:17" x14ac:dyDescent="0.25">
      <c r="B74" s="21" t="s">
        <v>133</v>
      </c>
      <c r="C74" s="21" t="s">
        <v>34</v>
      </c>
      <c r="D74" s="21">
        <v>13</v>
      </c>
      <c r="E74" s="21">
        <v>9270</v>
      </c>
      <c r="F74" s="15"/>
      <c r="G74" s="15">
        <v>42056.138888888891</v>
      </c>
      <c r="H74" s="27">
        <v>42055.927777777775</v>
      </c>
      <c r="I74" s="27">
        <v>42056</v>
      </c>
      <c r="J74" s="28">
        <f t="shared" si="11"/>
        <v>1.7333333333954215</v>
      </c>
      <c r="K74" s="29">
        <f t="shared" ref="K74:K91" si="14">J74*(N74-M74)/N74</f>
        <v>0.4058351568343766</v>
      </c>
      <c r="L74" s="28">
        <f t="shared" ref="L74:L91" si="15">K74*O74</f>
        <v>168.01575492943192</v>
      </c>
      <c r="M74" s="21">
        <v>350</v>
      </c>
      <c r="N74" s="21">
        <v>457</v>
      </c>
      <c r="O74" s="21">
        <v>414</v>
      </c>
      <c r="P74" s="21" t="s">
        <v>136</v>
      </c>
      <c r="Q74" s="21" t="s">
        <v>137</v>
      </c>
    </row>
    <row r="75" spans="2:17" x14ac:dyDescent="0.25">
      <c r="B75" s="21" t="s">
        <v>27</v>
      </c>
      <c r="C75" s="21" t="s">
        <v>34</v>
      </c>
      <c r="D75" s="21">
        <v>1</v>
      </c>
      <c r="E75" s="21">
        <v>5097</v>
      </c>
      <c r="F75" s="15">
        <v>42005</v>
      </c>
      <c r="G75" s="15">
        <v>42095</v>
      </c>
      <c r="H75" s="27">
        <v>42055</v>
      </c>
      <c r="I75" s="27">
        <v>42056</v>
      </c>
      <c r="J75" s="28">
        <f t="shared" si="11"/>
        <v>24</v>
      </c>
      <c r="K75" s="29">
        <f t="shared" si="14"/>
        <v>2.0152671755725189</v>
      </c>
      <c r="L75" s="36">
        <f t="shared" si="15"/>
        <v>261.98473282442745</v>
      </c>
      <c r="M75" s="21">
        <v>120</v>
      </c>
      <c r="N75" s="21">
        <v>131</v>
      </c>
      <c r="O75" s="21">
        <v>130</v>
      </c>
      <c r="P75" s="21" t="s">
        <v>92</v>
      </c>
      <c r="Q75" s="21" t="s">
        <v>95</v>
      </c>
    </row>
    <row r="76" spans="2:17" x14ac:dyDescent="0.25">
      <c r="B76" s="21" t="s">
        <v>27</v>
      </c>
      <c r="C76" s="21" t="s">
        <v>34</v>
      </c>
      <c r="D76" s="21">
        <v>20</v>
      </c>
      <c r="E76" s="21">
        <v>5009</v>
      </c>
      <c r="F76" s="15"/>
      <c r="G76" s="15"/>
      <c r="H76" s="27">
        <v>42055.340277777781</v>
      </c>
      <c r="I76" s="27">
        <v>42055.468055555553</v>
      </c>
      <c r="J76" s="28">
        <f t="shared" si="11"/>
        <v>3.0666666665347293</v>
      </c>
      <c r="K76" s="29">
        <f t="shared" si="14"/>
        <v>1.8961832060252906</v>
      </c>
      <c r="L76" s="28">
        <f t="shared" si="15"/>
        <v>246.50381678328776</v>
      </c>
      <c r="M76" s="21">
        <v>50</v>
      </c>
      <c r="N76" s="21">
        <v>131</v>
      </c>
      <c r="O76" s="21">
        <v>130</v>
      </c>
      <c r="P76" s="21" t="s">
        <v>138</v>
      </c>
      <c r="Q76" s="21" t="s">
        <v>139</v>
      </c>
    </row>
    <row r="77" spans="2:17" x14ac:dyDescent="0.25">
      <c r="B77" s="21" t="s">
        <v>96</v>
      </c>
      <c r="C77" s="21" t="s">
        <v>34</v>
      </c>
      <c r="D77" s="21">
        <v>1</v>
      </c>
      <c r="E77" s="21">
        <v>5097</v>
      </c>
      <c r="F77" s="15">
        <v>42005</v>
      </c>
      <c r="G77" s="15">
        <v>42095</v>
      </c>
      <c r="H77" s="27">
        <v>42055</v>
      </c>
      <c r="I77" s="27">
        <v>42056</v>
      </c>
      <c r="J77" s="28">
        <f t="shared" si="11"/>
        <v>24</v>
      </c>
      <c r="K77" s="29">
        <f t="shared" si="14"/>
        <v>1.6744186046511629</v>
      </c>
      <c r="L77" s="36">
        <f t="shared" si="15"/>
        <v>214.32558139534885</v>
      </c>
      <c r="M77" s="21">
        <v>120</v>
      </c>
      <c r="N77" s="21">
        <v>129</v>
      </c>
      <c r="O77" s="21">
        <v>128</v>
      </c>
      <c r="P77" s="21" t="s">
        <v>92</v>
      </c>
      <c r="Q77" s="21" t="s">
        <v>95</v>
      </c>
    </row>
    <row r="78" spans="2:17" x14ac:dyDescent="0.25">
      <c r="B78" s="21" t="s">
        <v>96</v>
      </c>
      <c r="C78" s="21" t="s">
        <v>24</v>
      </c>
      <c r="D78" s="21">
        <v>14</v>
      </c>
      <c r="E78" s="21">
        <v>3611</v>
      </c>
      <c r="F78" s="15"/>
      <c r="G78" s="15">
        <v>42057.452777777777</v>
      </c>
      <c r="H78" s="27">
        <v>42055.576388888891</v>
      </c>
      <c r="I78" s="27">
        <v>42056</v>
      </c>
      <c r="J78" s="28">
        <f t="shared" si="11"/>
        <v>10.166666666627862</v>
      </c>
      <c r="K78" s="29">
        <f t="shared" si="14"/>
        <v>10.166666666627862</v>
      </c>
      <c r="L78" s="28">
        <f t="shared" si="15"/>
        <v>1301.3333333283663</v>
      </c>
      <c r="M78" s="21">
        <v>0</v>
      </c>
      <c r="N78" s="21">
        <v>129</v>
      </c>
      <c r="O78" s="21">
        <v>128</v>
      </c>
      <c r="P78" s="21" t="s">
        <v>140</v>
      </c>
      <c r="Q78" s="21" t="s">
        <v>141</v>
      </c>
    </row>
    <row r="79" spans="2:17" x14ac:dyDescent="0.25">
      <c r="B79" s="21" t="s">
        <v>65</v>
      </c>
      <c r="C79" s="21" t="s">
        <v>34</v>
      </c>
      <c r="D79" s="21">
        <v>1</v>
      </c>
      <c r="E79" s="21">
        <v>5097</v>
      </c>
      <c r="F79" s="15">
        <v>42005</v>
      </c>
      <c r="G79" s="15">
        <v>42095</v>
      </c>
      <c r="H79" s="27">
        <v>42055</v>
      </c>
      <c r="I79" s="27">
        <v>42056</v>
      </c>
      <c r="J79" s="28">
        <f t="shared" si="11"/>
        <v>24</v>
      </c>
      <c r="K79" s="29">
        <f t="shared" si="14"/>
        <v>3.2805755395683454</v>
      </c>
      <c r="L79" s="36">
        <f t="shared" si="15"/>
        <v>452.71942446043164</v>
      </c>
      <c r="M79" s="21">
        <v>120</v>
      </c>
      <c r="N79" s="21">
        <v>139</v>
      </c>
      <c r="O79" s="21">
        <v>138</v>
      </c>
      <c r="P79" s="21" t="s">
        <v>92</v>
      </c>
      <c r="Q79" s="21" t="s">
        <v>93</v>
      </c>
    </row>
    <row r="80" spans="2:17" x14ac:dyDescent="0.25">
      <c r="B80" s="21" t="s">
        <v>30</v>
      </c>
      <c r="C80" s="21" t="s">
        <v>24</v>
      </c>
      <c r="D80" s="21">
        <v>8</v>
      </c>
      <c r="E80" s="21">
        <v>5150</v>
      </c>
      <c r="F80" s="15"/>
      <c r="G80" s="15">
        <v>42064.477777777778</v>
      </c>
      <c r="H80" s="27">
        <v>42055</v>
      </c>
      <c r="I80" s="27">
        <v>42056</v>
      </c>
      <c r="J80" s="28">
        <f t="shared" si="11"/>
        <v>24</v>
      </c>
      <c r="K80" s="29">
        <f t="shared" si="14"/>
        <v>24</v>
      </c>
      <c r="L80" s="21">
        <f t="shared" si="15"/>
        <v>336</v>
      </c>
      <c r="M80" s="21">
        <v>0</v>
      </c>
      <c r="N80" s="21">
        <v>14</v>
      </c>
      <c r="O80" s="21">
        <v>14</v>
      </c>
      <c r="P80" s="21" t="s">
        <v>97</v>
      </c>
      <c r="Q80" s="21" t="s">
        <v>98</v>
      </c>
    </row>
    <row r="81" spans="2:17" x14ac:dyDescent="0.25">
      <c r="B81" s="21" t="s">
        <v>74</v>
      </c>
      <c r="C81" s="21" t="s">
        <v>142</v>
      </c>
      <c r="D81" s="21">
        <v>16</v>
      </c>
      <c r="E81" s="21">
        <v>346</v>
      </c>
      <c r="F81" s="15"/>
      <c r="G81" s="15">
        <v>42056.043055555558</v>
      </c>
      <c r="H81" s="27">
        <v>42055.958333333336</v>
      </c>
      <c r="I81" s="27">
        <v>42056</v>
      </c>
      <c r="J81" s="28">
        <f t="shared" si="11"/>
        <v>0.99999999994179234</v>
      </c>
      <c r="K81" s="29">
        <f t="shared" si="14"/>
        <v>0.13333333332557232</v>
      </c>
      <c r="L81" s="28">
        <f t="shared" si="15"/>
        <v>9.4666666661156338</v>
      </c>
      <c r="M81" s="21">
        <v>65</v>
      </c>
      <c r="N81" s="21">
        <v>75</v>
      </c>
      <c r="O81" s="21">
        <v>71</v>
      </c>
      <c r="P81" s="21" t="s">
        <v>143</v>
      </c>
      <c r="Q81" s="21" t="s">
        <v>144</v>
      </c>
    </row>
    <row r="82" spans="2:17" x14ac:dyDescent="0.25">
      <c r="B82" s="21" t="s">
        <v>99</v>
      </c>
      <c r="C82" s="21" t="s">
        <v>24</v>
      </c>
      <c r="D82" s="21">
        <v>8</v>
      </c>
      <c r="E82" s="21">
        <v>9290</v>
      </c>
      <c r="F82" s="15">
        <v>42049.833333333336</v>
      </c>
      <c r="G82" s="15">
        <v>42056.840277777781</v>
      </c>
      <c r="H82" s="27">
        <v>42055</v>
      </c>
      <c r="I82" s="27">
        <v>42056</v>
      </c>
      <c r="J82" s="28">
        <f t="shared" si="11"/>
        <v>24</v>
      </c>
      <c r="K82" s="29">
        <f t="shared" si="14"/>
        <v>24</v>
      </c>
      <c r="L82" s="21">
        <f t="shared" si="15"/>
        <v>312</v>
      </c>
      <c r="M82" s="21">
        <v>0</v>
      </c>
      <c r="N82" s="21">
        <v>13</v>
      </c>
      <c r="O82" s="21">
        <v>13</v>
      </c>
      <c r="P82" s="21" t="s">
        <v>100</v>
      </c>
      <c r="Q82" s="21" t="s">
        <v>101</v>
      </c>
    </row>
    <row r="83" spans="2:17" x14ac:dyDescent="0.25">
      <c r="B83" s="21" t="s">
        <v>102</v>
      </c>
      <c r="C83" s="21" t="s">
        <v>24</v>
      </c>
      <c r="D83" s="21">
        <v>8</v>
      </c>
      <c r="E83" s="21">
        <v>9290</v>
      </c>
      <c r="F83" s="15">
        <v>42049.833333333336</v>
      </c>
      <c r="G83" s="15">
        <v>42056.840277777781</v>
      </c>
      <c r="H83" s="27">
        <v>42055</v>
      </c>
      <c r="I83" s="27">
        <v>42056</v>
      </c>
      <c r="J83" s="28">
        <f t="shared" si="11"/>
        <v>24</v>
      </c>
      <c r="K83" s="29">
        <f t="shared" si="14"/>
        <v>24</v>
      </c>
      <c r="L83" s="21">
        <f t="shared" si="15"/>
        <v>672</v>
      </c>
      <c r="M83" s="21">
        <v>0</v>
      </c>
      <c r="N83" s="21">
        <v>28</v>
      </c>
      <c r="O83" s="21">
        <v>28</v>
      </c>
      <c r="P83" s="21" t="s">
        <v>100</v>
      </c>
      <c r="Q83" s="21" t="s">
        <v>101</v>
      </c>
    </row>
    <row r="84" spans="2:17" x14ac:dyDescent="0.25">
      <c r="B84" s="21" t="s">
        <v>103</v>
      </c>
      <c r="C84" s="21" t="s">
        <v>24</v>
      </c>
      <c r="D84" s="21">
        <v>10</v>
      </c>
      <c r="E84" s="21">
        <v>9290</v>
      </c>
      <c r="F84" s="15">
        <v>42049.833333333336</v>
      </c>
      <c r="G84" s="15">
        <v>42056</v>
      </c>
      <c r="H84" s="27">
        <v>42055</v>
      </c>
      <c r="I84" s="27">
        <v>42056</v>
      </c>
      <c r="J84" s="28">
        <f t="shared" si="11"/>
        <v>24</v>
      </c>
      <c r="K84" s="29">
        <f t="shared" si="14"/>
        <v>24</v>
      </c>
      <c r="L84" s="21">
        <f t="shared" si="15"/>
        <v>4200</v>
      </c>
      <c r="M84" s="21">
        <v>0</v>
      </c>
      <c r="N84" s="21">
        <v>176</v>
      </c>
      <c r="O84" s="21">
        <v>175</v>
      </c>
      <c r="P84" s="21" t="s">
        <v>100</v>
      </c>
      <c r="Q84" s="21" t="s">
        <v>101</v>
      </c>
    </row>
    <row r="85" spans="2:17" x14ac:dyDescent="0.25">
      <c r="B85" s="21" t="s">
        <v>81</v>
      </c>
      <c r="C85" s="21" t="s">
        <v>34</v>
      </c>
      <c r="D85" s="21">
        <v>28</v>
      </c>
      <c r="E85" s="21">
        <v>1493</v>
      </c>
      <c r="F85" s="15">
        <v>42046.299305555556</v>
      </c>
      <c r="G85" s="15">
        <v>42066.712500000001</v>
      </c>
      <c r="H85" s="27">
        <v>42055</v>
      </c>
      <c r="I85" s="27">
        <v>42056</v>
      </c>
      <c r="J85" s="28">
        <f t="shared" si="11"/>
        <v>24</v>
      </c>
      <c r="K85" s="29">
        <f t="shared" si="14"/>
        <v>0.73170731707317072</v>
      </c>
      <c r="L85" s="21">
        <f t="shared" si="15"/>
        <v>280.2439024390244</v>
      </c>
      <c r="M85" s="21">
        <v>397.5</v>
      </c>
      <c r="N85" s="21">
        <v>410</v>
      </c>
      <c r="O85" s="21">
        <v>383</v>
      </c>
      <c r="P85" s="21" t="s">
        <v>104</v>
      </c>
      <c r="Q85" s="21" t="s">
        <v>105</v>
      </c>
    </row>
    <row r="86" spans="2:17" x14ac:dyDescent="0.25">
      <c r="B86" s="21" t="s">
        <v>108</v>
      </c>
      <c r="C86" s="21" t="s">
        <v>34</v>
      </c>
      <c r="D86" s="21">
        <v>6</v>
      </c>
      <c r="E86" s="21">
        <v>4269</v>
      </c>
      <c r="F86" s="15">
        <v>42016.791666666664</v>
      </c>
      <c r="G86" s="15">
        <v>42067.666666666664</v>
      </c>
      <c r="H86" s="27">
        <v>42055</v>
      </c>
      <c r="I86" s="27">
        <v>42056</v>
      </c>
      <c r="J86" s="28">
        <f t="shared" si="11"/>
        <v>24</v>
      </c>
      <c r="K86" s="29">
        <f t="shared" si="14"/>
        <v>0.60296540362438222</v>
      </c>
      <c r="L86" s="36">
        <f t="shared" si="15"/>
        <v>343.69028006589787</v>
      </c>
      <c r="M86" s="21">
        <v>591.75</v>
      </c>
      <c r="N86" s="21">
        <v>607</v>
      </c>
      <c r="O86" s="21">
        <v>570</v>
      </c>
      <c r="P86" s="21" t="s">
        <v>109</v>
      </c>
      <c r="Q86" s="21" t="s">
        <v>110</v>
      </c>
    </row>
    <row r="87" spans="2:17" x14ac:dyDescent="0.25">
      <c r="B87" s="21" t="s">
        <v>52</v>
      </c>
      <c r="C87" s="21" t="s">
        <v>24</v>
      </c>
      <c r="D87" s="21">
        <v>19</v>
      </c>
      <c r="E87" s="21">
        <v>5079</v>
      </c>
      <c r="F87" s="15"/>
      <c r="G87" s="15"/>
      <c r="H87" s="27">
        <v>42055.589583333334</v>
      </c>
      <c r="I87" s="27">
        <v>42055.611805555556</v>
      </c>
      <c r="J87" s="28">
        <f t="shared" si="11"/>
        <v>0.53333333332557231</v>
      </c>
      <c r="K87" s="29">
        <f t="shared" si="14"/>
        <v>0.53333333332557231</v>
      </c>
      <c r="L87" s="28">
        <f t="shared" si="15"/>
        <v>93.866666665300727</v>
      </c>
      <c r="M87" s="21">
        <v>0</v>
      </c>
      <c r="N87" s="21">
        <v>180</v>
      </c>
      <c r="O87" s="21">
        <v>176</v>
      </c>
      <c r="P87" s="21" t="s">
        <v>56</v>
      </c>
      <c r="Q87" s="21" t="s">
        <v>145</v>
      </c>
    </row>
    <row r="88" spans="2:17" x14ac:dyDescent="0.25">
      <c r="B88" s="21" t="s">
        <v>55</v>
      </c>
      <c r="C88" s="21" t="s">
        <v>24</v>
      </c>
      <c r="D88" s="21">
        <v>24</v>
      </c>
      <c r="E88" s="21">
        <v>5079</v>
      </c>
      <c r="F88" s="15">
        <v>42054.947916666664</v>
      </c>
      <c r="G88" s="15"/>
      <c r="H88" s="27">
        <v>42055</v>
      </c>
      <c r="I88" s="27">
        <v>42055.022916666669</v>
      </c>
      <c r="J88" s="28">
        <f t="shared" si="11"/>
        <v>0.55000000004656613</v>
      </c>
      <c r="K88" s="29">
        <f t="shared" si="14"/>
        <v>0.55000000004656613</v>
      </c>
      <c r="L88" s="28">
        <f t="shared" si="15"/>
        <v>96.800000008195639</v>
      </c>
      <c r="M88" s="21">
        <v>0</v>
      </c>
      <c r="N88" s="21">
        <v>180</v>
      </c>
      <c r="O88" s="21">
        <v>176</v>
      </c>
      <c r="P88" s="21" t="s">
        <v>56</v>
      </c>
      <c r="Q88" s="21" t="s">
        <v>122</v>
      </c>
    </row>
    <row r="89" spans="2:17" x14ac:dyDescent="0.25">
      <c r="B89" s="21" t="s">
        <v>55</v>
      </c>
      <c r="C89" s="21" t="s">
        <v>34</v>
      </c>
      <c r="D89" s="21">
        <v>30</v>
      </c>
      <c r="E89" s="21">
        <v>5079</v>
      </c>
      <c r="F89" s="15"/>
      <c r="G89" s="15"/>
      <c r="H89" s="27">
        <v>42055.022916666669</v>
      </c>
      <c r="I89" s="27">
        <v>42055.822222222225</v>
      </c>
      <c r="J89" s="28">
        <f t="shared" si="11"/>
        <v>19.183333333348855</v>
      </c>
      <c r="K89" s="29">
        <f t="shared" si="14"/>
        <v>2.1314814814832062</v>
      </c>
      <c r="L89" s="28">
        <f t="shared" si="15"/>
        <v>375.14074074104428</v>
      </c>
      <c r="M89" s="21">
        <v>160</v>
      </c>
      <c r="N89" s="21">
        <v>180</v>
      </c>
      <c r="O89" s="21">
        <v>176</v>
      </c>
      <c r="P89" s="21" t="s">
        <v>56</v>
      </c>
      <c r="Q89" s="21" t="s">
        <v>121</v>
      </c>
    </row>
    <row r="90" spans="2:17" x14ac:dyDescent="0.25">
      <c r="B90" s="21" t="s">
        <v>125</v>
      </c>
      <c r="C90" s="21" t="s">
        <v>34</v>
      </c>
      <c r="D90" s="21">
        <v>27</v>
      </c>
      <c r="E90" s="21">
        <v>3979</v>
      </c>
      <c r="F90" s="15"/>
      <c r="G90" s="15"/>
      <c r="H90" s="27">
        <v>42055.088194444441</v>
      </c>
      <c r="I90" s="27">
        <v>42055.163194444445</v>
      </c>
      <c r="J90" s="28">
        <f t="shared" si="11"/>
        <v>1.8000000001047738</v>
      </c>
      <c r="K90" s="29">
        <f t="shared" si="14"/>
        <v>0.31724137932881069</v>
      </c>
      <c r="L90" s="28">
        <f t="shared" si="15"/>
        <v>76.137931038914559</v>
      </c>
      <c r="M90" s="21">
        <v>215</v>
      </c>
      <c r="N90" s="21">
        <v>261</v>
      </c>
      <c r="O90" s="21">
        <v>240</v>
      </c>
      <c r="P90" s="21" t="s">
        <v>126</v>
      </c>
      <c r="Q90" s="21" t="s">
        <v>127</v>
      </c>
    </row>
    <row r="91" spans="2:17" x14ac:dyDescent="0.25">
      <c r="B91" s="21" t="s">
        <v>128</v>
      </c>
      <c r="C91" s="21" t="s">
        <v>34</v>
      </c>
      <c r="D91" s="21">
        <v>5</v>
      </c>
      <c r="E91" s="21">
        <v>5108</v>
      </c>
      <c r="F91" s="15">
        <v>42053.661111111112</v>
      </c>
      <c r="G91" s="15"/>
      <c r="H91" s="27">
        <v>42055</v>
      </c>
      <c r="I91" s="27">
        <v>42055.497916666667</v>
      </c>
      <c r="J91" s="28">
        <f t="shared" si="11"/>
        <v>11.950000000011642</v>
      </c>
      <c r="K91" s="29">
        <f t="shared" si="14"/>
        <v>2.9875000000029104</v>
      </c>
      <c r="L91" s="30">
        <f t="shared" si="15"/>
        <v>47.800000000046566</v>
      </c>
      <c r="M91" s="21">
        <v>12</v>
      </c>
      <c r="N91" s="21">
        <v>16</v>
      </c>
      <c r="O91" s="21">
        <v>16</v>
      </c>
      <c r="P91" s="21" t="s">
        <v>129</v>
      </c>
      <c r="Q91" s="21" t="s">
        <v>130</v>
      </c>
    </row>
    <row r="92" spans="2:17" s="31" customFormat="1" x14ac:dyDescent="0.25">
      <c r="F92" s="17"/>
      <c r="G92" s="17"/>
      <c r="H92" s="32"/>
      <c r="I92" s="32"/>
      <c r="K92" s="33"/>
      <c r="L92" s="34" t="s">
        <v>146</v>
      </c>
    </row>
    <row r="93" spans="2:17" x14ac:dyDescent="0.25">
      <c r="L93" s="18">
        <f>SUM(L71:L91)</f>
        <v>11127.973837191974</v>
      </c>
    </row>
    <row r="94" spans="2:17" ht="15.75" thickBot="1" x14ac:dyDescent="0.3">
      <c r="K94" s="29" t="s">
        <v>132</v>
      </c>
      <c r="L94" s="18">
        <f>L73+L74+L76+L78+L81+L87+L88+L89+L90+L91</f>
        <v>3387.9649101510645</v>
      </c>
    </row>
    <row r="95" spans="2:17" ht="15.75" thickBot="1" x14ac:dyDescent="0.3">
      <c r="B95" s="23">
        <v>44918</v>
      </c>
      <c r="C95" s="25"/>
      <c r="D95" s="25"/>
      <c r="E95" s="25"/>
      <c r="F95" s="14"/>
      <c r="G95" s="14"/>
      <c r="H95" s="25"/>
      <c r="I95" s="25"/>
      <c r="J95" s="25"/>
      <c r="K95" s="35"/>
      <c r="L95" s="35">
        <f>L93-L94</f>
        <v>7740.0089270409098</v>
      </c>
      <c r="M95" s="25"/>
      <c r="N95" s="25"/>
      <c r="O95" s="25"/>
      <c r="P95" s="25"/>
      <c r="Q95" s="25"/>
    </row>
    <row r="96" spans="2:17" x14ac:dyDescent="0.25">
      <c r="B96" s="21" t="s">
        <v>91</v>
      </c>
      <c r="C96" s="21" t="s">
        <v>24</v>
      </c>
      <c r="D96" s="21">
        <v>59</v>
      </c>
      <c r="E96" s="21">
        <v>5109</v>
      </c>
      <c r="F96" s="15">
        <v>44898.768055555556</v>
      </c>
      <c r="G96" s="15">
        <v>44927</v>
      </c>
      <c r="H96" s="27">
        <v>44918</v>
      </c>
      <c r="I96" s="27">
        <v>44919</v>
      </c>
      <c r="J96" s="21">
        <f t="shared" ref="J96:J124" si="16">(I96-H96)*24</f>
        <v>24</v>
      </c>
      <c r="K96" s="29">
        <f t="shared" ref="K96:K124" si="17">J96*(N96-M96)/N96</f>
        <v>24</v>
      </c>
      <c r="L96" s="21">
        <f t="shared" ref="L96:L124" si="18">K96*O96</f>
        <v>3312</v>
      </c>
      <c r="M96" s="21">
        <v>0</v>
      </c>
      <c r="N96" s="21">
        <v>139</v>
      </c>
      <c r="O96" s="21">
        <v>138</v>
      </c>
      <c r="P96" s="21" t="s">
        <v>118</v>
      </c>
      <c r="Q96" s="21" t="s">
        <v>147</v>
      </c>
    </row>
    <row r="97" spans="2:17" x14ac:dyDescent="0.25">
      <c r="B97" s="21" t="s">
        <v>23</v>
      </c>
      <c r="C97" s="21" t="s">
        <v>24</v>
      </c>
      <c r="D97" s="21">
        <v>58</v>
      </c>
      <c r="E97" s="21">
        <v>5041</v>
      </c>
      <c r="H97" s="27">
        <v>44918.0625</v>
      </c>
      <c r="I97" s="27">
        <v>44918.159722222219</v>
      </c>
      <c r="J97" s="28">
        <f t="shared" si="16"/>
        <v>2.3333333332557231</v>
      </c>
      <c r="K97" s="29">
        <f t="shared" si="17"/>
        <v>2.3333333332557231</v>
      </c>
      <c r="L97" s="28">
        <f t="shared" si="18"/>
        <v>298.66666665673256</v>
      </c>
      <c r="M97" s="21">
        <v>0</v>
      </c>
      <c r="N97" s="21">
        <v>129</v>
      </c>
      <c r="O97" s="21">
        <v>128</v>
      </c>
      <c r="P97" s="21" t="s">
        <v>58</v>
      </c>
      <c r="Q97" s="21" t="s">
        <v>148</v>
      </c>
    </row>
    <row r="98" spans="2:17" x14ac:dyDescent="0.25">
      <c r="B98" s="21" t="s">
        <v>23</v>
      </c>
      <c r="C98" s="21" t="s">
        <v>24</v>
      </c>
      <c r="D98" s="21">
        <v>60</v>
      </c>
      <c r="E98" s="21">
        <v>5073</v>
      </c>
      <c r="H98" s="27">
        <v>44918.652083333334</v>
      </c>
      <c r="I98" s="27">
        <v>44918.710416666669</v>
      </c>
      <c r="J98" s="28">
        <f t="shared" si="16"/>
        <v>1.4000000000232831</v>
      </c>
      <c r="K98" s="29">
        <f t="shared" si="17"/>
        <v>1.4000000000232831</v>
      </c>
      <c r="L98" s="28">
        <f t="shared" si="18"/>
        <v>179.20000000298023</v>
      </c>
      <c r="M98" s="21">
        <v>0</v>
      </c>
      <c r="N98" s="21">
        <v>129</v>
      </c>
      <c r="O98" s="21">
        <v>128</v>
      </c>
      <c r="P98" s="21" t="s">
        <v>149</v>
      </c>
      <c r="Q98" s="21" t="s">
        <v>150</v>
      </c>
    </row>
    <row r="99" spans="2:17" x14ac:dyDescent="0.25">
      <c r="B99" s="21" t="s">
        <v>133</v>
      </c>
      <c r="C99" s="21" t="s">
        <v>34</v>
      </c>
      <c r="D99" s="21">
        <v>36</v>
      </c>
      <c r="E99" s="21">
        <v>310</v>
      </c>
      <c r="H99" s="27">
        <v>44918.303472222222</v>
      </c>
      <c r="I99" s="27">
        <v>44918.354166666664</v>
      </c>
      <c r="J99" s="28">
        <f t="shared" si="16"/>
        <v>1.21666666661622</v>
      </c>
      <c r="K99" s="29">
        <f t="shared" si="17"/>
        <v>0.14824368824851858</v>
      </c>
      <c r="L99" s="28">
        <f t="shared" si="18"/>
        <v>61.669374311383727</v>
      </c>
      <c r="M99" s="21">
        <v>400</v>
      </c>
      <c r="N99" s="21">
        <v>455.5</v>
      </c>
      <c r="O99" s="21">
        <v>416</v>
      </c>
      <c r="P99" s="21" t="s">
        <v>106</v>
      </c>
      <c r="Q99" s="21" t="s">
        <v>151</v>
      </c>
    </row>
    <row r="100" spans="2:17" x14ac:dyDescent="0.25">
      <c r="B100" s="21" t="s">
        <v>133</v>
      </c>
      <c r="C100" s="21" t="s">
        <v>34</v>
      </c>
      <c r="D100" s="21">
        <v>40</v>
      </c>
      <c r="E100" s="21">
        <v>8650</v>
      </c>
      <c r="H100" s="27">
        <v>44918.354166666664</v>
      </c>
      <c r="I100" s="27">
        <v>44918.569444444445</v>
      </c>
      <c r="J100" s="28">
        <f t="shared" si="16"/>
        <v>5.1666666667442769</v>
      </c>
      <c r="K100" s="29">
        <f t="shared" si="17"/>
        <v>0.74295645811580713</v>
      </c>
      <c r="L100" s="28">
        <f t="shared" si="18"/>
        <v>309.06988657617575</v>
      </c>
      <c r="M100" s="21">
        <v>390</v>
      </c>
      <c r="N100" s="21">
        <v>455.5</v>
      </c>
      <c r="O100" s="21">
        <v>416</v>
      </c>
      <c r="P100" s="21" t="s">
        <v>152</v>
      </c>
      <c r="Q100" s="21" t="s">
        <v>153</v>
      </c>
    </row>
    <row r="101" spans="2:17" x14ac:dyDescent="0.25">
      <c r="B101" s="21" t="s">
        <v>133</v>
      </c>
      <c r="C101" s="21" t="s">
        <v>34</v>
      </c>
      <c r="D101" s="21">
        <v>37</v>
      </c>
      <c r="E101" s="21">
        <v>9305</v>
      </c>
      <c r="G101" s="15">
        <v>44920.076388888891</v>
      </c>
      <c r="H101" s="27">
        <v>44918.569444444445</v>
      </c>
      <c r="I101" s="27">
        <v>44919</v>
      </c>
      <c r="J101" s="28">
        <f t="shared" si="16"/>
        <v>10.333333333313931</v>
      </c>
      <c r="K101" s="29">
        <f t="shared" si="17"/>
        <v>1.7127698499784891</v>
      </c>
      <c r="L101" s="28">
        <f t="shared" si="18"/>
        <v>712.51225759105148</v>
      </c>
      <c r="M101" s="21">
        <v>380</v>
      </c>
      <c r="N101" s="21">
        <v>455.5</v>
      </c>
      <c r="O101" s="21">
        <v>416</v>
      </c>
      <c r="P101" s="21" t="s">
        <v>154</v>
      </c>
      <c r="Q101" s="21" t="s">
        <v>155</v>
      </c>
    </row>
    <row r="102" spans="2:17" x14ac:dyDescent="0.25">
      <c r="B102" s="21" t="s">
        <v>27</v>
      </c>
      <c r="C102" s="21" t="s">
        <v>24</v>
      </c>
      <c r="D102" s="21">
        <v>55</v>
      </c>
      <c r="E102" s="21">
        <v>5041</v>
      </c>
      <c r="H102" s="27">
        <v>44918.061111111114</v>
      </c>
      <c r="I102" s="27">
        <v>44918.723611111112</v>
      </c>
      <c r="J102" s="28">
        <f t="shared" si="16"/>
        <v>15.899999999965075</v>
      </c>
      <c r="K102" s="29">
        <f t="shared" si="17"/>
        <v>15.899999999965075</v>
      </c>
      <c r="L102" s="28">
        <f t="shared" si="18"/>
        <v>2066.9999999954598</v>
      </c>
      <c r="M102" s="21">
        <v>0</v>
      </c>
      <c r="N102" s="21">
        <v>131</v>
      </c>
      <c r="O102" s="21">
        <v>130</v>
      </c>
      <c r="P102" s="21" t="s">
        <v>58</v>
      </c>
      <c r="Q102" s="21" t="s">
        <v>156</v>
      </c>
    </row>
    <row r="103" spans="2:17" x14ac:dyDescent="0.25">
      <c r="B103" s="21" t="s">
        <v>27</v>
      </c>
      <c r="C103" s="21" t="s">
        <v>34</v>
      </c>
      <c r="D103" s="21">
        <v>57</v>
      </c>
      <c r="E103" s="21">
        <v>5113</v>
      </c>
      <c r="H103" s="27">
        <v>44918.75</v>
      </c>
      <c r="I103" s="27">
        <v>44918.875</v>
      </c>
      <c r="J103" s="28">
        <f t="shared" si="16"/>
        <v>3</v>
      </c>
      <c r="K103" s="29">
        <f t="shared" si="17"/>
        <v>0.70992366412213737</v>
      </c>
      <c r="L103" s="28">
        <f t="shared" si="18"/>
        <v>92.290076335877856</v>
      </c>
      <c r="M103" s="21">
        <v>100</v>
      </c>
      <c r="N103" s="21">
        <v>131</v>
      </c>
      <c r="O103" s="21">
        <v>130</v>
      </c>
      <c r="P103" s="21" t="s">
        <v>157</v>
      </c>
      <c r="Q103" s="21" t="s">
        <v>158</v>
      </c>
    </row>
    <row r="104" spans="2:17" x14ac:dyDescent="0.25">
      <c r="B104" s="21" t="s">
        <v>96</v>
      </c>
      <c r="C104" s="21" t="s">
        <v>24</v>
      </c>
      <c r="D104" s="21">
        <v>74</v>
      </c>
      <c r="E104" s="21">
        <v>5041</v>
      </c>
      <c r="H104" s="27">
        <v>44918.0625</v>
      </c>
      <c r="I104" s="27">
        <v>44918.15</v>
      </c>
      <c r="J104" s="28">
        <f t="shared" si="16"/>
        <v>2.1000000000349246</v>
      </c>
      <c r="K104" s="29">
        <f t="shared" si="17"/>
        <v>2.1000000000349246</v>
      </c>
      <c r="L104" s="28">
        <f t="shared" si="18"/>
        <v>268.80000000447035</v>
      </c>
      <c r="M104" s="21">
        <v>0</v>
      </c>
      <c r="N104" s="21">
        <v>129</v>
      </c>
      <c r="O104" s="21">
        <v>128</v>
      </c>
      <c r="P104" s="21" t="s">
        <v>58</v>
      </c>
      <c r="Q104" s="21" t="s">
        <v>159</v>
      </c>
    </row>
    <row r="105" spans="2:17" x14ac:dyDescent="0.25">
      <c r="B105" s="21" t="s">
        <v>96</v>
      </c>
      <c r="C105" s="21" t="s">
        <v>24</v>
      </c>
      <c r="D105" s="21">
        <v>75</v>
      </c>
      <c r="E105" s="21">
        <v>5111</v>
      </c>
      <c r="H105" s="27">
        <v>44918.15</v>
      </c>
      <c r="I105" s="27">
        <v>44918.268055555556</v>
      </c>
      <c r="J105" s="28">
        <f t="shared" si="16"/>
        <v>2.8333333333139308</v>
      </c>
      <c r="K105" s="29">
        <f t="shared" si="17"/>
        <v>2.8333333333139308</v>
      </c>
      <c r="L105" s="28">
        <f t="shared" si="18"/>
        <v>362.66666666418314</v>
      </c>
      <c r="M105" s="21">
        <v>0</v>
      </c>
      <c r="N105" s="21">
        <v>129</v>
      </c>
      <c r="O105" s="21">
        <v>128</v>
      </c>
      <c r="P105" s="21" t="s">
        <v>160</v>
      </c>
      <c r="Q105" s="21" t="s">
        <v>161</v>
      </c>
    </row>
    <row r="106" spans="2:17" x14ac:dyDescent="0.25">
      <c r="B106" s="21" t="s">
        <v>96</v>
      </c>
      <c r="C106" s="21" t="s">
        <v>34</v>
      </c>
      <c r="D106" s="21">
        <v>78</v>
      </c>
      <c r="E106" s="21">
        <v>3974</v>
      </c>
      <c r="H106" s="27">
        <v>44918.45208333333</v>
      </c>
      <c r="I106" s="27">
        <v>44918.645833333336</v>
      </c>
      <c r="J106" s="28">
        <f t="shared" si="16"/>
        <v>4.6500000001396984</v>
      </c>
      <c r="K106" s="29">
        <f t="shared" si="17"/>
        <v>1.0453488372407074</v>
      </c>
      <c r="L106" s="28">
        <f t="shared" si="18"/>
        <v>133.80465116681054</v>
      </c>
      <c r="M106" s="21">
        <v>100</v>
      </c>
      <c r="N106" s="21">
        <v>129</v>
      </c>
      <c r="O106" s="21">
        <v>128</v>
      </c>
      <c r="P106" s="21" t="s">
        <v>162</v>
      </c>
      <c r="Q106" s="21" t="s">
        <v>163</v>
      </c>
    </row>
    <row r="107" spans="2:17" x14ac:dyDescent="0.25">
      <c r="B107" s="21" t="s">
        <v>65</v>
      </c>
      <c r="C107" s="21" t="s">
        <v>24</v>
      </c>
      <c r="D107" s="21">
        <v>58</v>
      </c>
      <c r="E107" s="21">
        <v>5041</v>
      </c>
      <c r="H107" s="27">
        <v>44918.0625</v>
      </c>
      <c r="I107" s="27">
        <v>44918.159722222219</v>
      </c>
      <c r="J107" s="28">
        <f t="shared" si="16"/>
        <v>2.3333333332557231</v>
      </c>
      <c r="K107" s="29">
        <f t="shared" si="17"/>
        <v>2.3333333332557231</v>
      </c>
      <c r="L107" s="28">
        <f t="shared" si="18"/>
        <v>321.99999998928979</v>
      </c>
      <c r="M107" s="21">
        <v>0</v>
      </c>
      <c r="N107" s="21">
        <v>139</v>
      </c>
      <c r="O107" s="21">
        <v>138</v>
      </c>
      <c r="P107" s="21" t="s">
        <v>58</v>
      </c>
      <c r="Q107" s="21" t="s">
        <v>148</v>
      </c>
    </row>
    <row r="108" spans="2:17" x14ac:dyDescent="0.25">
      <c r="B108" s="21" t="s">
        <v>164</v>
      </c>
      <c r="C108" s="21" t="s">
        <v>34</v>
      </c>
      <c r="D108" s="21">
        <v>59</v>
      </c>
      <c r="E108" s="21">
        <v>9130</v>
      </c>
      <c r="G108" s="15">
        <v>44919.645833333336</v>
      </c>
      <c r="H108" s="27">
        <v>44918.574305555558</v>
      </c>
      <c r="I108" s="27">
        <v>44919</v>
      </c>
      <c r="J108" s="28">
        <f t="shared" si="16"/>
        <v>10.21666666661622</v>
      </c>
      <c r="K108" s="29">
        <f t="shared" si="17"/>
        <v>2.1137931034378385</v>
      </c>
      <c r="L108" s="28">
        <f t="shared" si="18"/>
        <v>1443.7206896480436</v>
      </c>
      <c r="M108" s="21">
        <v>552</v>
      </c>
      <c r="N108" s="21">
        <v>696</v>
      </c>
      <c r="O108" s="21">
        <v>683</v>
      </c>
      <c r="P108" s="21" t="s">
        <v>165</v>
      </c>
      <c r="Q108" s="21" t="s">
        <v>166</v>
      </c>
    </row>
    <row r="109" spans="2:17" x14ac:dyDescent="0.25">
      <c r="B109" s="21" t="s">
        <v>37</v>
      </c>
      <c r="C109" s="21" t="s">
        <v>24</v>
      </c>
      <c r="D109" s="21">
        <v>5</v>
      </c>
      <c r="E109" s="21">
        <v>3700</v>
      </c>
      <c r="G109" s="15">
        <v>44919.622916666667</v>
      </c>
      <c r="H109" s="27">
        <v>44918.439583333333</v>
      </c>
      <c r="I109" s="27">
        <v>44919</v>
      </c>
      <c r="J109" s="28">
        <f t="shared" si="16"/>
        <v>13.450000000011642</v>
      </c>
      <c r="K109" s="29">
        <f t="shared" si="17"/>
        <v>13.450000000011642</v>
      </c>
      <c r="L109" s="28">
        <f t="shared" si="18"/>
        <v>188.30000000016298</v>
      </c>
      <c r="M109" s="21">
        <v>0</v>
      </c>
      <c r="N109" s="21">
        <v>14</v>
      </c>
      <c r="O109" s="21">
        <v>14</v>
      </c>
      <c r="P109" s="21" t="s">
        <v>167</v>
      </c>
      <c r="Q109" s="21" t="s">
        <v>168</v>
      </c>
    </row>
    <row r="110" spans="2:17" x14ac:dyDescent="0.25">
      <c r="B110" s="21" t="s">
        <v>169</v>
      </c>
      <c r="C110" s="21" t="s">
        <v>24</v>
      </c>
      <c r="D110" s="21">
        <v>7</v>
      </c>
      <c r="E110" s="21">
        <v>3700</v>
      </c>
      <c r="G110" s="15">
        <v>44919.622916666667</v>
      </c>
      <c r="H110" s="27">
        <v>44918.439583333333</v>
      </c>
      <c r="I110" s="27">
        <v>44919</v>
      </c>
      <c r="J110" s="28">
        <f t="shared" si="16"/>
        <v>13.450000000011642</v>
      </c>
      <c r="K110" s="29">
        <f t="shared" si="17"/>
        <v>13.450000000011642</v>
      </c>
      <c r="L110" s="28">
        <f t="shared" si="18"/>
        <v>188.30000000016298</v>
      </c>
      <c r="M110" s="21">
        <v>0</v>
      </c>
      <c r="N110" s="21">
        <v>14</v>
      </c>
      <c r="O110" s="21">
        <v>14</v>
      </c>
      <c r="P110" s="21" t="s">
        <v>167</v>
      </c>
      <c r="Q110" s="21" t="s">
        <v>168</v>
      </c>
    </row>
    <row r="111" spans="2:17" x14ac:dyDescent="0.25">
      <c r="B111" s="21" t="s">
        <v>47</v>
      </c>
      <c r="C111" s="21" t="s">
        <v>34</v>
      </c>
      <c r="D111" s="21">
        <v>34</v>
      </c>
      <c r="E111" s="21">
        <v>95</v>
      </c>
      <c r="H111" s="27">
        <v>44918.69027777778</v>
      </c>
      <c r="I111" s="27">
        <v>44918.780555555553</v>
      </c>
      <c r="J111" s="28">
        <f t="shared" si="16"/>
        <v>2.1666666665696539</v>
      </c>
      <c r="K111" s="29">
        <f t="shared" si="17"/>
        <v>0.49936507934272023</v>
      </c>
      <c r="L111" s="28">
        <f t="shared" si="18"/>
        <v>242.69142856056203</v>
      </c>
      <c r="M111" s="21">
        <v>404</v>
      </c>
      <c r="N111" s="21">
        <v>525</v>
      </c>
      <c r="O111" s="21">
        <v>486</v>
      </c>
      <c r="P111" s="21" t="s">
        <v>170</v>
      </c>
      <c r="Q111" s="21" t="s">
        <v>171</v>
      </c>
    </row>
    <row r="112" spans="2:17" x14ac:dyDescent="0.25">
      <c r="B112" s="21" t="s">
        <v>103</v>
      </c>
      <c r="C112" s="21" t="s">
        <v>24</v>
      </c>
      <c r="D112" s="21">
        <v>89</v>
      </c>
      <c r="E112" s="21">
        <v>3822</v>
      </c>
      <c r="H112" s="27">
        <v>44918.275000000001</v>
      </c>
      <c r="I112" s="27">
        <v>44918.300694444442</v>
      </c>
      <c r="J112" s="28">
        <f t="shared" si="16"/>
        <v>0.61666666658129543</v>
      </c>
      <c r="K112" s="29">
        <f t="shared" si="17"/>
        <v>0.61666666658129543</v>
      </c>
      <c r="L112" s="28">
        <f t="shared" si="18"/>
        <v>107.9166666517267</v>
      </c>
      <c r="M112" s="21">
        <v>0</v>
      </c>
      <c r="N112" s="21">
        <v>176</v>
      </c>
      <c r="O112" s="21">
        <v>175</v>
      </c>
      <c r="P112" s="21" t="s">
        <v>172</v>
      </c>
      <c r="Q112" s="21" t="s">
        <v>173</v>
      </c>
    </row>
    <row r="113" spans="2:17" x14ac:dyDescent="0.25">
      <c r="B113" s="21" t="s">
        <v>81</v>
      </c>
      <c r="C113" s="21" t="s">
        <v>24</v>
      </c>
      <c r="D113" s="21">
        <v>25</v>
      </c>
      <c r="E113" s="21">
        <v>897</v>
      </c>
      <c r="F113" s="15">
        <v>44917.649305555555</v>
      </c>
      <c r="G113" s="15">
        <v>44925.09652777778</v>
      </c>
      <c r="H113" s="27">
        <v>44918</v>
      </c>
      <c r="I113" s="27">
        <v>44919</v>
      </c>
      <c r="J113" s="21">
        <f t="shared" si="16"/>
        <v>24</v>
      </c>
      <c r="K113" s="29">
        <f t="shared" si="17"/>
        <v>24</v>
      </c>
      <c r="L113" s="21">
        <f t="shared" si="18"/>
        <v>8874</v>
      </c>
      <c r="M113" s="21">
        <v>0</v>
      </c>
      <c r="N113" s="21">
        <v>397.5</v>
      </c>
      <c r="O113" s="21">
        <v>369.75</v>
      </c>
      <c r="P113" s="21" t="s">
        <v>174</v>
      </c>
      <c r="Q113" s="21" t="s">
        <v>175</v>
      </c>
    </row>
    <row r="114" spans="2:17" x14ac:dyDescent="0.25">
      <c r="B114" s="21" t="s">
        <v>176</v>
      </c>
      <c r="C114" s="21" t="s">
        <v>34</v>
      </c>
      <c r="D114" s="21">
        <v>301</v>
      </c>
      <c r="E114" s="21">
        <v>9130</v>
      </c>
      <c r="G114" s="15">
        <v>44920.666666666664</v>
      </c>
      <c r="H114" s="27">
        <v>44918.574999999997</v>
      </c>
      <c r="I114" s="27">
        <v>44919</v>
      </c>
      <c r="J114" s="28">
        <f t="shared" si="16"/>
        <v>10.200000000069849</v>
      </c>
      <c r="K114" s="29">
        <f t="shared" si="17"/>
        <v>5.2133333333690342</v>
      </c>
      <c r="L114" s="28">
        <f t="shared" si="18"/>
        <v>933.18666667305706</v>
      </c>
      <c r="M114" s="21">
        <v>88</v>
      </c>
      <c r="N114" s="21">
        <v>180</v>
      </c>
      <c r="O114" s="21">
        <v>179</v>
      </c>
      <c r="P114" s="21" t="s">
        <v>165</v>
      </c>
      <c r="Q114" s="21" t="s">
        <v>177</v>
      </c>
    </row>
    <row r="115" spans="2:17" x14ac:dyDescent="0.25">
      <c r="B115" s="21" t="s">
        <v>108</v>
      </c>
      <c r="C115" s="21" t="s">
        <v>34</v>
      </c>
      <c r="D115" s="21">
        <v>49</v>
      </c>
      <c r="E115" s="21">
        <v>3344</v>
      </c>
      <c r="H115" s="27">
        <v>44918.131944444445</v>
      </c>
      <c r="I115" s="27">
        <v>44918.658333333333</v>
      </c>
      <c r="J115" s="28">
        <f t="shared" si="16"/>
        <v>12.633333333302289</v>
      </c>
      <c r="K115" s="29">
        <f t="shared" si="17"/>
        <v>0.61397583745044071</v>
      </c>
      <c r="L115" s="28">
        <f t="shared" si="18"/>
        <v>349.96622734675123</v>
      </c>
      <c r="M115" s="21">
        <v>577.5</v>
      </c>
      <c r="N115" s="21">
        <v>607</v>
      </c>
      <c r="O115" s="21">
        <v>570</v>
      </c>
      <c r="P115" s="21" t="s">
        <v>178</v>
      </c>
      <c r="Q115" s="21" t="s">
        <v>179</v>
      </c>
    </row>
    <row r="116" spans="2:17" x14ac:dyDescent="0.25">
      <c r="B116" s="21" t="s">
        <v>108</v>
      </c>
      <c r="C116" s="21" t="s">
        <v>34</v>
      </c>
      <c r="D116" s="21">
        <v>50</v>
      </c>
      <c r="E116" s="21">
        <v>1760</v>
      </c>
      <c r="H116" s="27">
        <v>44918.658333333333</v>
      </c>
      <c r="I116" s="27">
        <v>44918.736805555556</v>
      </c>
      <c r="J116" s="28">
        <f t="shared" si="16"/>
        <v>1.8833333333604969</v>
      </c>
      <c r="K116" s="29">
        <f t="shared" si="17"/>
        <v>0.91994783087543219</v>
      </c>
      <c r="L116" s="28">
        <f t="shared" si="18"/>
        <v>524.3702635989963</v>
      </c>
      <c r="M116" s="21">
        <v>310.5</v>
      </c>
      <c r="N116" s="21">
        <v>607</v>
      </c>
      <c r="O116" s="21">
        <v>570</v>
      </c>
      <c r="P116" s="21" t="s">
        <v>180</v>
      </c>
      <c r="Q116" s="21" t="s">
        <v>181</v>
      </c>
    </row>
    <row r="117" spans="2:17" x14ac:dyDescent="0.25">
      <c r="B117" s="21" t="s">
        <v>108</v>
      </c>
      <c r="C117" s="21" t="s">
        <v>34</v>
      </c>
      <c r="D117" s="21">
        <v>51</v>
      </c>
      <c r="E117" s="21">
        <v>1760</v>
      </c>
      <c r="H117" s="27">
        <v>44918.736805555556</v>
      </c>
      <c r="I117" s="27">
        <v>44918.92083333333</v>
      </c>
      <c r="J117" s="28">
        <f t="shared" si="16"/>
        <v>4.4166666665696539</v>
      </c>
      <c r="K117" s="29">
        <f t="shared" si="17"/>
        <v>1.1696526633460822</v>
      </c>
      <c r="L117" s="28">
        <f t="shared" si="18"/>
        <v>666.70201810726689</v>
      </c>
      <c r="M117" s="21">
        <v>446.25</v>
      </c>
      <c r="N117" s="21">
        <v>607</v>
      </c>
      <c r="O117" s="21">
        <v>570</v>
      </c>
      <c r="P117" s="21" t="s">
        <v>180</v>
      </c>
      <c r="Q117" s="21" t="s">
        <v>182</v>
      </c>
    </row>
    <row r="118" spans="2:17" x14ac:dyDescent="0.25">
      <c r="B118" s="21" t="s">
        <v>108</v>
      </c>
      <c r="C118" s="21" t="s">
        <v>34</v>
      </c>
      <c r="D118" s="21">
        <v>52</v>
      </c>
      <c r="E118" s="21">
        <v>3344</v>
      </c>
      <c r="G118" s="15">
        <v>44919.811111111114</v>
      </c>
      <c r="H118" s="27">
        <v>44918.92083333333</v>
      </c>
      <c r="I118" s="27">
        <v>44919</v>
      </c>
      <c r="J118" s="28">
        <f t="shared" si="16"/>
        <v>1.9000000000814907</v>
      </c>
      <c r="K118" s="29">
        <f t="shared" si="17"/>
        <v>9.2339373974306388E-2</v>
      </c>
      <c r="L118" s="28">
        <f t="shared" si="18"/>
        <v>52.633443165354642</v>
      </c>
      <c r="M118" s="21">
        <v>577.5</v>
      </c>
      <c r="N118" s="21">
        <v>607</v>
      </c>
      <c r="O118" s="21">
        <v>570</v>
      </c>
      <c r="P118" s="21" t="s">
        <v>178</v>
      </c>
      <c r="Q118" s="21" t="s">
        <v>179</v>
      </c>
    </row>
    <row r="119" spans="2:17" x14ac:dyDescent="0.25">
      <c r="B119" s="21" t="s">
        <v>52</v>
      </c>
      <c r="C119" s="21" t="s">
        <v>24</v>
      </c>
      <c r="D119" s="21">
        <v>116</v>
      </c>
      <c r="E119" s="21">
        <v>5048</v>
      </c>
      <c r="H119" s="27">
        <v>44918.547222222223</v>
      </c>
      <c r="I119" s="27">
        <v>44918.574999999997</v>
      </c>
      <c r="J119" s="28">
        <f t="shared" si="16"/>
        <v>0.6666666665696539</v>
      </c>
      <c r="K119" s="29">
        <f t="shared" si="17"/>
        <v>0.6666666665696539</v>
      </c>
      <c r="L119" s="28">
        <f t="shared" si="18"/>
        <v>119.33333331596805</v>
      </c>
      <c r="M119" s="21">
        <v>0</v>
      </c>
      <c r="N119" s="21">
        <v>180</v>
      </c>
      <c r="O119" s="21">
        <v>179</v>
      </c>
      <c r="P119" s="21" t="s">
        <v>114</v>
      </c>
      <c r="Q119" s="21" t="s">
        <v>183</v>
      </c>
    </row>
    <row r="120" spans="2:17" x14ac:dyDescent="0.25">
      <c r="B120" s="21" t="s">
        <v>52</v>
      </c>
      <c r="C120" s="21" t="s">
        <v>24</v>
      </c>
      <c r="D120" s="21">
        <v>117</v>
      </c>
      <c r="E120" s="21">
        <v>9130</v>
      </c>
      <c r="G120" s="15">
        <v>44920.490972222222</v>
      </c>
      <c r="H120" s="27">
        <v>44918.574999999997</v>
      </c>
      <c r="I120" s="27">
        <v>44919</v>
      </c>
      <c r="J120" s="28">
        <f t="shared" si="16"/>
        <v>10.200000000069849</v>
      </c>
      <c r="K120" s="29">
        <f t="shared" si="17"/>
        <v>10.200000000069849</v>
      </c>
      <c r="L120" s="28">
        <f t="shared" si="18"/>
        <v>1825.800000012503</v>
      </c>
      <c r="M120" s="21">
        <v>0</v>
      </c>
      <c r="N120" s="21">
        <v>180</v>
      </c>
      <c r="O120" s="21">
        <v>179</v>
      </c>
      <c r="P120" s="21" t="s">
        <v>165</v>
      </c>
      <c r="Q120" s="21" t="s">
        <v>177</v>
      </c>
    </row>
    <row r="121" spans="2:17" x14ac:dyDescent="0.25">
      <c r="B121" s="21" t="s">
        <v>55</v>
      </c>
      <c r="C121" s="21" t="s">
        <v>34</v>
      </c>
      <c r="D121" s="21">
        <v>103</v>
      </c>
      <c r="E121" s="21">
        <v>9130</v>
      </c>
      <c r="G121" s="15">
        <v>44920.666666666664</v>
      </c>
      <c r="H121" s="27">
        <v>44918.574999999997</v>
      </c>
      <c r="I121" s="27">
        <v>44919</v>
      </c>
      <c r="J121" s="28">
        <f t="shared" si="16"/>
        <v>10.200000000069849</v>
      </c>
      <c r="K121" s="29">
        <f t="shared" si="17"/>
        <v>4.5900000000314325</v>
      </c>
      <c r="L121" s="28">
        <f t="shared" si="18"/>
        <v>821.61000000562638</v>
      </c>
      <c r="M121" s="21">
        <v>99</v>
      </c>
      <c r="N121" s="21">
        <v>180</v>
      </c>
      <c r="O121" s="21">
        <v>179</v>
      </c>
      <c r="P121" s="21" t="s">
        <v>165</v>
      </c>
      <c r="Q121" s="21" t="s">
        <v>177</v>
      </c>
    </row>
    <row r="122" spans="2:17" x14ac:dyDescent="0.25">
      <c r="B122" s="21" t="s">
        <v>184</v>
      </c>
      <c r="C122" s="21" t="s">
        <v>34</v>
      </c>
      <c r="D122" s="21">
        <v>137</v>
      </c>
      <c r="E122" s="21">
        <v>9130</v>
      </c>
      <c r="G122" s="15">
        <v>44920.666666666664</v>
      </c>
      <c r="H122" s="27">
        <v>44918.574999999997</v>
      </c>
      <c r="I122" s="27">
        <v>44919</v>
      </c>
      <c r="J122" s="28">
        <f t="shared" si="16"/>
        <v>10.200000000069849</v>
      </c>
      <c r="K122" s="29">
        <f t="shared" si="17"/>
        <v>5.3266666667031437</v>
      </c>
      <c r="L122" s="28">
        <f t="shared" si="18"/>
        <v>953.47333333986273</v>
      </c>
      <c r="M122" s="21">
        <v>86</v>
      </c>
      <c r="N122" s="21">
        <v>180</v>
      </c>
      <c r="O122" s="21">
        <v>179</v>
      </c>
      <c r="P122" s="21" t="s">
        <v>165</v>
      </c>
      <c r="Q122" s="21" t="s">
        <v>177</v>
      </c>
    </row>
    <row r="123" spans="2:17" x14ac:dyDescent="0.25">
      <c r="B123" s="21" t="s">
        <v>60</v>
      </c>
      <c r="C123" s="21" t="s">
        <v>34</v>
      </c>
      <c r="D123" s="21">
        <v>201</v>
      </c>
      <c r="E123" s="21">
        <v>9130</v>
      </c>
      <c r="G123" s="15">
        <v>44920.666666666664</v>
      </c>
      <c r="H123" s="27">
        <v>44918.574999999997</v>
      </c>
      <c r="I123" s="27">
        <v>44919</v>
      </c>
      <c r="J123" s="28">
        <f t="shared" si="16"/>
        <v>10.200000000069849</v>
      </c>
      <c r="K123" s="29">
        <f t="shared" si="17"/>
        <v>4.986666666700815</v>
      </c>
      <c r="L123" s="28">
        <f t="shared" si="18"/>
        <v>892.61333333944594</v>
      </c>
      <c r="M123" s="21">
        <v>92</v>
      </c>
      <c r="N123" s="21">
        <v>180</v>
      </c>
      <c r="O123" s="21">
        <v>179</v>
      </c>
      <c r="P123" s="21" t="s">
        <v>165</v>
      </c>
      <c r="Q123" s="21" t="s">
        <v>177</v>
      </c>
    </row>
    <row r="124" spans="2:17" x14ac:dyDescent="0.25">
      <c r="B124" s="21" t="s">
        <v>62</v>
      </c>
      <c r="C124" s="21" t="s">
        <v>34</v>
      </c>
      <c r="D124" s="21">
        <v>142</v>
      </c>
      <c r="E124" s="21">
        <v>9130</v>
      </c>
      <c r="G124" s="15">
        <v>44920.36041666667</v>
      </c>
      <c r="H124" s="27">
        <v>44918.574999999997</v>
      </c>
      <c r="I124" s="27">
        <v>44919</v>
      </c>
      <c r="J124" s="28">
        <f t="shared" si="16"/>
        <v>10.200000000069849</v>
      </c>
      <c r="K124" s="29">
        <f t="shared" si="17"/>
        <v>4.8450000000331785</v>
      </c>
      <c r="L124" s="28">
        <f t="shared" si="18"/>
        <v>770.35500000527543</v>
      </c>
      <c r="M124" s="21">
        <v>84</v>
      </c>
      <c r="N124" s="21">
        <v>160</v>
      </c>
      <c r="O124" s="21">
        <v>159</v>
      </c>
      <c r="P124" s="21" t="s">
        <v>165</v>
      </c>
      <c r="Q124" s="21" t="s">
        <v>177</v>
      </c>
    </row>
    <row r="125" spans="2:17" x14ac:dyDescent="0.25">
      <c r="L125" s="34" t="s">
        <v>185</v>
      </c>
    </row>
    <row r="126" spans="2:17" x14ac:dyDescent="0.25">
      <c r="K126" s="29" t="s">
        <v>186</v>
      </c>
      <c r="L126" s="18">
        <f>+SUM(L96:L124)</f>
        <v>27074.651983065178</v>
      </c>
    </row>
    <row r="127" spans="2:17" x14ac:dyDescent="0.25">
      <c r="K127" s="29" t="s">
        <v>187</v>
      </c>
      <c r="L127" s="18">
        <f>SUM(L97:L112,L114:L124)</f>
        <v>14888.651983065181</v>
      </c>
    </row>
    <row r="128" spans="2:17" x14ac:dyDescent="0.25">
      <c r="K128" s="29" t="s">
        <v>188</v>
      </c>
      <c r="L128" s="18">
        <f>SUM(L97:L107,L109:L112,L115:L118)</f>
        <v>7128.5596267253995</v>
      </c>
    </row>
    <row r="129" spans="11:12" x14ac:dyDescent="0.25">
      <c r="K129" s="29" t="s">
        <v>189</v>
      </c>
      <c r="L129" s="18">
        <f>+SUM(L96:L107,L109:L118)</f>
        <v>20247.746293398457</v>
      </c>
    </row>
  </sheetData>
  <pageMargins left="0.7" right="0.7" top="0.75" bottom="0.75" header="0.3" footer="0.3"/>
  <pageSetup orientation="portrait" r:id="rId1"/>
  <headerFooter>
    <oddFooter>&amp;L_x000D_&amp;1#&amp;"Calibri"&amp;14&amp;K000000 Business Use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60943-D1C8-44A1-81CE-BCC10A61254B}">
  <dimension ref="A1:G30"/>
  <sheetViews>
    <sheetView tabSelected="1" zoomScale="115" zoomScaleNormal="115" workbookViewId="0">
      <selection activeCell="E21" sqref="E21"/>
    </sheetView>
  </sheetViews>
  <sheetFormatPr defaultRowHeight="15" x14ac:dyDescent="0.25"/>
  <cols>
    <col min="1" max="1" width="11.85546875" style="1" bestFit="1" customWidth="1"/>
    <col min="2" max="2" width="14.7109375" bestFit="1" customWidth="1"/>
    <col min="4" max="4" width="9.85546875" bestFit="1" customWidth="1"/>
    <col min="6" max="6" width="11.85546875" bestFit="1" customWidth="1"/>
  </cols>
  <sheetData>
    <row r="1" spans="1:7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</row>
    <row r="2" spans="1:7" x14ac:dyDescent="0.25">
      <c r="A2" s="1">
        <v>41640</v>
      </c>
      <c r="B2" s="2">
        <v>4648163.9672495788</v>
      </c>
      <c r="C2">
        <v>365</v>
      </c>
      <c r="D2" s="3">
        <f>+B2/C2</f>
        <v>12734.695800683778</v>
      </c>
    </row>
    <row r="3" spans="1:7" x14ac:dyDescent="0.25">
      <c r="A3" s="1">
        <v>42005</v>
      </c>
      <c r="B3" s="2">
        <v>5029592.8766566357</v>
      </c>
      <c r="C3">
        <v>365</v>
      </c>
      <c r="D3" s="3">
        <f t="shared" ref="D3:D10" si="0">+B3/C3</f>
        <v>13779.706511388044</v>
      </c>
    </row>
    <row r="4" spans="1:7" x14ac:dyDescent="0.25">
      <c r="A4" s="1">
        <v>42370</v>
      </c>
      <c r="B4" s="2">
        <v>4732794.8204628881</v>
      </c>
      <c r="C4">
        <v>366</v>
      </c>
      <c r="D4" s="3">
        <f t="shared" si="0"/>
        <v>12931.133389242863</v>
      </c>
    </row>
    <row r="5" spans="1:7" x14ac:dyDescent="0.25">
      <c r="A5" s="1">
        <v>42736</v>
      </c>
      <c r="B5" s="2">
        <v>3992438.5012061633</v>
      </c>
      <c r="C5">
        <v>365</v>
      </c>
      <c r="D5" s="3">
        <f t="shared" si="0"/>
        <v>10938.187674537434</v>
      </c>
    </row>
    <row r="6" spans="1:7" x14ac:dyDescent="0.25">
      <c r="A6" s="1">
        <v>43101</v>
      </c>
      <c r="B6" s="2">
        <v>3408979.1399383415</v>
      </c>
      <c r="C6">
        <v>365</v>
      </c>
      <c r="D6" s="3">
        <f t="shared" si="0"/>
        <v>9339.668876543401</v>
      </c>
    </row>
    <row r="7" spans="1:7" x14ac:dyDescent="0.25">
      <c r="A7" s="1">
        <v>43466</v>
      </c>
      <c r="B7" s="2">
        <v>2859966.4164010882</v>
      </c>
      <c r="C7">
        <v>365</v>
      </c>
      <c r="D7" s="3">
        <f t="shared" si="0"/>
        <v>7835.5244284961318</v>
      </c>
    </row>
    <row r="8" spans="1:7" x14ac:dyDescent="0.25">
      <c r="A8" s="1">
        <v>43831</v>
      </c>
      <c r="B8" s="2">
        <v>2918351.2991408203</v>
      </c>
      <c r="C8">
        <v>366</v>
      </c>
      <c r="D8" s="3">
        <f t="shared" si="0"/>
        <v>7973.6374293465033</v>
      </c>
    </row>
    <row r="9" spans="1:7" x14ac:dyDescent="0.25">
      <c r="A9" s="1">
        <v>44197</v>
      </c>
      <c r="B9" s="2">
        <v>2652909</v>
      </c>
      <c r="C9">
        <v>365</v>
      </c>
      <c r="D9" s="3">
        <f t="shared" si="0"/>
        <v>7268.2438356164384</v>
      </c>
    </row>
    <row r="10" spans="1:7" x14ac:dyDescent="0.25">
      <c r="A10" s="1">
        <v>44562</v>
      </c>
      <c r="B10" s="2">
        <v>2872773</v>
      </c>
      <c r="C10">
        <v>365</v>
      </c>
      <c r="D10" s="3">
        <f t="shared" si="0"/>
        <v>7870.6109589041098</v>
      </c>
    </row>
    <row r="11" spans="1:7" x14ac:dyDescent="0.25">
      <c r="A11" s="1">
        <v>41640</v>
      </c>
      <c r="D11" s="3">
        <f>D2</f>
        <v>12734.695800683778</v>
      </c>
      <c r="E11" s="3">
        <v>6029.53</v>
      </c>
      <c r="F11" s="4" t="s">
        <v>5</v>
      </c>
    </row>
    <row r="12" spans="1:7" x14ac:dyDescent="0.25">
      <c r="A12" s="1">
        <v>41640</v>
      </c>
      <c r="D12" s="3">
        <f>D2</f>
        <v>12734.695800683778</v>
      </c>
      <c r="E12" s="3">
        <v>4654.8</v>
      </c>
      <c r="F12" s="5">
        <v>41646</v>
      </c>
    </row>
    <row r="13" spans="1:7" x14ac:dyDescent="0.25">
      <c r="A13" s="1">
        <v>42005</v>
      </c>
      <c r="D13" s="3">
        <f>D3</f>
        <v>13779.706511388044</v>
      </c>
      <c r="E13" s="3">
        <v>3789.3156423405694</v>
      </c>
      <c r="F13" s="4" t="s">
        <v>6</v>
      </c>
    </row>
    <row r="14" spans="1:7" x14ac:dyDescent="0.25">
      <c r="A14" s="1">
        <v>42005</v>
      </c>
      <c r="D14" s="3">
        <f>D3</f>
        <v>13779.706511388044</v>
      </c>
      <c r="E14" s="3">
        <v>3387.9649101510645</v>
      </c>
      <c r="F14" s="4" t="s">
        <v>7</v>
      </c>
    </row>
    <row r="15" spans="1:7" x14ac:dyDescent="0.25">
      <c r="A15" s="1">
        <v>44562</v>
      </c>
      <c r="D15" s="3">
        <f>D10</f>
        <v>7870.6109589041098</v>
      </c>
      <c r="E15" s="3">
        <v>14888.651983065181</v>
      </c>
      <c r="F15" s="6" t="s">
        <v>8</v>
      </c>
    </row>
    <row r="16" spans="1:7" x14ac:dyDescent="0.25">
      <c r="A16" s="1">
        <v>44562</v>
      </c>
      <c r="D16" s="3">
        <f>D10</f>
        <v>7870.6109589041098</v>
      </c>
      <c r="E16" s="3">
        <v>7128.5596267253995</v>
      </c>
      <c r="F16" s="7">
        <v>44918</v>
      </c>
      <c r="G16" t="s">
        <v>192</v>
      </c>
    </row>
    <row r="17" spans="1:6" x14ac:dyDescent="0.25">
      <c r="D17" s="3"/>
      <c r="E17" s="3"/>
      <c r="F17" s="7"/>
    </row>
    <row r="18" spans="1:6" x14ac:dyDescent="0.25">
      <c r="D18" s="3"/>
      <c r="E18" s="3"/>
      <c r="F18" s="7"/>
    </row>
    <row r="19" spans="1:6" x14ac:dyDescent="0.25">
      <c r="D19" s="3"/>
      <c r="E19" s="3"/>
      <c r="F19" s="7"/>
    </row>
    <row r="20" spans="1:6" x14ac:dyDescent="0.25">
      <c r="A20" s="7"/>
    </row>
    <row r="21" spans="1:6" x14ac:dyDescent="0.25">
      <c r="A21" s="7"/>
      <c r="B21" s="3"/>
    </row>
    <row r="22" spans="1:6" x14ac:dyDescent="0.25">
      <c r="A22" s="7"/>
      <c r="B22" s="3"/>
    </row>
    <row r="23" spans="1:6" x14ac:dyDescent="0.25">
      <c r="A23" s="7"/>
      <c r="B23" s="3"/>
    </row>
    <row r="24" spans="1:6" x14ac:dyDescent="0.25">
      <c r="A24" s="7"/>
      <c r="B24" s="3"/>
    </row>
    <row r="25" spans="1:6" x14ac:dyDescent="0.25">
      <c r="A25" s="7"/>
      <c r="B25" s="3"/>
    </row>
    <row r="26" spans="1:6" x14ac:dyDescent="0.25">
      <c r="A26" s="7"/>
      <c r="B26" s="3"/>
    </row>
    <row r="27" spans="1:6" x14ac:dyDescent="0.25">
      <c r="A27" s="7"/>
      <c r="B27" s="3"/>
    </row>
    <row r="28" spans="1:6" x14ac:dyDescent="0.25">
      <c r="A28" s="7"/>
      <c r="B28" s="3"/>
    </row>
    <row r="29" spans="1:6" x14ac:dyDescent="0.25">
      <c r="A29" s="7"/>
      <c r="B29" s="3"/>
    </row>
    <row r="30" spans="1:6" x14ac:dyDescent="0.25">
      <c r="A30" s="7"/>
    </row>
  </sheetData>
  <pageMargins left="0.7" right="0.7" top="0.75" bottom="0.75" header="0.3" footer="0.3"/>
  <headerFooter>
    <oddFooter>&amp;L_x000D_&amp;1#&amp;"Calibri"&amp;14&amp;K000000 Business Use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_x0020_Testimony xmlns="65bfb563-8fe2-4d34-a09f-38a217d8feea" xsi:nil="true"/>
    <Year xmlns="65bfb563-8fe2-4d34-a09f-38a217d8feea">2023</Year>
    <Review_x0020_Case_x0020_Doc_x0020_Types xmlns="65bfb563-8fe2-4d34-a09f-38a217d8feea">Initial Data Requests</Review_x0020_Case_x0020_Doc_x0020_Types>
    <Case_x0020__x0023_ xmlns="f789fa03-9022-4931-acb2-79f11ac92edf">2023-00422</Case_x0020__x0023_>
    <Data_x0020_Request_x0020_Party xmlns="f789fa03-9022-4931-acb2-79f11ac92edf">Sierra Club</Data_x0020_Request_x0020_Party>
    <Status_x0020__x0028_Internal_x0020_Use_x0020_Only_x0029_ xmlns="2ad705b9-adad-42ba-803b-2580de5ca47a"/>
    <Company xmlns="65bfb563-8fe2-4d34-a09f-38a217d8feea">
      <Value>KU/LGE</Value>
    </Company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20DC7FFF72084A8B58F11D5C338774" ma:contentTypeVersion="22" ma:contentTypeDescription="Create a new document." ma:contentTypeScope="" ma:versionID="e5803bacf99160c81a41f9ed562adada">
  <xsd:schema xmlns:xsd="http://www.w3.org/2001/XMLSchema" xmlns:xs="http://www.w3.org/2001/XMLSchema" xmlns:p="http://schemas.microsoft.com/office/2006/metadata/properties" xmlns:ns2="65bfb563-8fe2-4d34-a09f-38a217d8feea" xmlns:ns3="f789fa03-9022-4931-acb2-79f11ac92edf" xmlns:ns4="2ad705b9-adad-42ba-803b-2580de5ca47a" targetNamespace="http://schemas.microsoft.com/office/2006/metadata/properties" ma:root="true" ma:fieldsID="2c9d4bc1c388194344bcaf16a9ccaa7d" ns2:_="" ns3:_="" ns4:_="">
    <xsd:import namespace="65bfb563-8fe2-4d34-a09f-38a217d8feea"/>
    <xsd:import namespace="f789fa03-9022-4931-acb2-79f11ac92edf"/>
    <xsd:import namespace="2ad705b9-adad-42ba-803b-2580de5ca47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Review_x0020_Case_x0020_Doc_x0020_Types"/>
                <xsd:element ref="ns2:Witness_x0020_Testimony" minOccurs="0"/>
                <xsd:element ref="ns3:Data_x0020_Request_x0020_Party" minOccurs="0"/>
                <xsd:element ref="ns3:Case_x0020__x0023_" minOccurs="0"/>
                <xsd:element ref="ns4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fb563-8fe2-4d34-a09f-38a217d8fee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KU/LGE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3" ma:format="Dropdown" ma:internalName="Year">
      <xsd:simpleType>
        <xsd:restriction base="dms:Choice">
          <xsd:enumeration value="2023"/>
        </xsd:restriction>
      </xsd:simpleType>
    </xsd:element>
    <xsd:element name="Review_x0020_Case_x0020_Doc_x0020_Types" ma:index="4" ma:displayName="Document Types" ma:format="Dropdown" ma:internalName="Review_x0020_Case_x0020_Doc_x0020_Types">
      <xsd:simpleType>
        <xsd:restriction base="dms:Choice">
          <xsd:enumeration value="Winter Storm Elliott Responses/Presentations"/>
          <xsd:enumeration value="Initial Data Requests"/>
          <xsd:enumeration value="Second Data Requests"/>
          <xsd:enumeration value="Supplemental Data Requests"/>
          <xsd:enumeration value="Data Response Preparation Documents"/>
        </xsd:restriction>
      </xsd:simpleType>
    </xsd:element>
    <xsd:element name="Witness_x0020_Testimony" ma:index="5" nillable="true" ma:displayName="Witness" ma:format="Dropdown" ma:internalName="Witness_x0020_Testimony">
      <xsd:simpleType>
        <xsd:restriction base="dms:Choice">
          <xsd:enumeration value="Conroy, Rober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89fa03-9022-4931-acb2-79f11ac92edf" elementFormDefault="qualified">
    <xsd:import namespace="http://schemas.microsoft.com/office/2006/documentManagement/types"/>
    <xsd:import namespace="http://schemas.microsoft.com/office/infopath/2007/PartnerControls"/>
    <xsd:element name="Data_x0020_Request_x0020_Party" ma:index="6" nillable="true" ma:displayName="Data Request Party" ma:format="Dropdown" ma:internalName="Data_x0020_Request_x0020_Party">
      <xsd:simpleType>
        <xsd:restriction base="dms:Choice">
          <xsd:enumeration value="Public Service Commission"/>
          <xsd:enumeration value="Attorney General"/>
          <xsd:enumeration value="Joint Intervenors"/>
          <xsd:enumeration value="Ky. Coal Association"/>
          <xsd:enumeration value="Ky. Industrial Utility Cust."/>
          <xsd:enumeration value="Sierra Club"/>
          <xsd:enumeration value="Data Response How To Documents"/>
        </xsd:restriction>
      </xsd:simpleType>
    </xsd:element>
    <xsd:element name="Case_x0020__x0023_" ma:index="7" nillable="true" ma:displayName="Case #" ma:internalName="Case_x0020__x002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d705b9-adad-42ba-803b-2580de5ca47a" elementFormDefault="qualified">
    <xsd:import namespace="http://schemas.microsoft.com/office/2006/documentManagement/types"/>
    <xsd:import namespace="http://schemas.microsoft.com/office/infopath/2007/PartnerControls"/>
    <xsd:element name="Status_x0020__x0028_Internal_x0020_Use_x0020_Only_x0029_" ma:index="8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8FC0EA6-AE54-4E8C-9A51-6CA49AACCC9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922DEE6-9456-48A1-8516-EC4B058766F6}">
  <ds:schemaRefs>
    <ds:schemaRef ds:uri="http://purl.org/dc/terms/"/>
    <ds:schemaRef ds:uri="http://schemas.openxmlformats.org/package/2006/metadata/core-properties"/>
    <ds:schemaRef ds:uri="65bfb563-8fe2-4d34-a09f-38a217d8feea"/>
    <ds:schemaRef ds:uri="http://www.w3.org/XML/1998/namespace"/>
    <ds:schemaRef ds:uri="http://schemas.microsoft.com/office/2006/metadata/properties"/>
    <ds:schemaRef ds:uri="http://purl.org/dc/elements/1.1/"/>
    <ds:schemaRef ds:uri="f789fa03-9022-4931-acb2-79f11ac92edf"/>
    <ds:schemaRef ds:uri="http://purl.org/dc/dcmitype/"/>
    <ds:schemaRef ds:uri="http://schemas.microsoft.com/office/2006/documentManagement/types"/>
    <ds:schemaRef ds:uri="http://schemas.microsoft.com/office/infopath/2007/PartnerControls"/>
    <ds:schemaRef ds:uri="2ad705b9-adad-42ba-803b-2580de5ca47a"/>
  </ds:schemaRefs>
</ds:datastoreItem>
</file>

<file path=customXml/itemProps3.xml><?xml version="1.0" encoding="utf-8"?>
<ds:datastoreItem xmlns:ds="http://schemas.openxmlformats.org/officeDocument/2006/customXml" ds:itemID="{97E382F6-3A7A-45C9-B2C4-09D1CC71E1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bfb563-8fe2-4d34-a09f-38a217d8feea"/>
    <ds:schemaRef ds:uri="f789fa03-9022-4931-acb2-79f11ac92edf"/>
    <ds:schemaRef ds:uri="2ad705b9-adad-42ba-803b-2580de5ca4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Cold Weather Event Days</vt:lpstr>
      <vt:lpstr>MWh Lost Chart - Updated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 DR1 LGE KU Attach to Q7(b) Cold Weather Event Days</dc:title>
  <dc:creator>Frank, James</dc:creator>
  <cp:lastModifiedBy>Frank, James</cp:lastModifiedBy>
  <dcterms:created xsi:type="dcterms:W3CDTF">2024-02-02T21:14:09Z</dcterms:created>
  <dcterms:modified xsi:type="dcterms:W3CDTF">2024-02-09T16:16:35Z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adee1c6-0c13-46fe-9f7d-d5b32ad2c571_Enabled">
    <vt:lpwstr>true</vt:lpwstr>
  </property>
  <property fmtid="{D5CDD505-2E9C-101B-9397-08002B2CF9AE}" pid="3" name="MSIP_Label_0adee1c6-0c13-46fe-9f7d-d5b32ad2c571_SetDate">
    <vt:lpwstr>2024-02-02T21:18:40Z</vt:lpwstr>
  </property>
  <property fmtid="{D5CDD505-2E9C-101B-9397-08002B2CF9AE}" pid="4" name="MSIP_Label_0adee1c6-0c13-46fe-9f7d-d5b32ad2c571_Method">
    <vt:lpwstr>Privileged</vt:lpwstr>
  </property>
  <property fmtid="{D5CDD505-2E9C-101B-9397-08002B2CF9AE}" pid="5" name="MSIP_Label_0adee1c6-0c13-46fe-9f7d-d5b32ad2c571_Name">
    <vt:lpwstr>0adee1c6-0c13-46fe-9f7d-d5b32ad2c571</vt:lpwstr>
  </property>
  <property fmtid="{D5CDD505-2E9C-101B-9397-08002B2CF9AE}" pid="6" name="MSIP_Label_0adee1c6-0c13-46fe-9f7d-d5b32ad2c571_SiteId">
    <vt:lpwstr>5ee3b0ba-a559-45ee-a69e-6d3e963a3e72</vt:lpwstr>
  </property>
  <property fmtid="{D5CDD505-2E9C-101B-9397-08002B2CF9AE}" pid="7" name="MSIP_Label_0adee1c6-0c13-46fe-9f7d-d5b32ad2c571_ActionId">
    <vt:lpwstr>e3fd7ba7-7f05-4377-8d48-779cf9e0ad3b</vt:lpwstr>
  </property>
  <property fmtid="{D5CDD505-2E9C-101B-9397-08002B2CF9AE}" pid="8" name="MSIP_Label_0adee1c6-0c13-46fe-9f7d-d5b32ad2c571_ContentBits">
    <vt:lpwstr>2</vt:lpwstr>
  </property>
  <property fmtid="{D5CDD505-2E9C-101B-9397-08002B2CF9AE}" pid="9" name="ContentTypeId">
    <vt:lpwstr>0x0101006320DC7FFF72084A8B58F11D5C338774</vt:lpwstr>
  </property>
  <property fmtid="{D5CDD505-2E9C-101B-9397-08002B2CF9AE}" pid="10" name="IsMyDocuments">
    <vt:bool>true</vt:bool>
  </property>
</Properties>
</file>