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KyPSC Case 202300xxx DEK Net Metering/Discovery/KSES 1st Set/"/>
    </mc:Choice>
  </mc:AlternateContent>
  <xr:revisionPtr revIDLastSave="0" documentId="13_ncr:1_{DF23B846-48C6-4CA1-B3DA-CB52E30E1A00}" xr6:coauthVersionLast="47" xr6:coauthVersionMax="47" xr10:uidLastSave="{00000000-0000-0000-0000-000000000000}"/>
  <bookViews>
    <workbookView xWindow="-110" yWindow="-110" windowWidth="19420" windowHeight="10420" xr2:uid="{CA3DD2C7-AF97-47BD-AE94-D3B461F848EF}"/>
  </bookViews>
  <sheets>
    <sheet name="FR-16(7)(v)-15 RES Classified" sheetId="1" r:id="rId1"/>
    <sheet name="FR-16(7)(v)-16 DS Classified" sheetId="2" r:id="rId2"/>
  </sheets>
  <externalReferences>
    <externalReference r:id="rId3"/>
    <externalReference r:id="rId4"/>
    <externalReference r:id="rId5"/>
  </externalReferences>
  <definedNames>
    <definedName name="__123Graph_ECURRENT" hidden="1">[1]coss!#REF!</definedName>
    <definedName name="_Fill" localSheetId="0" hidden="1">#REF!</definedName>
    <definedName name="_Fill" localSheetId="1" hidden="1">#REF!</definedName>
    <definedName name="_Fill" hidden="1">#REF!</definedName>
    <definedName name="_Key1" hidden="1">'[2]FR-16(7)(v)-4 PROD Energy'!#REF!</definedName>
    <definedName name="_Key2" hidden="1">[3]MACROS!#REF!</definedName>
    <definedName name="_Order1" hidden="1">255</definedName>
    <definedName name="_Order2" hidden="1">255</definedName>
    <definedName name="_Regression_Out" hidden="1">#N/A</definedName>
    <definedName name="_Sort" hidden="1">'[2]FR-16(7)(v)-4 PROD Energy'!#REF!</definedName>
    <definedName name="alloc_factors">'[2]Print &amp; Input'!$A$9</definedName>
    <definedName name="ALLOCATOR">'[2]Print &amp; Input'!$A$11</definedName>
    <definedName name="Alloctable_Classified_Distribution">'[2]FR-16(7)(v)-10 DIST Classified'!$E$830:$I$971</definedName>
    <definedName name="AllocTable_Classified_Production">'[2]FR-16(7)(v)-2 PROD Classified'!$E$830:$I$969</definedName>
    <definedName name="AllocTable_Classified_Transmission">'[2]FR-16(7)(v)-6 TRANS Classified'!$E$830:$I$969</definedName>
    <definedName name="ALLOCTABLE_Distr_Customer">'[2]FR-16(7)(v)-13 DIST Cust'!$E$830:$S$971</definedName>
    <definedName name="ALLOCTABLE_Distr_Demand">'[2]FR-16(7)(v)-11 DIST Demand'!$E$830:$S$971</definedName>
    <definedName name="ALLOCTABLE_Distr_Energy">'[2]FR-16(7)(v)-12 DIST Energy'!$E$830:$S$971</definedName>
    <definedName name="ALLOCTABLE_FUNCTIONAL">'[2]FR-16(7)(v)-1 Functional'!$E$829:$I$972</definedName>
    <definedName name="ALLOCTABLE_Prod_Customer">'[2]FR-16(7)(v)-5 PROD Cust'!$E$830:$S$969</definedName>
    <definedName name="ALLOCTABLE_Prod_Demand">'[2]FR-16(7)(v)-3 PROD Demand'!$E$830:$S$969</definedName>
    <definedName name="ALLOCTABLE_Prod_Energy">'[2]FR-16(7)(v)-4 PROD Energy'!$E$830:$S$969</definedName>
    <definedName name="ALLOCTABLE_Trans_Customer">'[2]FR-16(7)(v)-9 TRANS Cust'!$E$830:$T$969</definedName>
    <definedName name="ALLOCTABLE_Trans_Demand">'[2]FR-16(7)(v)-7 TRANS Demand'!$E$830:$S$969</definedName>
    <definedName name="ALLOCTABLE_Trans_Energy">'[2]FR-16(7)(v)-8 TRANS Energy'!$E$830:$S$969</definedName>
    <definedName name="case_name">'[2]Print &amp; Input'!$A$3</definedName>
    <definedName name="co_name">'[2]Print &amp; Input'!$A$1</definedName>
    <definedName name="CoinPeakTable">'[2]WP FR-16(7)(v) Load Res RS'!$A$15:$I$37</definedName>
    <definedName name="CompositeTaxRate">'[2]FR-16(7)(v)-1 Functional'!$F$729</definedName>
    <definedName name="coss_type">'[2]Print &amp; Input'!$A$2</definedName>
    <definedName name="data_filing">'[2]Print &amp; Input'!$A$5</definedName>
    <definedName name="Equity">'[2]FR-16(7)(v)-1 Functional'!$F$793</definedName>
    <definedName name="FIT">'[2]FR-16(7)(v)-1 Functional'!$F$815</definedName>
    <definedName name="FR16_7_v_15">'FR-16(7)(v)-15 RES Classified'!$A$1:$K$817</definedName>
    <definedName name="FR16_7_v_15_COS_Compute_10">'FR-16(7)(v)-15 RES Classified'!$A$731:$K$777</definedName>
    <definedName name="FR16_7_v_15_Depreciation_Expense_7">'FR-16(7)(v)-15 RES Classified'!$A$551:$K$582</definedName>
    <definedName name="FR16_7_v_15_Depreciation_Reserve_3">'FR-16(7)(v)-15 RES Classified'!$A$125:$K$200</definedName>
    <definedName name="FR16_7_v_15_FIT_Return_9">'FR-16(7)(v)-15 RES Classified'!$A$620:$K$681</definedName>
    <definedName name="FR16_7_v_15_FIT_Revenue_13">'FR-16(7)(v)-15 RES Classified'!$A$986:$K$1029</definedName>
    <definedName name="FR16_7_v_15_Gross_Plant_2">'FR-16(7)(v)-15 RES Classified'!$A$48:$K$123</definedName>
    <definedName name="FR16_7_v_15_Net_Plant_4">'FR-16(7)(v)-15 RES Classified'!$A$202:$K$277</definedName>
    <definedName name="FR16_7_v_15_OMEXP_6">'FR-16(7)(v)-15 RES Classified'!$A$435:$K$503</definedName>
    <definedName name="FR16_7_v_15_OMEXP_6.1">'FR-16(7)(v)-15 RES Classified'!$A$505:$K$549</definedName>
    <definedName name="FR16_7_v_15_RB_ADDITIVE_Adj_5.1">'FR-16(7)(v)-15 RES Classified'!$A$326:$K$377</definedName>
    <definedName name="FR16_7_v_15_RB_Subtractive_Adj_5">'FR-16(7)(v)-15 RES Classified'!$A$279:$K$324</definedName>
    <definedName name="FR16_7_v_15_RB_Total_5.2">'FR-16(7)(v)-15 RES Classified'!$A$379:$K$432</definedName>
    <definedName name="FR16_7_v_15_RofR_11">'FR-16(7)(v)-15 RES Classified'!$A$779:$K$817</definedName>
    <definedName name="FR16_7_v_15_SIT_Return_9.1">'FR-16(7)(v)-15 RES Classified'!$A$683:$K$729</definedName>
    <definedName name="FR16_7_v_15_Summary_1">'FR-16(7)(v)-15 RES Classified'!$A$1:$K$30</definedName>
    <definedName name="FR16_7_v_15_Taxes_Other_Than_Income_8">'FR-16(7)(v)-15 RES Classified'!$A$584:$K$618</definedName>
    <definedName name="FR16_7_v_16">'FR-16(7)(v)-16 DS Classified'!$A$1:$K$817</definedName>
    <definedName name="FR16_7_v_16_COS_Compute_10">'FR-16(7)(v)-16 DS Classified'!$A$731:$K$777</definedName>
    <definedName name="FR16_7_v_16_Depreciation_Expense_7">'FR-16(7)(v)-16 DS Classified'!$A$551:$K$582</definedName>
    <definedName name="FR16_7_v_16_Depreciation_Reserve_3">'FR-16(7)(v)-16 DS Classified'!$A$125:$K$200</definedName>
    <definedName name="FR16_7_v_16_FIT_Return_9">'FR-16(7)(v)-16 DS Classified'!$A$620:$K$681</definedName>
    <definedName name="FR16_7_v_16_FIT_Revenue_13">'FR-16(7)(v)-16 DS Classified'!$A$986:$K$1029</definedName>
    <definedName name="FR16_7_v_16_Gross_Plant_2">'FR-16(7)(v)-16 DS Classified'!$A$48:$K$123</definedName>
    <definedName name="FR16_7_v_16_Net_Plant_4">'FR-16(7)(v)-16 DS Classified'!$A$202:$K$277</definedName>
    <definedName name="FR16_7_v_16_OMEXP_6">'FR-16(7)(v)-16 DS Classified'!$A$435:$K$503</definedName>
    <definedName name="FR16_7_v_16_OMEXP_6.1">'FR-16(7)(v)-16 DS Classified'!$A$505:$K$549</definedName>
    <definedName name="FR16_7_v_16_RB_Additive_Adj_5.1">'FR-16(7)(v)-16 DS Classified'!$A$326:$K$377</definedName>
    <definedName name="FR16_7_v_16_RB_Subtractive_Adj_5">'FR-16(7)(v)-16 DS Classified'!$A$279:$K$324</definedName>
    <definedName name="FR16_7_v_16_RB_Total_5.2">'FR-16(7)(v)-16 DS Classified'!$A$379:$K$432</definedName>
    <definedName name="FR16_7_v_16_RofR_11">'FR-16(7)(v)-16 DS Classified'!$A$779:$K$817</definedName>
    <definedName name="FR16_7_v_16_SIT_Return_9.1">'FR-16(7)(v)-16 DS Classified'!$A$683:$K$729</definedName>
    <definedName name="FR16_7_v_16_Summary_1">'FR-16(7)(v)-16 DS Classified'!$A$1:$K$30</definedName>
    <definedName name="FR16_7_v_16_Taxes_Other_Than_Income_8">'FR-16(7)(v)-16 DS Classified'!$A$584:$K$618</definedName>
    <definedName name="NPdemand">'[2]WP FR-16(7)(v) A&amp;G WP'!$D$36</definedName>
    <definedName name="OHPRIM">'[2]WP FR-16(7)(v) Conduct&amp;dev'!$D$14</definedName>
    <definedName name="OHSEC">'[2]WP FR-16(7)(v) Conduct&amp;dev'!$D$13</definedName>
    <definedName name="Pages">'[2]Print &amp; Input'!$D$2</definedName>
    <definedName name="Pages2">'[2]Print &amp; Input'!$D$3</definedName>
    <definedName name="PrimaryCM">'[2]WP FR-16(7)(v) Conduct&amp;dev'!$H$14</definedName>
    <definedName name="_xlnm.Print_Area" localSheetId="0">'FR-16(7)(v)-15 RES Classified'!$A$779:$K$817</definedName>
    <definedName name="_xlnm.Print_Area" localSheetId="1">'FR-16(7)(v)-16 DS Classified'!$A$779:$K$817</definedName>
    <definedName name="RevTax">'[2]FR-16(7)(v)-1 Functional'!$F$817</definedName>
    <definedName name="RofR">'[2]FR-16(7)(v)-1 Functional'!$F$811</definedName>
    <definedName name="Secondarycm">'[2]WP FR-16(7)(v) Conduct&amp;dev'!$H$13</definedName>
    <definedName name="SIT">'[2]FR-16(7)(v)-1 Functional'!$F$816</definedName>
    <definedName name="test_period">'[2]Print &amp; Input'!$A$4</definedName>
    <definedName name="time_period">'[2]Print &amp; Input'!$A$10</definedName>
    <definedName name="TotalCap">'[2]FR-16(7)(v)-1 Functional'!$F$796</definedName>
    <definedName name="type">'[2]Print &amp; Input'!$A$8</definedName>
    <definedName name="UGPRIM">'[2]WP FR-16(7)(v) Conduct&amp;dev'!$F$14</definedName>
    <definedName name="UGSEC">'[2]WP FR-16(7)(v) Conduct&amp;dev'!$F$13</definedName>
    <definedName name="Witness">'[2]Print &amp; Input'!$A$6</definedName>
    <definedName name="Witness1">'[2]Print &amp; Input'!$A$7</definedName>
    <definedName name="WorkingCap">'[2]Print &amp; Input'!$D$1</definedName>
    <definedName name="wrn.Allocation._.Factors." localSheetId="1" hidden="1">{#N/A,#N/A,FALSE,"Alloc Factors";#N/A,#N/A,FALSE,"AverageExcess";#N/A,#N/A,FALSE,"Monthly Data";#N/A,#N/A,FALSE,"HighPressure";#N/A,#N/A,FALSE,"IndustrialM&amp;R";#N/A,#N/A,FALSE,"Mains";#N/A,#N/A,FALSE,"Services"}</definedName>
    <definedName name="wrn.Allocation._.Factors." hidden="1">{#N/A,#N/A,FALSE,"Alloc Factors";#N/A,#N/A,FALSE,"AverageExcess";#N/A,#N/A,FALSE,"Monthly Data";#N/A,#N/A,FALSE,"HighPressure";#N/A,#N/A,FALSE,"IndustrialM&amp;R";#N/A,#N/A,FALSE,"Mains";#N/A,#N/A,FALSE,"Services"}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29" i="2" l="1"/>
  <c r="C1027" i="2"/>
  <c r="C1026" i="2"/>
  <c r="C1025" i="2"/>
  <c r="C1022" i="2"/>
  <c r="C1021" i="2"/>
  <c r="C1020" i="2"/>
  <c r="C1017" i="2"/>
  <c r="C1016" i="2"/>
  <c r="C1015" i="2"/>
  <c r="C1014" i="2"/>
  <c r="K1013" i="2"/>
  <c r="H1013" i="2"/>
  <c r="G1013" i="2"/>
  <c r="C1013" i="2"/>
  <c r="C1012" i="2"/>
  <c r="C1011" i="2"/>
  <c r="C1007" i="2"/>
  <c r="C1006" i="2"/>
  <c r="C1005" i="2"/>
  <c r="C1002" i="2"/>
  <c r="C1001" i="2"/>
  <c r="C1000" i="2"/>
  <c r="C999" i="2"/>
  <c r="F998" i="2"/>
  <c r="C998" i="2"/>
  <c r="C997" i="2"/>
  <c r="I995" i="2"/>
  <c r="H995" i="2"/>
  <c r="G995" i="2"/>
  <c r="F994" i="2"/>
  <c r="A990" i="2"/>
  <c r="J989" i="2"/>
  <c r="A989" i="2"/>
  <c r="J988" i="2"/>
  <c r="A988" i="2"/>
  <c r="J987" i="2"/>
  <c r="J986" i="2"/>
  <c r="A986" i="2"/>
  <c r="K817" i="2"/>
  <c r="J817" i="2"/>
  <c r="I817" i="2"/>
  <c r="H817" i="2"/>
  <c r="G817" i="2"/>
  <c r="C817" i="2"/>
  <c r="K816" i="2"/>
  <c r="J816" i="2"/>
  <c r="I816" i="2"/>
  <c r="H816" i="2"/>
  <c r="G816" i="2"/>
  <c r="F816" i="2"/>
  <c r="C816" i="2"/>
  <c r="K815" i="2"/>
  <c r="J815" i="2"/>
  <c r="I815" i="2"/>
  <c r="I1013" i="2" s="1"/>
  <c r="H815" i="2"/>
  <c r="G815" i="2"/>
  <c r="F815" i="2"/>
  <c r="F1013" i="2" s="1"/>
  <c r="C815" i="2"/>
  <c r="K814" i="2"/>
  <c r="J814" i="2"/>
  <c r="I814" i="2"/>
  <c r="H814" i="2"/>
  <c r="G814" i="2"/>
  <c r="C814" i="2"/>
  <c r="C811" i="2"/>
  <c r="C810" i="2"/>
  <c r="C809" i="2"/>
  <c r="C808" i="2"/>
  <c r="F807" i="2"/>
  <c r="C807" i="2"/>
  <c r="C806" i="2"/>
  <c r="F803" i="2"/>
  <c r="C803" i="2"/>
  <c r="F802" i="2"/>
  <c r="C802" i="2"/>
  <c r="F801" i="2"/>
  <c r="C801" i="2"/>
  <c r="F800" i="2"/>
  <c r="C800" i="2"/>
  <c r="F799" i="2"/>
  <c r="C799" i="2"/>
  <c r="C796" i="2"/>
  <c r="G795" i="2"/>
  <c r="F810" i="2" s="1"/>
  <c r="F795" i="2"/>
  <c r="C795" i="2"/>
  <c r="F794" i="2"/>
  <c r="G794" i="2" s="1"/>
  <c r="F809" i="2" s="1"/>
  <c r="C794" i="2"/>
  <c r="F793" i="2"/>
  <c r="C793" i="2"/>
  <c r="F792" i="2"/>
  <c r="G792" i="2" s="1"/>
  <c r="C792" i="2"/>
  <c r="G791" i="2"/>
  <c r="F806" i="2" s="1"/>
  <c r="F791" i="2"/>
  <c r="C791" i="2"/>
  <c r="I788" i="2"/>
  <c r="H788" i="2"/>
  <c r="G788" i="2"/>
  <c r="I787" i="2"/>
  <c r="H787" i="2"/>
  <c r="G787" i="2"/>
  <c r="F787" i="2"/>
  <c r="A783" i="2"/>
  <c r="J782" i="2"/>
  <c r="A782" i="2"/>
  <c r="J781" i="2"/>
  <c r="A781" i="2"/>
  <c r="J780" i="2"/>
  <c r="J779" i="2"/>
  <c r="A779" i="2"/>
  <c r="G777" i="2"/>
  <c r="G776" i="2"/>
  <c r="G775" i="2"/>
  <c r="I772" i="2"/>
  <c r="H772" i="2"/>
  <c r="G772" i="2"/>
  <c r="F772" i="2"/>
  <c r="C770" i="2"/>
  <c r="C767" i="2"/>
  <c r="C766" i="2"/>
  <c r="C765" i="2"/>
  <c r="K764" i="2"/>
  <c r="J764" i="2"/>
  <c r="H764" i="2"/>
  <c r="G764" i="2"/>
  <c r="F764" i="2"/>
  <c r="C764" i="2"/>
  <c r="C762" i="2"/>
  <c r="I761" i="2"/>
  <c r="H761" i="2"/>
  <c r="G761" i="2"/>
  <c r="J761" i="2" s="1"/>
  <c r="F761" i="2"/>
  <c r="K761" i="2" s="1"/>
  <c r="C761" i="2"/>
  <c r="F760" i="2"/>
  <c r="C760" i="2"/>
  <c r="C758" i="2"/>
  <c r="C757" i="2"/>
  <c r="C756" i="2"/>
  <c r="C755" i="2"/>
  <c r="C753" i="2"/>
  <c r="I750" i="2"/>
  <c r="I757" i="2" s="1"/>
  <c r="I760" i="2" s="1"/>
  <c r="I762" i="2" s="1"/>
  <c r="F750" i="2"/>
  <c r="F757" i="2" s="1"/>
  <c r="C750" i="2"/>
  <c r="I749" i="2"/>
  <c r="H749" i="2"/>
  <c r="G749" i="2"/>
  <c r="J749" i="2" s="1"/>
  <c r="F749" i="2"/>
  <c r="K749" i="2" s="1"/>
  <c r="D749" i="2"/>
  <c r="C749" i="2"/>
  <c r="I748" i="2"/>
  <c r="H748" i="2"/>
  <c r="G748" i="2"/>
  <c r="J748" i="2" s="1"/>
  <c r="F748" i="2"/>
  <c r="D748" i="2"/>
  <c r="C748" i="2"/>
  <c r="I747" i="2"/>
  <c r="H747" i="2"/>
  <c r="G747" i="2"/>
  <c r="J747" i="2" s="1"/>
  <c r="F747" i="2"/>
  <c r="D747" i="2"/>
  <c r="C747" i="2"/>
  <c r="I746" i="2"/>
  <c r="H746" i="2"/>
  <c r="G746" i="2"/>
  <c r="J746" i="2" s="1"/>
  <c r="F746" i="2"/>
  <c r="D746" i="2"/>
  <c r="C746" i="2"/>
  <c r="I745" i="2"/>
  <c r="H745" i="2"/>
  <c r="G745" i="2"/>
  <c r="J745" i="2" s="1"/>
  <c r="F745" i="2"/>
  <c r="K745" i="2" s="1"/>
  <c r="D745" i="2"/>
  <c r="C745" i="2"/>
  <c r="I744" i="2"/>
  <c r="H744" i="2"/>
  <c r="G744" i="2"/>
  <c r="J744" i="2" s="1"/>
  <c r="F744" i="2"/>
  <c r="D744" i="2"/>
  <c r="C744" i="2"/>
  <c r="I743" i="2"/>
  <c r="H743" i="2"/>
  <c r="G743" i="2"/>
  <c r="J743" i="2" s="1"/>
  <c r="F743" i="2"/>
  <c r="D743" i="2"/>
  <c r="C743" i="2"/>
  <c r="I742" i="2"/>
  <c r="H742" i="2"/>
  <c r="H750" i="2" s="1"/>
  <c r="G742" i="2"/>
  <c r="J742" i="2" s="1"/>
  <c r="J750" i="2" s="1"/>
  <c r="F742" i="2"/>
  <c r="D742" i="2"/>
  <c r="C742" i="2"/>
  <c r="I740" i="2"/>
  <c r="H740" i="2"/>
  <c r="G740" i="2"/>
  <c r="I739" i="2"/>
  <c r="H739" i="2"/>
  <c r="G739" i="2"/>
  <c r="F739" i="2"/>
  <c r="A735" i="2"/>
  <c r="J734" i="2"/>
  <c r="A734" i="2"/>
  <c r="J733" i="2"/>
  <c r="A733" i="2"/>
  <c r="J732" i="2"/>
  <c r="J731" i="2"/>
  <c r="A731" i="2"/>
  <c r="K729" i="2"/>
  <c r="K775" i="2" s="1"/>
  <c r="J729" i="2"/>
  <c r="J775" i="2" s="1"/>
  <c r="I729" i="2"/>
  <c r="I775" i="2" s="1"/>
  <c r="H729" i="2"/>
  <c r="H775" i="2" s="1"/>
  <c r="G729" i="2"/>
  <c r="F729" i="2"/>
  <c r="F775" i="2" s="1"/>
  <c r="H726" i="2"/>
  <c r="G725" i="2"/>
  <c r="G720" i="2"/>
  <c r="K719" i="2"/>
  <c r="I719" i="2"/>
  <c r="H719" i="2"/>
  <c r="G719" i="2"/>
  <c r="F719" i="2"/>
  <c r="F714" i="2"/>
  <c r="K714" i="2" s="1"/>
  <c r="F707" i="2"/>
  <c r="H705" i="2"/>
  <c r="G705" i="2"/>
  <c r="G726" i="2" s="1"/>
  <c r="F705" i="2"/>
  <c r="F726" i="2" s="1"/>
  <c r="J704" i="2"/>
  <c r="J705" i="2" s="1"/>
  <c r="I704" i="2"/>
  <c r="I705" i="2" s="1"/>
  <c r="H704" i="2"/>
  <c r="G704" i="2"/>
  <c r="F704" i="2"/>
  <c r="D704" i="2"/>
  <c r="I701" i="2"/>
  <c r="H701" i="2"/>
  <c r="H707" i="2" s="1"/>
  <c r="I700" i="2"/>
  <c r="H700" i="2"/>
  <c r="G700" i="2"/>
  <c r="F700" i="2"/>
  <c r="F701" i="2" s="1"/>
  <c r="D700" i="2"/>
  <c r="I696" i="2"/>
  <c r="I714" i="2" s="1"/>
  <c r="H696" i="2"/>
  <c r="H714" i="2" s="1"/>
  <c r="F696" i="2"/>
  <c r="I695" i="2"/>
  <c r="H695" i="2"/>
  <c r="G695" i="2"/>
  <c r="J695" i="2" s="1"/>
  <c r="K695" i="2" s="1"/>
  <c r="F695" i="2"/>
  <c r="D695" i="2"/>
  <c r="K694" i="2"/>
  <c r="J694" i="2"/>
  <c r="J696" i="2" s="1"/>
  <c r="J714" i="2" s="1"/>
  <c r="I694" i="2"/>
  <c r="H694" i="2"/>
  <c r="G694" i="2"/>
  <c r="G696" i="2" s="1"/>
  <c r="G714" i="2" s="1"/>
  <c r="F694" i="2"/>
  <c r="D694" i="2"/>
  <c r="I692" i="2"/>
  <c r="H692" i="2"/>
  <c r="G692" i="2"/>
  <c r="I691" i="2"/>
  <c r="H691" i="2"/>
  <c r="G691" i="2"/>
  <c r="A687" i="2"/>
  <c r="J686" i="2"/>
  <c r="A686" i="2"/>
  <c r="J685" i="2"/>
  <c r="A685" i="2"/>
  <c r="J684" i="2"/>
  <c r="J683" i="2"/>
  <c r="A683" i="2"/>
  <c r="I681" i="2"/>
  <c r="C681" i="2"/>
  <c r="H680" i="2"/>
  <c r="H681" i="2" s="1"/>
  <c r="F680" i="2"/>
  <c r="F681" i="2" s="1"/>
  <c r="C680" i="2"/>
  <c r="C676" i="2"/>
  <c r="C675" i="2"/>
  <c r="I674" i="2"/>
  <c r="I680" i="2" s="1"/>
  <c r="H674" i="2"/>
  <c r="G674" i="2" s="1"/>
  <c r="F674" i="2"/>
  <c r="C674" i="2"/>
  <c r="K673" i="2"/>
  <c r="I673" i="2"/>
  <c r="H673" i="2"/>
  <c r="G673" i="2"/>
  <c r="F673" i="2"/>
  <c r="C673" i="2"/>
  <c r="C671" i="2"/>
  <c r="C668" i="2"/>
  <c r="C667" i="2"/>
  <c r="C663" i="2"/>
  <c r="H662" i="2"/>
  <c r="C662" i="2"/>
  <c r="G661" i="2"/>
  <c r="C661" i="2"/>
  <c r="I658" i="2"/>
  <c r="I1021" i="2" s="1"/>
  <c r="F658" i="2"/>
  <c r="F1021" i="2" s="1"/>
  <c r="C658" i="2"/>
  <c r="I657" i="2"/>
  <c r="H657" i="2"/>
  <c r="G657" i="2"/>
  <c r="J657" i="2" s="1"/>
  <c r="K657" i="2" s="1"/>
  <c r="F657" i="2"/>
  <c r="D657" i="2"/>
  <c r="C657" i="2"/>
  <c r="I656" i="2"/>
  <c r="H656" i="2"/>
  <c r="H658" i="2" s="1"/>
  <c r="H1021" i="2" s="1"/>
  <c r="G656" i="2"/>
  <c r="J656" i="2" s="1"/>
  <c r="F656" i="2"/>
  <c r="D656" i="2"/>
  <c r="C656" i="2"/>
  <c r="I653" i="2"/>
  <c r="I1016" i="2" s="1"/>
  <c r="H653" i="2"/>
  <c r="H1016" i="2" s="1"/>
  <c r="C653" i="2"/>
  <c r="I652" i="2"/>
  <c r="H652" i="2"/>
  <c r="G652" i="2"/>
  <c r="J652" i="2" s="1"/>
  <c r="F652" i="2"/>
  <c r="F653" i="2" s="1"/>
  <c r="D652" i="2"/>
  <c r="C652" i="2"/>
  <c r="G649" i="2"/>
  <c r="G1015" i="2" s="1"/>
  <c r="C649" i="2"/>
  <c r="K648" i="2"/>
  <c r="I648" i="2"/>
  <c r="H648" i="2"/>
  <c r="G648" i="2"/>
  <c r="J648" i="2" s="1"/>
  <c r="F648" i="2"/>
  <c r="D648" i="2"/>
  <c r="C648" i="2"/>
  <c r="I647" i="2"/>
  <c r="H647" i="2"/>
  <c r="G647" i="2"/>
  <c r="J647" i="2" s="1"/>
  <c r="K647" i="2" s="1"/>
  <c r="F647" i="2"/>
  <c r="D647" i="2"/>
  <c r="C647" i="2"/>
  <c r="K646" i="2"/>
  <c r="I646" i="2"/>
  <c r="H646" i="2"/>
  <c r="G646" i="2"/>
  <c r="J646" i="2" s="1"/>
  <c r="F646" i="2"/>
  <c r="D646" i="2"/>
  <c r="C646" i="2"/>
  <c r="K645" i="2"/>
  <c r="I645" i="2"/>
  <c r="H645" i="2"/>
  <c r="G645" i="2"/>
  <c r="J645" i="2" s="1"/>
  <c r="F645" i="2"/>
  <c r="D645" i="2"/>
  <c r="C645" i="2"/>
  <c r="K644" i="2"/>
  <c r="I644" i="2"/>
  <c r="I649" i="2" s="1"/>
  <c r="H644" i="2"/>
  <c r="H649" i="2" s="1"/>
  <c r="G644" i="2"/>
  <c r="J644" i="2" s="1"/>
  <c r="F644" i="2"/>
  <c r="F649" i="2" s="1"/>
  <c r="D644" i="2"/>
  <c r="C644" i="2"/>
  <c r="I639" i="2"/>
  <c r="F639" i="2"/>
  <c r="F1006" i="2" s="1"/>
  <c r="C639" i="2"/>
  <c r="I638" i="2"/>
  <c r="H638" i="2"/>
  <c r="G638" i="2"/>
  <c r="F638" i="2"/>
  <c r="D638" i="2"/>
  <c r="C638" i="2"/>
  <c r="I637" i="2"/>
  <c r="H637" i="2"/>
  <c r="G637" i="2"/>
  <c r="F637" i="2"/>
  <c r="D637" i="2"/>
  <c r="C637" i="2"/>
  <c r="I636" i="2"/>
  <c r="H636" i="2"/>
  <c r="G636" i="2"/>
  <c r="G639" i="2" s="1"/>
  <c r="F636" i="2"/>
  <c r="D636" i="2"/>
  <c r="C636" i="2"/>
  <c r="H633" i="2"/>
  <c r="H1005" i="2" s="1"/>
  <c r="C633" i="2"/>
  <c r="I632" i="2"/>
  <c r="I633" i="2" s="1"/>
  <c r="I1005" i="2" s="1"/>
  <c r="H632" i="2"/>
  <c r="G632" i="2"/>
  <c r="F632" i="2"/>
  <c r="F633" i="2" s="1"/>
  <c r="D632" i="2"/>
  <c r="C632" i="2"/>
  <c r="I629" i="2"/>
  <c r="H629" i="2"/>
  <c r="G629" i="2"/>
  <c r="I628" i="2"/>
  <c r="H628" i="2"/>
  <c r="G628" i="2"/>
  <c r="F628" i="2"/>
  <c r="A624" i="2"/>
  <c r="J623" i="2"/>
  <c r="A623" i="2"/>
  <c r="J622" i="2"/>
  <c r="A622" i="2"/>
  <c r="J621" i="2"/>
  <c r="J620" i="2"/>
  <c r="A620" i="2"/>
  <c r="C618" i="2"/>
  <c r="C617" i="2"/>
  <c r="C616" i="2"/>
  <c r="C615" i="2"/>
  <c r="I610" i="2"/>
  <c r="F610" i="2"/>
  <c r="C610" i="2"/>
  <c r="I609" i="2"/>
  <c r="H609" i="2"/>
  <c r="G609" i="2"/>
  <c r="J609" i="2" s="1"/>
  <c r="K609" i="2" s="1"/>
  <c r="F609" i="2"/>
  <c r="D609" i="2"/>
  <c r="C609" i="2"/>
  <c r="I608" i="2"/>
  <c r="H608" i="2"/>
  <c r="G608" i="2"/>
  <c r="G610" i="2" s="1"/>
  <c r="F608" i="2"/>
  <c r="D608" i="2"/>
  <c r="C608" i="2"/>
  <c r="H605" i="2"/>
  <c r="C605" i="2"/>
  <c r="I604" i="2"/>
  <c r="H604" i="2"/>
  <c r="G604" i="2"/>
  <c r="J604" i="2" s="1"/>
  <c r="K604" i="2" s="1"/>
  <c r="F604" i="2"/>
  <c r="D604" i="2"/>
  <c r="C604" i="2"/>
  <c r="I603" i="2"/>
  <c r="H603" i="2"/>
  <c r="G603" i="2"/>
  <c r="J603" i="2" s="1"/>
  <c r="K603" i="2" s="1"/>
  <c r="F603" i="2"/>
  <c r="D603" i="2"/>
  <c r="C603" i="2"/>
  <c r="I602" i="2"/>
  <c r="H602" i="2"/>
  <c r="G602" i="2"/>
  <c r="J602" i="2" s="1"/>
  <c r="K602" i="2" s="1"/>
  <c r="F602" i="2"/>
  <c r="D602" i="2"/>
  <c r="C602" i="2"/>
  <c r="I601" i="2"/>
  <c r="I605" i="2" s="1"/>
  <c r="I612" i="2" s="1"/>
  <c r="I617" i="2" s="1"/>
  <c r="H601" i="2"/>
  <c r="G601" i="2"/>
  <c r="F601" i="2"/>
  <c r="F605" i="2" s="1"/>
  <c r="D601" i="2"/>
  <c r="C601" i="2"/>
  <c r="G598" i="2"/>
  <c r="C598" i="2"/>
  <c r="J597" i="2"/>
  <c r="I597" i="2"/>
  <c r="H597" i="2"/>
  <c r="G597" i="2"/>
  <c r="F597" i="2"/>
  <c r="K597" i="2" s="1"/>
  <c r="D597" i="2"/>
  <c r="C597" i="2"/>
  <c r="I596" i="2"/>
  <c r="I598" i="2" s="1"/>
  <c r="H596" i="2"/>
  <c r="J596" i="2" s="1"/>
  <c r="J598" i="2" s="1"/>
  <c r="G596" i="2"/>
  <c r="F596" i="2"/>
  <c r="D596" i="2"/>
  <c r="C596" i="2"/>
  <c r="I593" i="2"/>
  <c r="H593" i="2"/>
  <c r="G593" i="2"/>
  <c r="I592" i="2"/>
  <c r="H592" i="2"/>
  <c r="G592" i="2"/>
  <c r="F592" i="2"/>
  <c r="A588" i="2"/>
  <c r="J587" i="2"/>
  <c r="A587" i="2"/>
  <c r="J586" i="2"/>
  <c r="A586" i="2"/>
  <c r="J585" i="2"/>
  <c r="J584" i="2"/>
  <c r="A584" i="2"/>
  <c r="I579" i="2"/>
  <c r="F579" i="2"/>
  <c r="C579" i="2"/>
  <c r="I578" i="2"/>
  <c r="H578" i="2"/>
  <c r="H579" i="2" s="1"/>
  <c r="G578" i="2"/>
  <c r="J578" i="2" s="1"/>
  <c r="J579" i="2" s="1"/>
  <c r="F578" i="2"/>
  <c r="D578" i="2"/>
  <c r="C578" i="2"/>
  <c r="H575" i="2"/>
  <c r="C575" i="2"/>
  <c r="J574" i="2"/>
  <c r="J575" i="2" s="1"/>
  <c r="I574" i="2"/>
  <c r="I575" i="2" s="1"/>
  <c r="H574" i="2"/>
  <c r="G574" i="2"/>
  <c r="G575" i="2" s="1"/>
  <c r="F574" i="2"/>
  <c r="F575" i="2" s="1"/>
  <c r="D574" i="2"/>
  <c r="C574" i="2"/>
  <c r="J571" i="2"/>
  <c r="G571" i="2"/>
  <c r="C571" i="2"/>
  <c r="I570" i="2"/>
  <c r="I571" i="2" s="1"/>
  <c r="H570" i="2"/>
  <c r="H571" i="2" s="1"/>
  <c r="G570" i="2"/>
  <c r="J570" i="2" s="1"/>
  <c r="F570" i="2"/>
  <c r="F571" i="2" s="1"/>
  <c r="D570" i="2"/>
  <c r="C570" i="2"/>
  <c r="I567" i="2"/>
  <c r="F567" i="2"/>
  <c r="C567" i="2"/>
  <c r="I566" i="2"/>
  <c r="H566" i="2"/>
  <c r="G566" i="2"/>
  <c r="G567" i="2" s="1"/>
  <c r="F566" i="2"/>
  <c r="D566" i="2"/>
  <c r="I563" i="2"/>
  <c r="G563" i="2"/>
  <c r="C563" i="2"/>
  <c r="J562" i="2"/>
  <c r="J563" i="2" s="1"/>
  <c r="I562" i="2"/>
  <c r="H562" i="2"/>
  <c r="H563" i="2" s="1"/>
  <c r="G562" i="2"/>
  <c r="F562" i="2"/>
  <c r="D562" i="2"/>
  <c r="C562" i="2"/>
  <c r="I560" i="2"/>
  <c r="H560" i="2"/>
  <c r="G560" i="2"/>
  <c r="I559" i="2"/>
  <c r="H559" i="2"/>
  <c r="G559" i="2"/>
  <c r="F559" i="2"/>
  <c r="A555" i="2"/>
  <c r="J554" i="2"/>
  <c r="A554" i="2"/>
  <c r="J553" i="2"/>
  <c r="A553" i="2"/>
  <c r="J552" i="2"/>
  <c r="J551" i="2"/>
  <c r="A551" i="2"/>
  <c r="C549" i="2"/>
  <c r="C547" i="2"/>
  <c r="I546" i="2"/>
  <c r="H546" i="2"/>
  <c r="J546" i="2" s="1"/>
  <c r="G546" i="2"/>
  <c r="F546" i="2"/>
  <c r="D546" i="2"/>
  <c r="C546" i="2"/>
  <c r="I545" i="2"/>
  <c r="H545" i="2"/>
  <c r="G545" i="2"/>
  <c r="F545" i="2"/>
  <c r="D545" i="2"/>
  <c r="C545" i="2"/>
  <c r="I544" i="2"/>
  <c r="H544" i="2"/>
  <c r="G544" i="2"/>
  <c r="F544" i="2"/>
  <c r="D544" i="2"/>
  <c r="C544" i="2"/>
  <c r="J543" i="2"/>
  <c r="I543" i="2"/>
  <c r="H543" i="2"/>
  <c r="G543" i="2"/>
  <c r="F543" i="2"/>
  <c r="K543" i="2" s="1"/>
  <c r="D543" i="2"/>
  <c r="C543" i="2"/>
  <c r="J542" i="2"/>
  <c r="I542" i="2"/>
  <c r="H542" i="2"/>
  <c r="G542" i="2"/>
  <c r="F542" i="2"/>
  <c r="D542" i="2"/>
  <c r="C542" i="2"/>
  <c r="I541" i="2"/>
  <c r="H541" i="2"/>
  <c r="J541" i="2" s="1"/>
  <c r="G541" i="2"/>
  <c r="F541" i="2"/>
  <c r="D541" i="2"/>
  <c r="C541" i="2"/>
  <c r="I540" i="2"/>
  <c r="H540" i="2"/>
  <c r="G540" i="2"/>
  <c r="J540" i="2" s="1"/>
  <c r="F540" i="2"/>
  <c r="D540" i="2"/>
  <c r="C540" i="2"/>
  <c r="I539" i="2"/>
  <c r="H539" i="2"/>
  <c r="G539" i="2"/>
  <c r="J539" i="2" s="1"/>
  <c r="F539" i="2"/>
  <c r="D539" i="2"/>
  <c r="C539" i="2"/>
  <c r="I538" i="2"/>
  <c r="H538" i="2"/>
  <c r="G538" i="2"/>
  <c r="J538" i="2" s="1"/>
  <c r="F538" i="2"/>
  <c r="K538" i="2" s="1"/>
  <c r="D538" i="2"/>
  <c r="C538" i="2"/>
  <c r="I537" i="2"/>
  <c r="H537" i="2"/>
  <c r="G537" i="2"/>
  <c r="J537" i="2" s="1"/>
  <c r="F537" i="2"/>
  <c r="K537" i="2" s="1"/>
  <c r="D537" i="2"/>
  <c r="C537" i="2"/>
  <c r="I536" i="2"/>
  <c r="H536" i="2"/>
  <c r="G536" i="2"/>
  <c r="J536" i="2" s="1"/>
  <c r="F536" i="2"/>
  <c r="K536" i="2" s="1"/>
  <c r="D536" i="2"/>
  <c r="C536" i="2"/>
  <c r="I535" i="2"/>
  <c r="H535" i="2"/>
  <c r="G535" i="2"/>
  <c r="J535" i="2" s="1"/>
  <c r="F535" i="2"/>
  <c r="D535" i="2"/>
  <c r="C535" i="2"/>
  <c r="I534" i="2"/>
  <c r="H534" i="2"/>
  <c r="G534" i="2"/>
  <c r="J534" i="2" s="1"/>
  <c r="F534" i="2"/>
  <c r="K534" i="2" s="1"/>
  <c r="D534" i="2"/>
  <c r="C534" i="2"/>
  <c r="I533" i="2"/>
  <c r="H533" i="2"/>
  <c r="G533" i="2"/>
  <c r="J533" i="2" s="1"/>
  <c r="F533" i="2"/>
  <c r="K533" i="2" s="1"/>
  <c r="D533" i="2"/>
  <c r="C533" i="2"/>
  <c r="I532" i="2"/>
  <c r="F532" i="2"/>
  <c r="C532" i="2"/>
  <c r="I531" i="2"/>
  <c r="H531" i="2"/>
  <c r="G531" i="2"/>
  <c r="J531" i="2" s="1"/>
  <c r="F531" i="2"/>
  <c r="D531" i="2"/>
  <c r="C531" i="2"/>
  <c r="I530" i="2"/>
  <c r="H530" i="2"/>
  <c r="G530" i="2"/>
  <c r="J530" i="2" s="1"/>
  <c r="F530" i="2"/>
  <c r="D530" i="2"/>
  <c r="C530" i="2"/>
  <c r="I529" i="2"/>
  <c r="H529" i="2"/>
  <c r="G529" i="2"/>
  <c r="J529" i="2" s="1"/>
  <c r="F529" i="2"/>
  <c r="K529" i="2" s="1"/>
  <c r="D529" i="2"/>
  <c r="C529" i="2"/>
  <c r="I528" i="2"/>
  <c r="H528" i="2"/>
  <c r="G528" i="2"/>
  <c r="J528" i="2" s="1"/>
  <c r="F528" i="2"/>
  <c r="D528" i="2"/>
  <c r="C528" i="2"/>
  <c r="I527" i="2"/>
  <c r="H527" i="2"/>
  <c r="G527" i="2"/>
  <c r="J527" i="2" s="1"/>
  <c r="F527" i="2"/>
  <c r="D527" i="2"/>
  <c r="I526" i="2"/>
  <c r="H526" i="2"/>
  <c r="G526" i="2"/>
  <c r="J526" i="2" s="1"/>
  <c r="K526" i="2" s="1"/>
  <c r="F526" i="2"/>
  <c r="D526" i="2"/>
  <c r="C526" i="2"/>
  <c r="I525" i="2"/>
  <c r="H525" i="2"/>
  <c r="H532" i="2" s="1"/>
  <c r="H547" i="2" s="1"/>
  <c r="G525" i="2"/>
  <c r="J525" i="2" s="1"/>
  <c r="F525" i="2"/>
  <c r="D525" i="2"/>
  <c r="C525" i="2"/>
  <c r="H522" i="2"/>
  <c r="G522" i="2"/>
  <c r="C522" i="2"/>
  <c r="K521" i="2"/>
  <c r="K522" i="2" s="1"/>
  <c r="J521" i="2"/>
  <c r="J522" i="2" s="1"/>
  <c r="I521" i="2"/>
  <c r="I522" i="2" s="1"/>
  <c r="H521" i="2"/>
  <c r="G521" i="2"/>
  <c r="F521" i="2"/>
  <c r="F522" i="2" s="1"/>
  <c r="D521" i="2"/>
  <c r="C521" i="2"/>
  <c r="G518" i="2"/>
  <c r="F518" i="2"/>
  <c r="C518" i="2"/>
  <c r="J517" i="2"/>
  <c r="K517" i="2" s="1"/>
  <c r="I517" i="2"/>
  <c r="H517" i="2"/>
  <c r="G517" i="2"/>
  <c r="F517" i="2"/>
  <c r="D517" i="2"/>
  <c r="C517" i="2"/>
  <c r="J516" i="2"/>
  <c r="I516" i="2"/>
  <c r="I518" i="2" s="1"/>
  <c r="H516" i="2"/>
  <c r="H518" i="2" s="1"/>
  <c r="G516" i="2"/>
  <c r="F516" i="2"/>
  <c r="D516" i="2"/>
  <c r="C516" i="2"/>
  <c r="I514" i="2"/>
  <c r="H514" i="2"/>
  <c r="G514" i="2"/>
  <c r="I513" i="2"/>
  <c r="H513" i="2"/>
  <c r="G513" i="2"/>
  <c r="F513" i="2"/>
  <c r="A509" i="2"/>
  <c r="J508" i="2"/>
  <c r="A508" i="2"/>
  <c r="J507" i="2"/>
  <c r="A507" i="2"/>
  <c r="J506" i="2"/>
  <c r="J505" i="2"/>
  <c r="A505" i="2"/>
  <c r="C503" i="2"/>
  <c r="I502" i="2"/>
  <c r="H502" i="2"/>
  <c r="J502" i="2" s="1"/>
  <c r="K502" i="2" s="1"/>
  <c r="G502" i="2"/>
  <c r="F502" i="2"/>
  <c r="D502" i="2"/>
  <c r="C502" i="2"/>
  <c r="I501" i="2"/>
  <c r="H501" i="2"/>
  <c r="J501" i="2" s="1"/>
  <c r="K501" i="2" s="1"/>
  <c r="G501" i="2"/>
  <c r="F501" i="2"/>
  <c r="D501" i="2"/>
  <c r="C501" i="2"/>
  <c r="I500" i="2"/>
  <c r="H500" i="2"/>
  <c r="J500" i="2" s="1"/>
  <c r="K500" i="2" s="1"/>
  <c r="G500" i="2"/>
  <c r="F500" i="2"/>
  <c r="D500" i="2"/>
  <c r="C500" i="2"/>
  <c r="I499" i="2"/>
  <c r="H499" i="2"/>
  <c r="G499" i="2"/>
  <c r="J499" i="2" s="1"/>
  <c r="K499" i="2" s="1"/>
  <c r="F499" i="2"/>
  <c r="D499" i="2"/>
  <c r="C499" i="2"/>
  <c r="I498" i="2"/>
  <c r="H498" i="2"/>
  <c r="G498" i="2"/>
  <c r="F498" i="2"/>
  <c r="D498" i="2"/>
  <c r="C498" i="2"/>
  <c r="I497" i="2"/>
  <c r="H497" i="2"/>
  <c r="G497" i="2"/>
  <c r="J497" i="2" s="1"/>
  <c r="K497" i="2" s="1"/>
  <c r="F497" i="2"/>
  <c r="D497" i="2"/>
  <c r="C497" i="2"/>
  <c r="I496" i="2"/>
  <c r="H496" i="2"/>
  <c r="G496" i="2"/>
  <c r="J496" i="2" s="1"/>
  <c r="K496" i="2" s="1"/>
  <c r="F496" i="2"/>
  <c r="D496" i="2"/>
  <c r="C496" i="2"/>
  <c r="I495" i="2"/>
  <c r="H495" i="2"/>
  <c r="H503" i="2" s="1"/>
  <c r="G495" i="2"/>
  <c r="G503" i="2" s="1"/>
  <c r="F495" i="2"/>
  <c r="F503" i="2" s="1"/>
  <c r="D495" i="2"/>
  <c r="C495" i="2"/>
  <c r="I492" i="2"/>
  <c r="C492" i="2"/>
  <c r="I491" i="2"/>
  <c r="H491" i="2"/>
  <c r="G491" i="2"/>
  <c r="F491" i="2"/>
  <c r="D491" i="2"/>
  <c r="C491" i="2"/>
  <c r="I490" i="2"/>
  <c r="H490" i="2"/>
  <c r="G490" i="2"/>
  <c r="F490" i="2"/>
  <c r="D490" i="2"/>
  <c r="C490" i="2"/>
  <c r="I489" i="2"/>
  <c r="H489" i="2"/>
  <c r="G489" i="2"/>
  <c r="J489" i="2" s="1"/>
  <c r="K489" i="2" s="1"/>
  <c r="F489" i="2"/>
  <c r="D489" i="2"/>
  <c r="C489" i="2"/>
  <c r="I488" i="2"/>
  <c r="H488" i="2"/>
  <c r="G488" i="2"/>
  <c r="F488" i="2"/>
  <c r="D488" i="2"/>
  <c r="C488" i="2"/>
  <c r="I487" i="2"/>
  <c r="H487" i="2"/>
  <c r="G487" i="2"/>
  <c r="F487" i="2"/>
  <c r="D487" i="2"/>
  <c r="C487" i="2"/>
  <c r="I486" i="2"/>
  <c r="H486" i="2"/>
  <c r="G486" i="2"/>
  <c r="F486" i="2"/>
  <c r="D486" i="2"/>
  <c r="C486" i="2"/>
  <c r="I485" i="2"/>
  <c r="H485" i="2"/>
  <c r="G485" i="2"/>
  <c r="J485" i="2" s="1"/>
  <c r="K485" i="2" s="1"/>
  <c r="F485" i="2"/>
  <c r="D485" i="2"/>
  <c r="C485" i="2"/>
  <c r="I484" i="2"/>
  <c r="H484" i="2"/>
  <c r="G484" i="2"/>
  <c r="F484" i="2"/>
  <c r="D484" i="2"/>
  <c r="C484" i="2"/>
  <c r="I483" i="2"/>
  <c r="H483" i="2"/>
  <c r="G483" i="2"/>
  <c r="F483" i="2"/>
  <c r="D483" i="2"/>
  <c r="C483" i="2"/>
  <c r="I482" i="2"/>
  <c r="H482" i="2"/>
  <c r="G482" i="2"/>
  <c r="F482" i="2"/>
  <c r="D482" i="2"/>
  <c r="C482" i="2"/>
  <c r="I481" i="2"/>
  <c r="H481" i="2"/>
  <c r="G481" i="2"/>
  <c r="J481" i="2" s="1"/>
  <c r="K481" i="2" s="1"/>
  <c r="F481" i="2"/>
  <c r="D481" i="2"/>
  <c r="C481" i="2"/>
  <c r="I480" i="2"/>
  <c r="H480" i="2"/>
  <c r="G480" i="2"/>
  <c r="F480" i="2"/>
  <c r="D480" i="2"/>
  <c r="C480" i="2"/>
  <c r="I479" i="2"/>
  <c r="H479" i="2"/>
  <c r="G479" i="2"/>
  <c r="F479" i="2"/>
  <c r="D479" i="2"/>
  <c r="C479" i="2"/>
  <c r="I478" i="2"/>
  <c r="H478" i="2"/>
  <c r="G478" i="2"/>
  <c r="F478" i="2"/>
  <c r="D478" i="2"/>
  <c r="C478" i="2"/>
  <c r="I477" i="2"/>
  <c r="H477" i="2"/>
  <c r="G477" i="2"/>
  <c r="J477" i="2" s="1"/>
  <c r="K477" i="2" s="1"/>
  <c r="F477" i="2"/>
  <c r="D477" i="2"/>
  <c r="C477" i="2"/>
  <c r="I476" i="2"/>
  <c r="H476" i="2"/>
  <c r="G476" i="2"/>
  <c r="F476" i="2"/>
  <c r="D476" i="2"/>
  <c r="C476" i="2"/>
  <c r="I475" i="2"/>
  <c r="H475" i="2"/>
  <c r="G475" i="2"/>
  <c r="F475" i="2"/>
  <c r="D475" i="2"/>
  <c r="C475" i="2"/>
  <c r="I474" i="2"/>
  <c r="H474" i="2"/>
  <c r="G474" i="2"/>
  <c r="F474" i="2"/>
  <c r="D474" i="2"/>
  <c r="C474" i="2"/>
  <c r="I473" i="2"/>
  <c r="H473" i="2"/>
  <c r="G473" i="2"/>
  <c r="G492" i="2" s="1"/>
  <c r="F473" i="2"/>
  <c r="F492" i="2" s="1"/>
  <c r="D473" i="2"/>
  <c r="C473" i="2"/>
  <c r="I470" i="2"/>
  <c r="H470" i="2"/>
  <c r="C470" i="2"/>
  <c r="I469" i="2"/>
  <c r="H469" i="2"/>
  <c r="G469" i="2"/>
  <c r="F469" i="2"/>
  <c r="F470" i="2" s="1"/>
  <c r="D469" i="2"/>
  <c r="C469" i="2"/>
  <c r="H466" i="2"/>
  <c r="G466" i="2"/>
  <c r="C466" i="2"/>
  <c r="I465" i="2"/>
  <c r="H465" i="2"/>
  <c r="G465" i="2"/>
  <c r="J465" i="2" s="1"/>
  <c r="F465" i="2"/>
  <c r="K465" i="2" s="1"/>
  <c r="D465" i="2"/>
  <c r="C465" i="2"/>
  <c r="I464" i="2"/>
  <c r="H464" i="2"/>
  <c r="G464" i="2"/>
  <c r="J464" i="2" s="1"/>
  <c r="F464" i="2"/>
  <c r="K464" i="2" s="1"/>
  <c r="D464" i="2"/>
  <c r="C464" i="2"/>
  <c r="I463" i="2"/>
  <c r="H463" i="2"/>
  <c r="G463" i="2"/>
  <c r="J463" i="2" s="1"/>
  <c r="F463" i="2"/>
  <c r="K463" i="2" s="1"/>
  <c r="D463" i="2"/>
  <c r="C463" i="2"/>
  <c r="I462" i="2"/>
  <c r="I466" i="2" s="1"/>
  <c r="H462" i="2"/>
  <c r="G462" i="2"/>
  <c r="J462" i="2" s="1"/>
  <c r="F462" i="2"/>
  <c r="D462" i="2"/>
  <c r="C462" i="2"/>
  <c r="H457" i="2"/>
  <c r="H459" i="2" s="1"/>
  <c r="G457" i="2"/>
  <c r="C457" i="2"/>
  <c r="K456" i="2"/>
  <c r="K457" i="2" s="1"/>
  <c r="J456" i="2"/>
  <c r="J457" i="2" s="1"/>
  <c r="I456" i="2"/>
  <c r="I457" i="2" s="1"/>
  <c r="H456" i="2"/>
  <c r="G456" i="2"/>
  <c r="F456" i="2"/>
  <c r="F457" i="2" s="1"/>
  <c r="F459" i="2" s="1"/>
  <c r="D456" i="2"/>
  <c r="C456" i="2"/>
  <c r="F453" i="2"/>
  <c r="C453" i="2"/>
  <c r="J452" i="2"/>
  <c r="K452" i="2" s="1"/>
  <c r="I452" i="2"/>
  <c r="H452" i="2"/>
  <c r="G452" i="2"/>
  <c r="F452" i="2"/>
  <c r="D452" i="2"/>
  <c r="C452" i="2"/>
  <c r="J451" i="2"/>
  <c r="K451" i="2" s="1"/>
  <c r="I451" i="2"/>
  <c r="H451" i="2"/>
  <c r="G451" i="2"/>
  <c r="F451" i="2"/>
  <c r="D451" i="2"/>
  <c r="C451" i="2"/>
  <c r="J450" i="2"/>
  <c r="K450" i="2" s="1"/>
  <c r="I450" i="2"/>
  <c r="H450" i="2"/>
  <c r="G450" i="2"/>
  <c r="F450" i="2"/>
  <c r="D450" i="2"/>
  <c r="C450" i="2"/>
  <c r="J449" i="2"/>
  <c r="K449" i="2" s="1"/>
  <c r="I449" i="2"/>
  <c r="H449" i="2"/>
  <c r="G449" i="2"/>
  <c r="F449" i="2"/>
  <c r="D449" i="2"/>
  <c r="C449" i="2"/>
  <c r="J448" i="2"/>
  <c r="K448" i="2" s="1"/>
  <c r="I448" i="2"/>
  <c r="H448" i="2"/>
  <c r="G448" i="2"/>
  <c r="F448" i="2"/>
  <c r="D448" i="2"/>
  <c r="C448" i="2"/>
  <c r="J447" i="2"/>
  <c r="I447" i="2"/>
  <c r="I453" i="2" s="1"/>
  <c r="H447" i="2"/>
  <c r="H453" i="2" s="1"/>
  <c r="G447" i="2"/>
  <c r="G453" i="2" s="1"/>
  <c r="F447" i="2"/>
  <c r="D447" i="2"/>
  <c r="C447" i="2"/>
  <c r="B446" i="2"/>
  <c r="I444" i="2"/>
  <c r="H444" i="2"/>
  <c r="G444" i="2"/>
  <c r="I443" i="2"/>
  <c r="H443" i="2"/>
  <c r="G443" i="2"/>
  <c r="F443" i="2"/>
  <c r="A439" i="2"/>
  <c r="J438" i="2"/>
  <c r="A438" i="2"/>
  <c r="J437" i="2"/>
  <c r="A437" i="2"/>
  <c r="J436" i="2"/>
  <c r="J435" i="2"/>
  <c r="A435" i="2"/>
  <c r="F433" i="2"/>
  <c r="B433" i="2"/>
  <c r="J432" i="2"/>
  <c r="I432" i="2"/>
  <c r="H432" i="2"/>
  <c r="G432" i="2"/>
  <c r="F432" i="2"/>
  <c r="B432" i="2"/>
  <c r="I431" i="2"/>
  <c r="H431" i="2"/>
  <c r="H433" i="2" s="1"/>
  <c r="G431" i="2"/>
  <c r="F431" i="2"/>
  <c r="D431" i="2"/>
  <c r="B431" i="2"/>
  <c r="C426" i="2"/>
  <c r="C425" i="2"/>
  <c r="C424" i="2"/>
  <c r="C421" i="2"/>
  <c r="C420" i="2"/>
  <c r="F419" i="2"/>
  <c r="C419" i="2"/>
  <c r="C418" i="2"/>
  <c r="C414" i="2"/>
  <c r="I413" i="2"/>
  <c r="H413" i="2"/>
  <c r="J413" i="2" s="1"/>
  <c r="G413" i="2"/>
  <c r="F413" i="2"/>
  <c r="K413" i="2" s="1"/>
  <c r="D413" i="2"/>
  <c r="C413" i="2"/>
  <c r="I412" i="2"/>
  <c r="H412" i="2"/>
  <c r="J412" i="2" s="1"/>
  <c r="G412" i="2"/>
  <c r="F412" i="2"/>
  <c r="K412" i="2" s="1"/>
  <c r="D412" i="2"/>
  <c r="C412" i="2"/>
  <c r="I411" i="2"/>
  <c r="H411" i="2"/>
  <c r="H414" i="2" s="1"/>
  <c r="G411" i="2"/>
  <c r="G414" i="2" s="1"/>
  <c r="F411" i="2"/>
  <c r="F414" i="2" s="1"/>
  <c r="D411" i="2"/>
  <c r="C411" i="2"/>
  <c r="I408" i="2"/>
  <c r="H408" i="2"/>
  <c r="I407" i="2"/>
  <c r="H407" i="2"/>
  <c r="G407" i="2"/>
  <c r="F407" i="2"/>
  <c r="F408" i="2" s="1"/>
  <c r="H405" i="2"/>
  <c r="F405" i="2"/>
  <c r="C405" i="2"/>
  <c r="I404" i="2"/>
  <c r="H404" i="2"/>
  <c r="G404" i="2"/>
  <c r="J404" i="2" s="1"/>
  <c r="K404" i="2" s="1"/>
  <c r="F404" i="2"/>
  <c r="D404" i="2"/>
  <c r="C404" i="2"/>
  <c r="I403" i="2"/>
  <c r="H403" i="2"/>
  <c r="G403" i="2"/>
  <c r="J403" i="2" s="1"/>
  <c r="K403" i="2" s="1"/>
  <c r="F403" i="2"/>
  <c r="D403" i="2"/>
  <c r="C403" i="2"/>
  <c r="I402" i="2"/>
  <c r="I405" i="2" s="1"/>
  <c r="H402" i="2"/>
  <c r="G402" i="2"/>
  <c r="J402" i="2" s="1"/>
  <c r="F402" i="2"/>
  <c r="D402" i="2"/>
  <c r="C402" i="2"/>
  <c r="C398" i="2"/>
  <c r="I397" i="2"/>
  <c r="H397" i="2"/>
  <c r="G397" i="2"/>
  <c r="F397" i="2"/>
  <c r="D397" i="2"/>
  <c r="C397" i="2"/>
  <c r="I396" i="2"/>
  <c r="H396" i="2"/>
  <c r="G396" i="2"/>
  <c r="F396" i="2"/>
  <c r="D396" i="2"/>
  <c r="C396" i="2"/>
  <c r="I395" i="2"/>
  <c r="I398" i="2" s="1"/>
  <c r="I399" i="2" s="1"/>
  <c r="H395" i="2"/>
  <c r="H398" i="2" s="1"/>
  <c r="H399" i="2" s="1"/>
  <c r="G395" i="2"/>
  <c r="G398" i="2" s="1"/>
  <c r="G399" i="2" s="1"/>
  <c r="F395" i="2"/>
  <c r="F398" i="2" s="1"/>
  <c r="F399" i="2" s="1"/>
  <c r="F416" i="2" s="1"/>
  <c r="F420" i="2" s="1"/>
  <c r="D395" i="2"/>
  <c r="C395" i="2"/>
  <c r="I388" i="2"/>
  <c r="H388" i="2"/>
  <c r="G388" i="2"/>
  <c r="I387" i="2"/>
  <c r="H387" i="2"/>
  <c r="G387" i="2"/>
  <c r="F387" i="2"/>
  <c r="A383" i="2"/>
  <c r="J382" i="2"/>
  <c r="A382" i="2"/>
  <c r="J381" i="2"/>
  <c r="A381" i="2"/>
  <c r="J380" i="2"/>
  <c r="J379" i="2"/>
  <c r="A379" i="2"/>
  <c r="B377" i="2"/>
  <c r="I375" i="2"/>
  <c r="F375" i="2"/>
  <c r="C375" i="2"/>
  <c r="I374" i="2"/>
  <c r="H374" i="2"/>
  <c r="J374" i="2" s="1"/>
  <c r="K374" i="2" s="1"/>
  <c r="G374" i="2"/>
  <c r="F374" i="2"/>
  <c r="D374" i="2"/>
  <c r="C374" i="2"/>
  <c r="I373" i="2"/>
  <c r="H373" i="2"/>
  <c r="J373" i="2" s="1"/>
  <c r="K373" i="2" s="1"/>
  <c r="G373" i="2"/>
  <c r="F373" i="2"/>
  <c r="D373" i="2"/>
  <c r="C373" i="2"/>
  <c r="I372" i="2"/>
  <c r="H372" i="2"/>
  <c r="J372" i="2" s="1"/>
  <c r="K372" i="2" s="1"/>
  <c r="G372" i="2"/>
  <c r="F372" i="2"/>
  <c r="D372" i="2"/>
  <c r="C372" i="2"/>
  <c r="I371" i="2"/>
  <c r="H371" i="2"/>
  <c r="J371" i="2" s="1"/>
  <c r="K371" i="2" s="1"/>
  <c r="G371" i="2"/>
  <c r="F371" i="2"/>
  <c r="D371" i="2"/>
  <c r="C371" i="2"/>
  <c r="I370" i="2"/>
  <c r="H370" i="2"/>
  <c r="H375" i="2" s="1"/>
  <c r="G370" i="2"/>
  <c r="J370" i="2" s="1"/>
  <c r="F370" i="2"/>
  <c r="D370" i="2"/>
  <c r="C370" i="2"/>
  <c r="I367" i="2"/>
  <c r="H367" i="2"/>
  <c r="C367" i="2"/>
  <c r="I366" i="2"/>
  <c r="H366" i="2"/>
  <c r="G366" i="2"/>
  <c r="J366" i="2" s="1"/>
  <c r="K366" i="2" s="1"/>
  <c r="F366" i="2"/>
  <c r="D366" i="2"/>
  <c r="C366" i="2"/>
  <c r="K365" i="2"/>
  <c r="I365" i="2"/>
  <c r="H365" i="2"/>
  <c r="G365" i="2"/>
  <c r="J365" i="2" s="1"/>
  <c r="F365" i="2"/>
  <c r="D365" i="2"/>
  <c r="C365" i="2"/>
  <c r="I364" i="2"/>
  <c r="H364" i="2"/>
  <c r="G364" i="2"/>
  <c r="J364" i="2" s="1"/>
  <c r="F364" i="2"/>
  <c r="F367" i="2" s="1"/>
  <c r="D364" i="2"/>
  <c r="C364" i="2"/>
  <c r="C361" i="2"/>
  <c r="K360" i="2"/>
  <c r="J360" i="2"/>
  <c r="I360" i="2"/>
  <c r="H360" i="2"/>
  <c r="G360" i="2"/>
  <c r="F360" i="2"/>
  <c r="D360" i="2"/>
  <c r="C360" i="2"/>
  <c r="K359" i="2"/>
  <c r="J359" i="2"/>
  <c r="I359" i="2"/>
  <c r="H359" i="2"/>
  <c r="G359" i="2"/>
  <c r="F359" i="2"/>
  <c r="D359" i="2"/>
  <c r="C359" i="2"/>
  <c r="K358" i="2"/>
  <c r="J358" i="2"/>
  <c r="I358" i="2"/>
  <c r="H358" i="2"/>
  <c r="G358" i="2"/>
  <c r="F358" i="2"/>
  <c r="D358" i="2"/>
  <c r="C358" i="2"/>
  <c r="K357" i="2"/>
  <c r="J357" i="2"/>
  <c r="I357" i="2"/>
  <c r="H357" i="2"/>
  <c r="G357" i="2"/>
  <c r="F357" i="2"/>
  <c r="D357" i="2"/>
  <c r="C357" i="2"/>
  <c r="K356" i="2"/>
  <c r="J356" i="2"/>
  <c r="I356" i="2"/>
  <c r="H356" i="2"/>
  <c r="G356" i="2"/>
  <c r="F356" i="2"/>
  <c r="D356" i="2"/>
  <c r="C356" i="2"/>
  <c r="K355" i="2"/>
  <c r="J355" i="2"/>
  <c r="I355" i="2"/>
  <c r="H355" i="2"/>
  <c r="G355" i="2"/>
  <c r="F355" i="2"/>
  <c r="D355" i="2"/>
  <c r="C355" i="2"/>
  <c r="K354" i="2"/>
  <c r="J354" i="2"/>
  <c r="I354" i="2"/>
  <c r="H354" i="2"/>
  <c r="G354" i="2"/>
  <c r="F354" i="2"/>
  <c r="D354" i="2"/>
  <c r="C354" i="2"/>
  <c r="K353" i="2"/>
  <c r="J353" i="2"/>
  <c r="I353" i="2"/>
  <c r="H353" i="2"/>
  <c r="G353" i="2"/>
  <c r="F353" i="2"/>
  <c r="D353" i="2"/>
  <c r="C353" i="2"/>
  <c r="K352" i="2"/>
  <c r="J352" i="2"/>
  <c r="I352" i="2"/>
  <c r="H352" i="2"/>
  <c r="G352" i="2"/>
  <c r="F352" i="2"/>
  <c r="D352" i="2"/>
  <c r="C352" i="2"/>
  <c r="K351" i="2"/>
  <c r="J351" i="2"/>
  <c r="I351" i="2"/>
  <c r="H351" i="2"/>
  <c r="G351" i="2"/>
  <c r="F351" i="2"/>
  <c r="D351" i="2"/>
  <c r="C351" i="2"/>
  <c r="K350" i="2"/>
  <c r="J350" i="2"/>
  <c r="I350" i="2"/>
  <c r="H350" i="2"/>
  <c r="G350" i="2"/>
  <c r="F350" i="2"/>
  <c r="D350" i="2"/>
  <c r="C350" i="2"/>
  <c r="I349" i="2"/>
  <c r="H349" i="2"/>
  <c r="G349" i="2"/>
  <c r="J349" i="2" s="1"/>
  <c r="K349" i="2" s="1"/>
  <c r="F349" i="2"/>
  <c r="D349" i="2"/>
  <c r="C349" i="2"/>
  <c r="I348" i="2"/>
  <c r="H348" i="2"/>
  <c r="G348" i="2"/>
  <c r="J348" i="2" s="1"/>
  <c r="K348" i="2" s="1"/>
  <c r="F348" i="2"/>
  <c r="D348" i="2"/>
  <c r="C348" i="2"/>
  <c r="I347" i="2"/>
  <c r="H347" i="2"/>
  <c r="G347" i="2"/>
  <c r="J347" i="2" s="1"/>
  <c r="K347" i="2" s="1"/>
  <c r="F347" i="2"/>
  <c r="D347" i="2"/>
  <c r="C347" i="2"/>
  <c r="I346" i="2"/>
  <c r="H346" i="2"/>
  <c r="G346" i="2"/>
  <c r="J346" i="2" s="1"/>
  <c r="K346" i="2" s="1"/>
  <c r="F346" i="2"/>
  <c r="D346" i="2"/>
  <c r="C346" i="2"/>
  <c r="I345" i="2"/>
  <c r="H345" i="2"/>
  <c r="G345" i="2"/>
  <c r="J345" i="2" s="1"/>
  <c r="K345" i="2" s="1"/>
  <c r="F345" i="2"/>
  <c r="D345" i="2"/>
  <c r="C345" i="2"/>
  <c r="I344" i="2"/>
  <c r="H344" i="2"/>
  <c r="G344" i="2"/>
  <c r="F344" i="2"/>
  <c r="D344" i="2"/>
  <c r="C344" i="2"/>
  <c r="I343" i="2"/>
  <c r="H343" i="2"/>
  <c r="G343" i="2"/>
  <c r="F343" i="2"/>
  <c r="D343" i="2"/>
  <c r="C343" i="2"/>
  <c r="I342" i="2"/>
  <c r="H342" i="2"/>
  <c r="G342" i="2"/>
  <c r="F342" i="2"/>
  <c r="D342" i="2"/>
  <c r="C342" i="2"/>
  <c r="I341" i="2"/>
  <c r="H341" i="2"/>
  <c r="G341" i="2"/>
  <c r="J341" i="2" s="1"/>
  <c r="K341" i="2" s="1"/>
  <c r="F341" i="2"/>
  <c r="D341" i="2"/>
  <c r="C341" i="2"/>
  <c r="I340" i="2"/>
  <c r="H340" i="2"/>
  <c r="G340" i="2"/>
  <c r="F340" i="2"/>
  <c r="D340" i="2"/>
  <c r="C340" i="2"/>
  <c r="I339" i="2"/>
  <c r="H339" i="2"/>
  <c r="G339" i="2"/>
  <c r="F339" i="2"/>
  <c r="D339" i="2"/>
  <c r="C339" i="2"/>
  <c r="I338" i="2"/>
  <c r="I361" i="2" s="1"/>
  <c r="I377" i="2" s="1"/>
  <c r="I419" i="2" s="1"/>
  <c r="H338" i="2"/>
  <c r="H361" i="2" s="1"/>
  <c r="H377" i="2" s="1"/>
  <c r="H419" i="2" s="1"/>
  <c r="G338" i="2"/>
  <c r="G361" i="2" s="1"/>
  <c r="F338" i="2"/>
  <c r="F361" i="2" s="1"/>
  <c r="F377" i="2" s="1"/>
  <c r="D338" i="2"/>
  <c r="C338" i="2"/>
  <c r="I335" i="2"/>
  <c r="H335" i="2"/>
  <c r="G335" i="2"/>
  <c r="I334" i="2"/>
  <c r="H334" i="2"/>
  <c r="G334" i="2"/>
  <c r="F334" i="2"/>
  <c r="A330" i="2"/>
  <c r="J329" i="2"/>
  <c r="A329" i="2"/>
  <c r="J328" i="2"/>
  <c r="A328" i="2"/>
  <c r="J327" i="2"/>
  <c r="J326" i="2"/>
  <c r="A326" i="2"/>
  <c r="B324" i="2"/>
  <c r="H322" i="2"/>
  <c r="C322" i="2"/>
  <c r="I321" i="2"/>
  <c r="H321" i="2"/>
  <c r="J321" i="2" s="1"/>
  <c r="G321" i="2"/>
  <c r="F321" i="2"/>
  <c r="D321" i="2"/>
  <c r="C321" i="2"/>
  <c r="I320" i="2"/>
  <c r="H320" i="2"/>
  <c r="G320" i="2"/>
  <c r="J320" i="2" s="1"/>
  <c r="F320" i="2"/>
  <c r="D320" i="2"/>
  <c r="C320" i="2"/>
  <c r="I319" i="2"/>
  <c r="H319" i="2"/>
  <c r="J319" i="2" s="1"/>
  <c r="G319" i="2"/>
  <c r="F319" i="2"/>
  <c r="D319" i="2"/>
  <c r="C319" i="2"/>
  <c r="I318" i="2"/>
  <c r="I322" i="2" s="1"/>
  <c r="H318" i="2"/>
  <c r="G318" i="2"/>
  <c r="G322" i="2" s="1"/>
  <c r="F318" i="2"/>
  <c r="D318" i="2"/>
  <c r="C318" i="2"/>
  <c r="F315" i="2"/>
  <c r="C315" i="2"/>
  <c r="I314" i="2"/>
  <c r="H314" i="2"/>
  <c r="H315" i="2" s="1"/>
  <c r="G314" i="2"/>
  <c r="F314" i="2"/>
  <c r="D314" i="2"/>
  <c r="C314" i="2"/>
  <c r="I313" i="2"/>
  <c r="H313" i="2"/>
  <c r="G313" i="2"/>
  <c r="J313" i="2" s="1"/>
  <c r="F313" i="2"/>
  <c r="K313" i="2" s="1"/>
  <c r="D313" i="2"/>
  <c r="C313" i="2"/>
  <c r="I312" i="2"/>
  <c r="H312" i="2"/>
  <c r="G312" i="2"/>
  <c r="J312" i="2" s="1"/>
  <c r="K312" i="2" s="1"/>
  <c r="F312" i="2"/>
  <c r="D312" i="2"/>
  <c r="C312" i="2"/>
  <c r="I311" i="2"/>
  <c r="H311" i="2"/>
  <c r="G311" i="2"/>
  <c r="J311" i="2" s="1"/>
  <c r="K311" i="2" s="1"/>
  <c r="F311" i="2"/>
  <c r="D311" i="2"/>
  <c r="C311" i="2"/>
  <c r="I310" i="2"/>
  <c r="H310" i="2"/>
  <c r="G310" i="2"/>
  <c r="J310" i="2" s="1"/>
  <c r="K310" i="2" s="1"/>
  <c r="F310" i="2"/>
  <c r="D310" i="2"/>
  <c r="C310" i="2"/>
  <c r="I309" i="2"/>
  <c r="H309" i="2"/>
  <c r="G309" i="2"/>
  <c r="J309" i="2" s="1"/>
  <c r="K309" i="2" s="1"/>
  <c r="F309" i="2"/>
  <c r="D309" i="2"/>
  <c r="C309" i="2"/>
  <c r="I308" i="2"/>
  <c r="H308" i="2"/>
  <c r="G308" i="2"/>
  <c r="J308" i="2" s="1"/>
  <c r="K308" i="2" s="1"/>
  <c r="F308" i="2"/>
  <c r="D308" i="2"/>
  <c r="C308" i="2"/>
  <c r="I307" i="2"/>
  <c r="H307" i="2"/>
  <c r="G307" i="2"/>
  <c r="J307" i="2" s="1"/>
  <c r="K307" i="2" s="1"/>
  <c r="F307" i="2"/>
  <c r="D307" i="2"/>
  <c r="C307" i="2"/>
  <c r="I306" i="2"/>
  <c r="H306" i="2"/>
  <c r="G306" i="2"/>
  <c r="J306" i="2" s="1"/>
  <c r="K306" i="2" s="1"/>
  <c r="F306" i="2"/>
  <c r="D306" i="2"/>
  <c r="C306" i="2"/>
  <c r="I305" i="2"/>
  <c r="H305" i="2"/>
  <c r="G305" i="2"/>
  <c r="J305" i="2" s="1"/>
  <c r="K305" i="2" s="1"/>
  <c r="F305" i="2"/>
  <c r="D305" i="2"/>
  <c r="C305" i="2"/>
  <c r="I304" i="2"/>
  <c r="I315" i="2" s="1"/>
  <c r="I324" i="2" s="1"/>
  <c r="I418" i="2" s="1"/>
  <c r="H304" i="2"/>
  <c r="G304" i="2"/>
  <c r="F304" i="2"/>
  <c r="D304" i="2"/>
  <c r="C304" i="2"/>
  <c r="I301" i="2"/>
  <c r="G301" i="2"/>
  <c r="C301" i="2"/>
  <c r="I300" i="2"/>
  <c r="H300" i="2"/>
  <c r="J300" i="2" s="1"/>
  <c r="G300" i="2"/>
  <c r="F300" i="2"/>
  <c r="D300" i="2"/>
  <c r="C300" i="2"/>
  <c r="I299" i="2"/>
  <c r="H299" i="2"/>
  <c r="J299" i="2" s="1"/>
  <c r="G299" i="2"/>
  <c r="F299" i="2"/>
  <c r="D299" i="2"/>
  <c r="C299" i="2"/>
  <c r="I298" i="2"/>
  <c r="H298" i="2"/>
  <c r="J298" i="2" s="1"/>
  <c r="G298" i="2"/>
  <c r="F298" i="2"/>
  <c r="K298" i="2" s="1"/>
  <c r="D298" i="2"/>
  <c r="C298" i="2"/>
  <c r="I297" i="2"/>
  <c r="H297" i="2"/>
  <c r="J297" i="2" s="1"/>
  <c r="G297" i="2"/>
  <c r="F297" i="2"/>
  <c r="D297" i="2"/>
  <c r="C297" i="2"/>
  <c r="I296" i="2"/>
  <c r="H296" i="2"/>
  <c r="J296" i="2" s="1"/>
  <c r="G296" i="2"/>
  <c r="F296" i="2"/>
  <c r="D296" i="2"/>
  <c r="C296" i="2"/>
  <c r="I295" i="2"/>
  <c r="H295" i="2"/>
  <c r="J295" i="2" s="1"/>
  <c r="G295" i="2"/>
  <c r="F295" i="2"/>
  <c r="D295" i="2"/>
  <c r="C295" i="2"/>
  <c r="I294" i="2"/>
  <c r="H294" i="2"/>
  <c r="J294" i="2" s="1"/>
  <c r="G294" i="2"/>
  <c r="F294" i="2"/>
  <c r="K294" i="2" s="1"/>
  <c r="D294" i="2"/>
  <c r="C294" i="2"/>
  <c r="I293" i="2"/>
  <c r="H293" i="2"/>
  <c r="J293" i="2" s="1"/>
  <c r="G293" i="2"/>
  <c r="F293" i="2"/>
  <c r="D293" i="2"/>
  <c r="C293" i="2"/>
  <c r="I292" i="2"/>
  <c r="H292" i="2"/>
  <c r="G292" i="2"/>
  <c r="F292" i="2"/>
  <c r="D292" i="2"/>
  <c r="C292" i="2"/>
  <c r="I288" i="2"/>
  <c r="H288" i="2"/>
  <c r="G288" i="2"/>
  <c r="I287" i="2"/>
  <c r="H287" i="2"/>
  <c r="G287" i="2"/>
  <c r="F287" i="2"/>
  <c r="A283" i="2"/>
  <c r="J282" i="2"/>
  <c r="A282" i="2"/>
  <c r="J281" i="2"/>
  <c r="A281" i="2"/>
  <c r="J280" i="2"/>
  <c r="J279" i="2"/>
  <c r="A279" i="2"/>
  <c r="C277" i="2"/>
  <c r="C275" i="2"/>
  <c r="C274" i="2"/>
  <c r="C273" i="2"/>
  <c r="C272" i="2"/>
  <c r="C271" i="2"/>
  <c r="C270" i="2"/>
  <c r="C269" i="2"/>
  <c r="C268" i="2"/>
  <c r="C267" i="2"/>
  <c r="F266" i="2"/>
  <c r="C266" i="2"/>
  <c r="C263" i="2"/>
  <c r="C262" i="2"/>
  <c r="C261" i="2"/>
  <c r="C260" i="2"/>
  <c r="C259" i="2"/>
  <c r="C258" i="2"/>
  <c r="C257" i="2"/>
  <c r="C256" i="2"/>
  <c r="C255" i="2"/>
  <c r="C254" i="2"/>
  <c r="C248" i="2"/>
  <c r="H247" i="2"/>
  <c r="C247" i="2"/>
  <c r="C246" i="2"/>
  <c r="C245" i="2"/>
  <c r="G244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H231" i="2"/>
  <c r="C231" i="2"/>
  <c r="C230" i="2"/>
  <c r="C229" i="2"/>
  <c r="G228" i="2"/>
  <c r="C228" i="2"/>
  <c r="C227" i="2"/>
  <c r="C222" i="2"/>
  <c r="C221" i="2"/>
  <c r="C220" i="2"/>
  <c r="C219" i="2"/>
  <c r="C216" i="2"/>
  <c r="C215" i="2"/>
  <c r="C214" i="2"/>
  <c r="C213" i="2"/>
  <c r="I211" i="2"/>
  <c r="H211" i="2"/>
  <c r="G211" i="2"/>
  <c r="I210" i="2"/>
  <c r="H210" i="2"/>
  <c r="G210" i="2"/>
  <c r="F210" i="2"/>
  <c r="B210" i="2"/>
  <c r="A206" i="2"/>
  <c r="J205" i="2"/>
  <c r="A205" i="2"/>
  <c r="J204" i="2"/>
  <c r="A204" i="2"/>
  <c r="J203" i="2"/>
  <c r="J202" i="2"/>
  <c r="A202" i="2"/>
  <c r="H198" i="2"/>
  <c r="F198" i="2"/>
  <c r="C198" i="2"/>
  <c r="I197" i="2"/>
  <c r="H197" i="2"/>
  <c r="G197" i="2"/>
  <c r="J197" i="2" s="1"/>
  <c r="K197" i="2" s="1"/>
  <c r="F197" i="2"/>
  <c r="D197" i="2"/>
  <c r="C197" i="2"/>
  <c r="I196" i="2"/>
  <c r="H196" i="2"/>
  <c r="G196" i="2"/>
  <c r="F196" i="2"/>
  <c r="D196" i="2"/>
  <c r="C196" i="2"/>
  <c r="I195" i="2"/>
  <c r="H195" i="2"/>
  <c r="G195" i="2"/>
  <c r="J195" i="2" s="1"/>
  <c r="K195" i="2" s="1"/>
  <c r="F195" i="2"/>
  <c r="D195" i="2"/>
  <c r="C195" i="2"/>
  <c r="I194" i="2"/>
  <c r="H194" i="2"/>
  <c r="G194" i="2"/>
  <c r="F194" i="2"/>
  <c r="D194" i="2"/>
  <c r="C194" i="2"/>
  <c r="I193" i="2"/>
  <c r="H193" i="2"/>
  <c r="G193" i="2"/>
  <c r="J193" i="2" s="1"/>
  <c r="K193" i="2" s="1"/>
  <c r="F193" i="2"/>
  <c r="D193" i="2"/>
  <c r="C193" i="2"/>
  <c r="I192" i="2"/>
  <c r="H192" i="2"/>
  <c r="G192" i="2"/>
  <c r="F192" i="2"/>
  <c r="D192" i="2"/>
  <c r="C192" i="2"/>
  <c r="I191" i="2"/>
  <c r="H191" i="2"/>
  <c r="G191" i="2"/>
  <c r="F191" i="2"/>
  <c r="D191" i="2"/>
  <c r="C191" i="2"/>
  <c r="K190" i="2"/>
  <c r="I190" i="2"/>
  <c r="H190" i="2"/>
  <c r="G190" i="2"/>
  <c r="J190" i="2" s="1"/>
  <c r="F190" i="2"/>
  <c r="D190" i="2"/>
  <c r="C190" i="2"/>
  <c r="I189" i="2"/>
  <c r="I198" i="2" s="1"/>
  <c r="H189" i="2"/>
  <c r="G189" i="2"/>
  <c r="F189" i="2"/>
  <c r="D189" i="2"/>
  <c r="C189" i="2"/>
  <c r="I186" i="2"/>
  <c r="G186" i="2"/>
  <c r="C186" i="2"/>
  <c r="J185" i="2"/>
  <c r="I185" i="2"/>
  <c r="H185" i="2"/>
  <c r="G185" i="2"/>
  <c r="F185" i="2"/>
  <c r="K185" i="2" s="1"/>
  <c r="D185" i="2"/>
  <c r="C185" i="2"/>
  <c r="I184" i="2"/>
  <c r="H184" i="2"/>
  <c r="J184" i="2" s="1"/>
  <c r="G184" i="2"/>
  <c r="F184" i="2"/>
  <c r="D184" i="2"/>
  <c r="C184" i="2"/>
  <c r="J183" i="2"/>
  <c r="I183" i="2"/>
  <c r="H183" i="2"/>
  <c r="G183" i="2"/>
  <c r="F183" i="2"/>
  <c r="D183" i="2"/>
  <c r="C183" i="2"/>
  <c r="J182" i="2"/>
  <c r="I182" i="2"/>
  <c r="H182" i="2"/>
  <c r="G182" i="2"/>
  <c r="F182" i="2"/>
  <c r="K182" i="2" s="1"/>
  <c r="D182" i="2"/>
  <c r="C182" i="2"/>
  <c r="J181" i="2"/>
  <c r="I181" i="2"/>
  <c r="H181" i="2"/>
  <c r="G181" i="2"/>
  <c r="F181" i="2"/>
  <c r="D181" i="2"/>
  <c r="C181" i="2"/>
  <c r="I180" i="2"/>
  <c r="H180" i="2"/>
  <c r="J180" i="2" s="1"/>
  <c r="G180" i="2"/>
  <c r="F180" i="2"/>
  <c r="D180" i="2"/>
  <c r="C180" i="2"/>
  <c r="I179" i="2"/>
  <c r="H179" i="2"/>
  <c r="J179" i="2" s="1"/>
  <c r="G179" i="2"/>
  <c r="F179" i="2"/>
  <c r="D179" i="2"/>
  <c r="C179" i="2"/>
  <c r="J178" i="2"/>
  <c r="I178" i="2"/>
  <c r="H178" i="2"/>
  <c r="G178" i="2"/>
  <c r="F178" i="2"/>
  <c r="D178" i="2"/>
  <c r="C178" i="2"/>
  <c r="J177" i="2"/>
  <c r="I177" i="2"/>
  <c r="H177" i="2"/>
  <c r="G177" i="2"/>
  <c r="F177" i="2"/>
  <c r="D177" i="2"/>
  <c r="C177" i="2"/>
  <c r="H171" i="2"/>
  <c r="H173" i="2" s="1"/>
  <c r="F171" i="2"/>
  <c r="C171" i="2"/>
  <c r="I170" i="2"/>
  <c r="H170" i="2"/>
  <c r="G170" i="2"/>
  <c r="J170" i="2" s="1"/>
  <c r="K170" i="2" s="1"/>
  <c r="F170" i="2"/>
  <c r="D170" i="2"/>
  <c r="C170" i="2"/>
  <c r="I169" i="2"/>
  <c r="H169" i="2"/>
  <c r="G169" i="2"/>
  <c r="F169" i="2"/>
  <c r="D169" i="2"/>
  <c r="C169" i="2"/>
  <c r="I168" i="2"/>
  <c r="H168" i="2"/>
  <c r="G168" i="2"/>
  <c r="F168" i="2"/>
  <c r="D168" i="2"/>
  <c r="C168" i="2"/>
  <c r="K167" i="2"/>
  <c r="I167" i="2"/>
  <c r="H167" i="2"/>
  <c r="G167" i="2"/>
  <c r="J167" i="2" s="1"/>
  <c r="F167" i="2"/>
  <c r="D167" i="2"/>
  <c r="C167" i="2"/>
  <c r="I166" i="2"/>
  <c r="H166" i="2"/>
  <c r="G166" i="2"/>
  <c r="F166" i="2"/>
  <c r="D166" i="2"/>
  <c r="C166" i="2"/>
  <c r="I165" i="2"/>
  <c r="H165" i="2"/>
  <c r="G165" i="2"/>
  <c r="F165" i="2"/>
  <c r="D165" i="2"/>
  <c r="C165" i="2"/>
  <c r="I164" i="2"/>
  <c r="H164" i="2"/>
  <c r="G164" i="2"/>
  <c r="F164" i="2"/>
  <c r="D164" i="2"/>
  <c r="C164" i="2"/>
  <c r="I163" i="2"/>
  <c r="H163" i="2"/>
  <c r="G163" i="2"/>
  <c r="J163" i="2" s="1"/>
  <c r="K163" i="2" s="1"/>
  <c r="F163" i="2"/>
  <c r="D163" i="2"/>
  <c r="C163" i="2"/>
  <c r="I162" i="2"/>
  <c r="H162" i="2"/>
  <c r="G162" i="2"/>
  <c r="J162" i="2" s="1"/>
  <c r="K162" i="2" s="1"/>
  <c r="F162" i="2"/>
  <c r="D162" i="2"/>
  <c r="C162" i="2"/>
  <c r="I161" i="2"/>
  <c r="H161" i="2"/>
  <c r="G161" i="2"/>
  <c r="F161" i="2"/>
  <c r="D161" i="2"/>
  <c r="C161" i="2"/>
  <c r="I160" i="2"/>
  <c r="H160" i="2"/>
  <c r="G160" i="2"/>
  <c r="F160" i="2"/>
  <c r="D160" i="2"/>
  <c r="C160" i="2"/>
  <c r="K159" i="2"/>
  <c r="I159" i="2"/>
  <c r="H159" i="2"/>
  <c r="G159" i="2"/>
  <c r="J159" i="2" s="1"/>
  <c r="F159" i="2"/>
  <c r="D159" i="2"/>
  <c r="C159" i="2"/>
  <c r="J158" i="2"/>
  <c r="K158" i="2" s="1"/>
  <c r="I158" i="2"/>
  <c r="H158" i="2"/>
  <c r="G158" i="2"/>
  <c r="F158" i="2"/>
  <c r="D158" i="2"/>
  <c r="C158" i="2"/>
  <c r="J157" i="2"/>
  <c r="K157" i="2" s="1"/>
  <c r="I157" i="2"/>
  <c r="H157" i="2"/>
  <c r="G157" i="2"/>
  <c r="F157" i="2"/>
  <c r="D157" i="2"/>
  <c r="C157" i="2"/>
  <c r="J156" i="2"/>
  <c r="K156" i="2" s="1"/>
  <c r="I156" i="2"/>
  <c r="H156" i="2"/>
  <c r="G156" i="2"/>
  <c r="F156" i="2"/>
  <c r="D156" i="2"/>
  <c r="C156" i="2"/>
  <c r="J155" i="2"/>
  <c r="K155" i="2" s="1"/>
  <c r="I155" i="2"/>
  <c r="H155" i="2"/>
  <c r="G155" i="2"/>
  <c r="F155" i="2"/>
  <c r="D155" i="2"/>
  <c r="C155" i="2"/>
  <c r="J154" i="2"/>
  <c r="K154" i="2" s="1"/>
  <c r="I154" i="2"/>
  <c r="H154" i="2"/>
  <c r="G154" i="2"/>
  <c r="F154" i="2"/>
  <c r="D154" i="2"/>
  <c r="C154" i="2"/>
  <c r="J153" i="2"/>
  <c r="K153" i="2" s="1"/>
  <c r="I153" i="2"/>
  <c r="H153" i="2"/>
  <c r="G153" i="2"/>
  <c r="F153" i="2"/>
  <c r="D153" i="2"/>
  <c r="C153" i="2"/>
  <c r="J152" i="2"/>
  <c r="K152" i="2" s="1"/>
  <c r="I152" i="2"/>
  <c r="H152" i="2"/>
  <c r="G152" i="2"/>
  <c r="F152" i="2"/>
  <c r="D152" i="2"/>
  <c r="C152" i="2"/>
  <c r="J151" i="2"/>
  <c r="K151" i="2" s="1"/>
  <c r="I151" i="2"/>
  <c r="H151" i="2"/>
  <c r="G151" i="2"/>
  <c r="F151" i="2"/>
  <c r="D151" i="2"/>
  <c r="C151" i="2"/>
  <c r="J150" i="2"/>
  <c r="I150" i="2"/>
  <c r="H150" i="2"/>
  <c r="G150" i="2"/>
  <c r="F150" i="2"/>
  <c r="D150" i="2"/>
  <c r="C150" i="2"/>
  <c r="C147" i="2"/>
  <c r="H145" i="2"/>
  <c r="C145" i="2"/>
  <c r="I144" i="2"/>
  <c r="H144" i="2"/>
  <c r="G144" i="2"/>
  <c r="F144" i="2"/>
  <c r="D144" i="2"/>
  <c r="C144" i="2"/>
  <c r="I143" i="2"/>
  <c r="H143" i="2"/>
  <c r="G143" i="2"/>
  <c r="J143" i="2" s="1"/>
  <c r="K143" i="2" s="1"/>
  <c r="F143" i="2"/>
  <c r="D143" i="2"/>
  <c r="C143" i="2"/>
  <c r="I142" i="2"/>
  <c r="I145" i="2" s="1"/>
  <c r="H142" i="2"/>
  <c r="G142" i="2"/>
  <c r="F142" i="2"/>
  <c r="F145" i="2" s="1"/>
  <c r="D142" i="2"/>
  <c r="C142" i="2"/>
  <c r="C139" i="2"/>
  <c r="I138" i="2"/>
  <c r="H138" i="2"/>
  <c r="H139" i="2" s="1"/>
  <c r="G138" i="2"/>
  <c r="J138" i="2" s="1"/>
  <c r="F138" i="2"/>
  <c r="D138" i="2"/>
  <c r="C138" i="2"/>
  <c r="I137" i="2"/>
  <c r="H137" i="2"/>
  <c r="G137" i="2"/>
  <c r="G139" i="2" s="1"/>
  <c r="F137" i="2"/>
  <c r="D137" i="2"/>
  <c r="C137" i="2"/>
  <c r="I136" i="2"/>
  <c r="I139" i="2" s="1"/>
  <c r="H136" i="2"/>
  <c r="G136" i="2"/>
  <c r="F136" i="2"/>
  <c r="D136" i="2"/>
  <c r="C136" i="2"/>
  <c r="I134" i="2"/>
  <c r="H134" i="2"/>
  <c r="G134" i="2"/>
  <c r="I133" i="2"/>
  <c r="H133" i="2"/>
  <c r="G133" i="2"/>
  <c r="F133" i="2"/>
  <c r="A129" i="2"/>
  <c r="J128" i="2"/>
  <c r="A128" i="2"/>
  <c r="J127" i="2"/>
  <c r="A127" i="2"/>
  <c r="J126" i="2"/>
  <c r="A126" i="2"/>
  <c r="J125" i="2"/>
  <c r="A125" i="2"/>
  <c r="H121" i="2"/>
  <c r="F121" i="2"/>
  <c r="C121" i="2"/>
  <c r="I120" i="2"/>
  <c r="I274" i="2" s="1"/>
  <c r="H120" i="2"/>
  <c r="H274" i="2" s="1"/>
  <c r="G120" i="2"/>
  <c r="G274" i="2" s="1"/>
  <c r="F120" i="2"/>
  <c r="F274" i="2" s="1"/>
  <c r="D120" i="2"/>
  <c r="C120" i="2"/>
  <c r="I119" i="2"/>
  <c r="I273" i="2" s="1"/>
  <c r="H119" i="2"/>
  <c r="H273" i="2" s="1"/>
  <c r="G119" i="2"/>
  <c r="G273" i="2" s="1"/>
  <c r="F119" i="2"/>
  <c r="F273" i="2" s="1"/>
  <c r="D119" i="2"/>
  <c r="C119" i="2"/>
  <c r="I118" i="2"/>
  <c r="I272" i="2" s="1"/>
  <c r="H118" i="2"/>
  <c r="H272" i="2" s="1"/>
  <c r="G118" i="2"/>
  <c r="G272" i="2" s="1"/>
  <c r="F118" i="2"/>
  <c r="F272" i="2" s="1"/>
  <c r="D118" i="2"/>
  <c r="C118" i="2"/>
  <c r="I117" i="2"/>
  <c r="I271" i="2" s="1"/>
  <c r="H117" i="2"/>
  <c r="H271" i="2" s="1"/>
  <c r="G117" i="2"/>
  <c r="G271" i="2" s="1"/>
  <c r="F117" i="2"/>
  <c r="F271" i="2" s="1"/>
  <c r="D117" i="2"/>
  <c r="C117" i="2"/>
  <c r="I116" i="2"/>
  <c r="H116" i="2"/>
  <c r="G116" i="2"/>
  <c r="J116" i="2" s="1"/>
  <c r="F116" i="2"/>
  <c r="D116" i="2"/>
  <c r="C116" i="2"/>
  <c r="I115" i="2"/>
  <c r="I269" i="2" s="1"/>
  <c r="H115" i="2"/>
  <c r="H269" i="2" s="1"/>
  <c r="G115" i="2"/>
  <c r="G269" i="2" s="1"/>
  <c r="F115" i="2"/>
  <c r="F269" i="2" s="1"/>
  <c r="D115" i="2"/>
  <c r="C115" i="2"/>
  <c r="I114" i="2"/>
  <c r="I268" i="2" s="1"/>
  <c r="H114" i="2"/>
  <c r="H268" i="2" s="1"/>
  <c r="G114" i="2"/>
  <c r="G268" i="2" s="1"/>
  <c r="F114" i="2"/>
  <c r="F268" i="2" s="1"/>
  <c r="D114" i="2"/>
  <c r="C114" i="2"/>
  <c r="I113" i="2"/>
  <c r="I267" i="2" s="1"/>
  <c r="H113" i="2"/>
  <c r="H267" i="2" s="1"/>
  <c r="G113" i="2"/>
  <c r="G267" i="2" s="1"/>
  <c r="F113" i="2"/>
  <c r="F267" i="2" s="1"/>
  <c r="D113" i="2"/>
  <c r="C113" i="2"/>
  <c r="I112" i="2"/>
  <c r="H112" i="2"/>
  <c r="H266" i="2" s="1"/>
  <c r="H275" i="2" s="1"/>
  <c r="G112" i="2"/>
  <c r="G266" i="2" s="1"/>
  <c r="G275" i="2" s="1"/>
  <c r="F112" i="2"/>
  <c r="D112" i="2"/>
  <c r="C112" i="2"/>
  <c r="I109" i="2"/>
  <c r="G109" i="2"/>
  <c r="C109" i="2"/>
  <c r="I108" i="2"/>
  <c r="I262" i="2" s="1"/>
  <c r="H108" i="2"/>
  <c r="H262" i="2" s="1"/>
  <c r="G108" i="2"/>
  <c r="G262" i="2" s="1"/>
  <c r="F108" i="2"/>
  <c r="F262" i="2" s="1"/>
  <c r="D108" i="2"/>
  <c r="C108" i="2"/>
  <c r="I107" i="2"/>
  <c r="I261" i="2" s="1"/>
  <c r="H107" i="2"/>
  <c r="H261" i="2" s="1"/>
  <c r="G107" i="2"/>
  <c r="G261" i="2" s="1"/>
  <c r="F107" i="2"/>
  <c r="F261" i="2" s="1"/>
  <c r="D107" i="2"/>
  <c r="C107" i="2"/>
  <c r="I106" i="2"/>
  <c r="I260" i="2" s="1"/>
  <c r="H106" i="2"/>
  <c r="H260" i="2" s="1"/>
  <c r="G106" i="2"/>
  <c r="G260" i="2" s="1"/>
  <c r="F106" i="2"/>
  <c r="F260" i="2" s="1"/>
  <c r="D106" i="2"/>
  <c r="C106" i="2"/>
  <c r="I105" i="2"/>
  <c r="I259" i="2" s="1"/>
  <c r="H105" i="2"/>
  <c r="H259" i="2" s="1"/>
  <c r="G105" i="2"/>
  <c r="G259" i="2" s="1"/>
  <c r="F105" i="2"/>
  <c r="F259" i="2" s="1"/>
  <c r="D105" i="2"/>
  <c r="C105" i="2"/>
  <c r="I104" i="2"/>
  <c r="H104" i="2"/>
  <c r="G104" i="2"/>
  <c r="J104" i="2" s="1"/>
  <c r="F104" i="2"/>
  <c r="K104" i="2" s="1"/>
  <c r="D104" i="2"/>
  <c r="C104" i="2"/>
  <c r="I103" i="2"/>
  <c r="I257" i="2" s="1"/>
  <c r="H103" i="2"/>
  <c r="H257" i="2" s="1"/>
  <c r="G103" i="2"/>
  <c r="G257" i="2" s="1"/>
  <c r="F103" i="2"/>
  <c r="F257" i="2" s="1"/>
  <c r="D103" i="2"/>
  <c r="C103" i="2"/>
  <c r="I102" i="2"/>
  <c r="I256" i="2" s="1"/>
  <c r="H102" i="2"/>
  <c r="H256" i="2" s="1"/>
  <c r="G102" i="2"/>
  <c r="G256" i="2" s="1"/>
  <c r="F102" i="2"/>
  <c r="F256" i="2" s="1"/>
  <c r="D102" i="2"/>
  <c r="C102" i="2"/>
  <c r="I101" i="2"/>
  <c r="I255" i="2" s="1"/>
  <c r="H101" i="2"/>
  <c r="H255" i="2" s="1"/>
  <c r="G101" i="2"/>
  <c r="G255" i="2" s="1"/>
  <c r="F101" i="2"/>
  <c r="F255" i="2" s="1"/>
  <c r="D101" i="2"/>
  <c r="C101" i="2"/>
  <c r="I100" i="2"/>
  <c r="I254" i="2" s="1"/>
  <c r="H100" i="2"/>
  <c r="H109" i="2" s="1"/>
  <c r="G100" i="2"/>
  <c r="G254" i="2" s="1"/>
  <c r="F100" i="2"/>
  <c r="F109" i="2" s="1"/>
  <c r="D100" i="2"/>
  <c r="C100" i="2"/>
  <c r="C94" i="2"/>
  <c r="I93" i="2"/>
  <c r="I247" i="2" s="1"/>
  <c r="H93" i="2"/>
  <c r="G93" i="2"/>
  <c r="F93" i="2"/>
  <c r="F247" i="2" s="1"/>
  <c r="D93" i="2"/>
  <c r="C93" i="2"/>
  <c r="I92" i="2"/>
  <c r="J92" i="2" s="1"/>
  <c r="H92" i="2"/>
  <c r="H246" i="2" s="1"/>
  <c r="G92" i="2"/>
  <c r="G246" i="2" s="1"/>
  <c r="F92" i="2"/>
  <c r="F246" i="2" s="1"/>
  <c r="D92" i="2"/>
  <c r="C92" i="2"/>
  <c r="I91" i="2"/>
  <c r="I245" i="2" s="1"/>
  <c r="H91" i="2"/>
  <c r="H245" i="2" s="1"/>
  <c r="G91" i="2"/>
  <c r="G245" i="2" s="1"/>
  <c r="F91" i="2"/>
  <c r="F245" i="2" s="1"/>
  <c r="D91" i="2"/>
  <c r="C91" i="2"/>
  <c r="I90" i="2"/>
  <c r="I244" i="2" s="1"/>
  <c r="H90" i="2"/>
  <c r="H244" i="2" s="1"/>
  <c r="G90" i="2"/>
  <c r="F90" i="2"/>
  <c r="F244" i="2" s="1"/>
  <c r="D90" i="2"/>
  <c r="C90" i="2"/>
  <c r="I89" i="2"/>
  <c r="I243" i="2" s="1"/>
  <c r="H89" i="2"/>
  <c r="H243" i="2" s="1"/>
  <c r="G89" i="2"/>
  <c r="G243" i="2" s="1"/>
  <c r="F89" i="2"/>
  <c r="F243" i="2" s="1"/>
  <c r="D89" i="2"/>
  <c r="C89" i="2"/>
  <c r="I88" i="2"/>
  <c r="I242" i="2" s="1"/>
  <c r="H88" i="2"/>
  <c r="H242" i="2" s="1"/>
  <c r="G88" i="2"/>
  <c r="G242" i="2" s="1"/>
  <c r="F88" i="2"/>
  <c r="F242" i="2" s="1"/>
  <c r="D88" i="2"/>
  <c r="C88" i="2"/>
  <c r="I87" i="2"/>
  <c r="H87" i="2"/>
  <c r="H241" i="2" s="1"/>
  <c r="G87" i="2"/>
  <c r="G241" i="2" s="1"/>
  <c r="F87" i="2"/>
  <c r="F241" i="2" s="1"/>
  <c r="D87" i="2"/>
  <c r="C87" i="2"/>
  <c r="I86" i="2"/>
  <c r="I240" i="2" s="1"/>
  <c r="H86" i="2"/>
  <c r="H240" i="2" s="1"/>
  <c r="G86" i="2"/>
  <c r="G240" i="2" s="1"/>
  <c r="F86" i="2"/>
  <c r="F240" i="2" s="1"/>
  <c r="D86" i="2"/>
  <c r="C86" i="2"/>
  <c r="I85" i="2"/>
  <c r="I239" i="2" s="1"/>
  <c r="H85" i="2"/>
  <c r="H239" i="2" s="1"/>
  <c r="G85" i="2"/>
  <c r="F85" i="2"/>
  <c r="F239" i="2" s="1"/>
  <c r="D85" i="2"/>
  <c r="C85" i="2"/>
  <c r="I84" i="2"/>
  <c r="I238" i="2" s="1"/>
  <c r="H84" i="2"/>
  <c r="H238" i="2" s="1"/>
  <c r="G84" i="2"/>
  <c r="J84" i="2" s="1"/>
  <c r="F84" i="2"/>
  <c r="F238" i="2" s="1"/>
  <c r="D84" i="2"/>
  <c r="C84" i="2"/>
  <c r="I83" i="2"/>
  <c r="I237" i="2" s="1"/>
  <c r="H83" i="2"/>
  <c r="H237" i="2" s="1"/>
  <c r="G83" i="2"/>
  <c r="G237" i="2" s="1"/>
  <c r="F83" i="2"/>
  <c r="F237" i="2" s="1"/>
  <c r="D83" i="2"/>
  <c r="C83" i="2"/>
  <c r="I82" i="2"/>
  <c r="I236" i="2" s="1"/>
  <c r="H82" i="2"/>
  <c r="H236" i="2" s="1"/>
  <c r="G82" i="2"/>
  <c r="J82" i="2" s="1"/>
  <c r="F82" i="2"/>
  <c r="F236" i="2" s="1"/>
  <c r="D82" i="2"/>
  <c r="C82" i="2"/>
  <c r="I81" i="2"/>
  <c r="I235" i="2" s="1"/>
  <c r="H81" i="2"/>
  <c r="H235" i="2" s="1"/>
  <c r="G81" i="2"/>
  <c r="G235" i="2" s="1"/>
  <c r="F81" i="2"/>
  <c r="F235" i="2" s="1"/>
  <c r="D81" i="2"/>
  <c r="C81" i="2"/>
  <c r="I80" i="2"/>
  <c r="I234" i="2" s="1"/>
  <c r="H80" i="2"/>
  <c r="H234" i="2" s="1"/>
  <c r="G80" i="2"/>
  <c r="G234" i="2" s="1"/>
  <c r="F80" i="2"/>
  <c r="F234" i="2" s="1"/>
  <c r="D80" i="2"/>
  <c r="C80" i="2"/>
  <c r="I79" i="2"/>
  <c r="I233" i="2" s="1"/>
  <c r="H79" i="2"/>
  <c r="H233" i="2" s="1"/>
  <c r="G79" i="2"/>
  <c r="G233" i="2" s="1"/>
  <c r="F79" i="2"/>
  <c r="F233" i="2" s="1"/>
  <c r="D79" i="2"/>
  <c r="C79" i="2"/>
  <c r="I78" i="2"/>
  <c r="I232" i="2" s="1"/>
  <c r="H78" i="2"/>
  <c r="H232" i="2" s="1"/>
  <c r="G78" i="2"/>
  <c r="G232" i="2" s="1"/>
  <c r="F78" i="2"/>
  <c r="F232" i="2" s="1"/>
  <c r="D78" i="2"/>
  <c r="C78" i="2"/>
  <c r="I77" i="2"/>
  <c r="I231" i="2" s="1"/>
  <c r="H77" i="2"/>
  <c r="G77" i="2"/>
  <c r="G231" i="2" s="1"/>
  <c r="F77" i="2"/>
  <c r="F231" i="2" s="1"/>
  <c r="D77" i="2"/>
  <c r="C77" i="2"/>
  <c r="I76" i="2"/>
  <c r="I230" i="2" s="1"/>
  <c r="H76" i="2"/>
  <c r="H230" i="2" s="1"/>
  <c r="G76" i="2"/>
  <c r="J76" i="2" s="1"/>
  <c r="F76" i="2"/>
  <c r="F230" i="2" s="1"/>
  <c r="D76" i="2"/>
  <c r="C76" i="2"/>
  <c r="I75" i="2"/>
  <c r="I229" i="2" s="1"/>
  <c r="H75" i="2"/>
  <c r="H229" i="2" s="1"/>
  <c r="G75" i="2"/>
  <c r="G229" i="2" s="1"/>
  <c r="F75" i="2"/>
  <c r="F229" i="2" s="1"/>
  <c r="D75" i="2"/>
  <c r="C75" i="2"/>
  <c r="I74" i="2"/>
  <c r="I228" i="2" s="1"/>
  <c r="H74" i="2"/>
  <c r="H228" i="2" s="1"/>
  <c r="G74" i="2"/>
  <c r="J74" i="2" s="1"/>
  <c r="F74" i="2"/>
  <c r="F228" i="2" s="1"/>
  <c r="D74" i="2"/>
  <c r="C74" i="2"/>
  <c r="I73" i="2"/>
  <c r="I227" i="2" s="1"/>
  <c r="H73" i="2"/>
  <c r="H227" i="2" s="1"/>
  <c r="G73" i="2"/>
  <c r="G227" i="2" s="1"/>
  <c r="F73" i="2"/>
  <c r="F227" i="2" s="1"/>
  <c r="D73" i="2"/>
  <c r="C73" i="2"/>
  <c r="I68" i="2"/>
  <c r="C68" i="2"/>
  <c r="I67" i="2"/>
  <c r="I221" i="2" s="1"/>
  <c r="H67" i="2"/>
  <c r="H221" i="2" s="1"/>
  <c r="G67" i="2"/>
  <c r="G221" i="2" s="1"/>
  <c r="F67" i="2"/>
  <c r="F221" i="2" s="1"/>
  <c r="D67" i="2"/>
  <c r="I66" i="2"/>
  <c r="I220" i="2" s="1"/>
  <c r="H66" i="2"/>
  <c r="H220" i="2" s="1"/>
  <c r="G66" i="2"/>
  <c r="G68" i="2" s="1"/>
  <c r="F66" i="2"/>
  <c r="F220" i="2" s="1"/>
  <c r="D66" i="2"/>
  <c r="I65" i="2"/>
  <c r="I219" i="2" s="1"/>
  <c r="I222" i="2" s="1"/>
  <c r="H65" i="2"/>
  <c r="H219" i="2" s="1"/>
  <c r="G65" i="2"/>
  <c r="G219" i="2" s="1"/>
  <c r="F65" i="2"/>
  <c r="F68" i="2" s="1"/>
  <c r="D65" i="2"/>
  <c r="H62" i="2"/>
  <c r="C62" i="2"/>
  <c r="J61" i="2"/>
  <c r="I61" i="2"/>
  <c r="I215" i="2" s="1"/>
  <c r="H61" i="2"/>
  <c r="G61" i="2"/>
  <c r="G215" i="2" s="1"/>
  <c r="F61" i="2"/>
  <c r="F215" i="2" s="1"/>
  <c r="D61" i="2"/>
  <c r="C61" i="2"/>
  <c r="J60" i="2"/>
  <c r="I60" i="2"/>
  <c r="I214" i="2" s="1"/>
  <c r="H60" i="2"/>
  <c r="H214" i="2" s="1"/>
  <c r="G60" i="2"/>
  <c r="F60" i="2"/>
  <c r="D60" i="2"/>
  <c r="I59" i="2"/>
  <c r="I213" i="2" s="1"/>
  <c r="I216" i="2" s="1"/>
  <c r="H59" i="2"/>
  <c r="H213" i="2" s="1"/>
  <c r="G59" i="2"/>
  <c r="G213" i="2" s="1"/>
  <c r="F59" i="2"/>
  <c r="F62" i="2" s="1"/>
  <c r="D59" i="2"/>
  <c r="I57" i="2"/>
  <c r="H57" i="2"/>
  <c r="G57" i="2"/>
  <c r="I56" i="2"/>
  <c r="H56" i="2"/>
  <c r="G56" i="2"/>
  <c r="F56" i="2"/>
  <c r="A52" i="2"/>
  <c r="J51" i="2"/>
  <c r="A51" i="2"/>
  <c r="J50" i="2"/>
  <c r="A50" i="2"/>
  <c r="J49" i="2"/>
  <c r="A49" i="2"/>
  <c r="J48" i="2"/>
  <c r="A48" i="2"/>
  <c r="H45" i="2"/>
  <c r="F45" i="2"/>
  <c r="I42" i="2"/>
  <c r="H42" i="2"/>
  <c r="H46" i="2" s="1"/>
  <c r="F42" i="2"/>
  <c r="G42" i="2" s="1"/>
  <c r="J33" i="2"/>
  <c r="K33" i="2" s="1"/>
  <c r="I33" i="2"/>
  <c r="I45" i="2" s="1"/>
  <c r="H33" i="2"/>
  <c r="G33" i="2"/>
  <c r="F33" i="2"/>
  <c r="B32" i="2"/>
  <c r="I31" i="2"/>
  <c r="H31" i="2"/>
  <c r="G31" i="2"/>
  <c r="F31" i="2" s="1"/>
  <c r="D31" i="2"/>
  <c r="C30" i="2"/>
  <c r="I29" i="2"/>
  <c r="H29" i="2"/>
  <c r="F29" i="2"/>
  <c r="H28" i="2"/>
  <c r="F28" i="2"/>
  <c r="C26" i="2"/>
  <c r="C25" i="2"/>
  <c r="I24" i="2"/>
  <c r="H24" i="2"/>
  <c r="G24" i="2"/>
  <c r="J24" i="2" s="1"/>
  <c r="F24" i="2"/>
  <c r="K24" i="2" s="1"/>
  <c r="D24" i="2"/>
  <c r="C22" i="2"/>
  <c r="C21" i="2"/>
  <c r="I20" i="2"/>
  <c r="C20" i="2"/>
  <c r="C19" i="2"/>
  <c r="C18" i="2"/>
  <c r="C15" i="2"/>
  <c r="C14" i="2"/>
  <c r="C13" i="2"/>
  <c r="C12" i="2"/>
  <c r="A5" i="2"/>
  <c r="J4" i="2"/>
  <c r="A4" i="2"/>
  <c r="J3" i="2"/>
  <c r="A3" i="2"/>
  <c r="A2" i="2"/>
  <c r="A1" i="2"/>
  <c r="C1029" i="1"/>
  <c r="C1027" i="1"/>
  <c r="C1026" i="1"/>
  <c r="C1025" i="1"/>
  <c r="C1022" i="1"/>
  <c r="C1021" i="1"/>
  <c r="C1020" i="1"/>
  <c r="C1017" i="1"/>
  <c r="C1016" i="1"/>
  <c r="C1015" i="1"/>
  <c r="C1014" i="1"/>
  <c r="K1013" i="1"/>
  <c r="G1013" i="1"/>
  <c r="C1013" i="1"/>
  <c r="C1012" i="1"/>
  <c r="C1011" i="1"/>
  <c r="C1007" i="1"/>
  <c r="C1006" i="1"/>
  <c r="C1005" i="1"/>
  <c r="C1002" i="1"/>
  <c r="C1001" i="1"/>
  <c r="C1000" i="1"/>
  <c r="C999" i="1"/>
  <c r="C998" i="1"/>
  <c r="C997" i="1"/>
  <c r="I995" i="1"/>
  <c r="H995" i="1"/>
  <c r="G995" i="1"/>
  <c r="F994" i="1"/>
  <c r="A990" i="1"/>
  <c r="J989" i="1"/>
  <c r="A989" i="1"/>
  <c r="J988" i="1"/>
  <c r="A988" i="1"/>
  <c r="J987" i="1"/>
  <c r="J986" i="1"/>
  <c r="A986" i="1"/>
  <c r="K817" i="1"/>
  <c r="J817" i="1"/>
  <c r="I817" i="1"/>
  <c r="I764" i="1" s="1"/>
  <c r="H817" i="1"/>
  <c r="G817" i="1"/>
  <c r="G764" i="1" s="1"/>
  <c r="C817" i="1"/>
  <c r="K816" i="1"/>
  <c r="J816" i="1"/>
  <c r="I816" i="1"/>
  <c r="H816" i="1"/>
  <c r="G816" i="1"/>
  <c r="F816" i="1"/>
  <c r="C816" i="1"/>
  <c r="K815" i="1"/>
  <c r="J815" i="1"/>
  <c r="I815" i="1"/>
  <c r="I1013" i="1" s="1"/>
  <c r="H815" i="1"/>
  <c r="H1013" i="1" s="1"/>
  <c r="G815" i="1"/>
  <c r="F815" i="1"/>
  <c r="F1013" i="1" s="1"/>
  <c r="C815" i="1"/>
  <c r="K814" i="1"/>
  <c r="J814" i="1"/>
  <c r="I814" i="1"/>
  <c r="H814" i="1"/>
  <c r="G814" i="1"/>
  <c r="C814" i="1"/>
  <c r="C811" i="1"/>
  <c r="C810" i="1"/>
  <c r="C809" i="1"/>
  <c r="C808" i="1"/>
  <c r="F807" i="1"/>
  <c r="C807" i="1"/>
  <c r="C806" i="1"/>
  <c r="F803" i="1"/>
  <c r="C803" i="1"/>
  <c r="F802" i="1"/>
  <c r="C802" i="1"/>
  <c r="F801" i="1"/>
  <c r="C801" i="1"/>
  <c r="F800" i="1"/>
  <c r="C800" i="1"/>
  <c r="F799" i="1"/>
  <c r="C799" i="1"/>
  <c r="C796" i="1"/>
  <c r="G795" i="1"/>
  <c r="F810" i="1" s="1"/>
  <c r="F795" i="1"/>
  <c r="C795" i="1"/>
  <c r="F794" i="1"/>
  <c r="G794" i="1" s="1"/>
  <c r="F809" i="1" s="1"/>
  <c r="C794" i="1"/>
  <c r="F793" i="1"/>
  <c r="C793" i="1"/>
  <c r="G792" i="1"/>
  <c r="F792" i="1"/>
  <c r="C792" i="1"/>
  <c r="F791" i="1"/>
  <c r="C791" i="1"/>
  <c r="I788" i="1"/>
  <c r="H788" i="1"/>
  <c r="G788" i="1"/>
  <c r="I787" i="1"/>
  <c r="H787" i="1"/>
  <c r="G787" i="1"/>
  <c r="F787" i="1"/>
  <c r="A783" i="1"/>
  <c r="J782" i="1"/>
  <c r="A782" i="1"/>
  <c r="J781" i="1"/>
  <c r="A781" i="1"/>
  <c r="J780" i="1"/>
  <c r="J779" i="1"/>
  <c r="A779" i="1"/>
  <c r="G777" i="1"/>
  <c r="G776" i="1"/>
  <c r="I775" i="1"/>
  <c r="F775" i="1"/>
  <c r="I772" i="1"/>
  <c r="H772" i="1"/>
  <c r="G772" i="1"/>
  <c r="F772" i="1"/>
  <c r="C770" i="1"/>
  <c r="C767" i="1"/>
  <c r="C766" i="1"/>
  <c r="C765" i="1"/>
  <c r="K764" i="1"/>
  <c r="J764" i="1"/>
  <c r="H764" i="1"/>
  <c r="F764" i="1"/>
  <c r="C764" i="1"/>
  <c r="C762" i="1"/>
  <c r="I761" i="1"/>
  <c r="H761" i="1"/>
  <c r="G761" i="1"/>
  <c r="J761" i="1" s="1"/>
  <c r="F761" i="1"/>
  <c r="K761" i="1" s="1"/>
  <c r="C761" i="1"/>
  <c r="C760" i="1"/>
  <c r="C758" i="1"/>
  <c r="F757" i="1"/>
  <c r="C757" i="1"/>
  <c r="C756" i="1"/>
  <c r="C755" i="1"/>
  <c r="C753" i="1"/>
  <c r="I750" i="1"/>
  <c r="I757" i="1" s="1"/>
  <c r="I760" i="1" s="1"/>
  <c r="H750" i="1"/>
  <c r="F750" i="1"/>
  <c r="F998" i="1" s="1"/>
  <c r="C750" i="1"/>
  <c r="I749" i="1"/>
  <c r="H749" i="1"/>
  <c r="G749" i="1"/>
  <c r="J749" i="1" s="1"/>
  <c r="F749" i="1"/>
  <c r="D749" i="1"/>
  <c r="C749" i="1"/>
  <c r="I748" i="1"/>
  <c r="H748" i="1"/>
  <c r="G748" i="1"/>
  <c r="J748" i="1" s="1"/>
  <c r="F748" i="1"/>
  <c r="K748" i="1" s="1"/>
  <c r="D748" i="1"/>
  <c r="C748" i="1"/>
  <c r="I747" i="1"/>
  <c r="H747" i="1"/>
  <c r="G747" i="1"/>
  <c r="J747" i="1" s="1"/>
  <c r="F747" i="1"/>
  <c r="D747" i="1"/>
  <c r="C747" i="1"/>
  <c r="I746" i="1"/>
  <c r="H746" i="1"/>
  <c r="G746" i="1"/>
  <c r="J746" i="1" s="1"/>
  <c r="F746" i="1"/>
  <c r="D746" i="1"/>
  <c r="C746" i="1"/>
  <c r="I745" i="1"/>
  <c r="H745" i="1"/>
  <c r="G745" i="1"/>
  <c r="J745" i="1" s="1"/>
  <c r="F745" i="1"/>
  <c r="D745" i="1"/>
  <c r="C745" i="1"/>
  <c r="I744" i="1"/>
  <c r="H744" i="1"/>
  <c r="G744" i="1"/>
  <c r="J744" i="1" s="1"/>
  <c r="F744" i="1"/>
  <c r="D744" i="1"/>
  <c r="C744" i="1"/>
  <c r="I743" i="1"/>
  <c r="H743" i="1"/>
  <c r="G743" i="1"/>
  <c r="J743" i="1" s="1"/>
  <c r="F743" i="1"/>
  <c r="D743" i="1"/>
  <c r="C743" i="1"/>
  <c r="I742" i="1"/>
  <c r="H742" i="1"/>
  <c r="G742" i="1"/>
  <c r="F742" i="1"/>
  <c r="D742" i="1"/>
  <c r="C742" i="1"/>
  <c r="I740" i="1"/>
  <c r="H740" i="1"/>
  <c r="G740" i="1"/>
  <c r="I739" i="1"/>
  <c r="H739" i="1"/>
  <c r="G739" i="1"/>
  <c r="F739" i="1"/>
  <c r="A735" i="1"/>
  <c r="J734" i="1"/>
  <c r="A734" i="1"/>
  <c r="J733" i="1"/>
  <c r="A733" i="1"/>
  <c r="J732" i="1"/>
  <c r="J731" i="1"/>
  <c r="A731" i="1"/>
  <c r="K729" i="1"/>
  <c r="K775" i="1" s="1"/>
  <c r="J729" i="1"/>
  <c r="J775" i="1" s="1"/>
  <c r="I729" i="1"/>
  <c r="H729" i="1"/>
  <c r="H775" i="1" s="1"/>
  <c r="G729" i="1"/>
  <c r="G775" i="1" s="1"/>
  <c r="F729" i="1"/>
  <c r="G720" i="1"/>
  <c r="K719" i="1"/>
  <c r="I719" i="1"/>
  <c r="H719" i="1"/>
  <c r="G719" i="1"/>
  <c r="F719" i="1"/>
  <c r="H714" i="1"/>
  <c r="H707" i="1"/>
  <c r="J705" i="1"/>
  <c r="G705" i="1"/>
  <c r="F705" i="1"/>
  <c r="J704" i="1"/>
  <c r="I704" i="1"/>
  <c r="I705" i="1" s="1"/>
  <c r="H704" i="1"/>
  <c r="H705" i="1" s="1"/>
  <c r="H726" i="1" s="1"/>
  <c r="G704" i="1"/>
  <c r="F704" i="1"/>
  <c r="D704" i="1"/>
  <c r="I701" i="1"/>
  <c r="H701" i="1"/>
  <c r="I700" i="1"/>
  <c r="H700" i="1"/>
  <c r="G700" i="1"/>
  <c r="G701" i="1" s="1"/>
  <c r="F700" i="1"/>
  <c r="F701" i="1" s="1"/>
  <c r="D700" i="1"/>
  <c r="H696" i="1"/>
  <c r="J695" i="1"/>
  <c r="I695" i="1"/>
  <c r="H695" i="1"/>
  <c r="G695" i="1"/>
  <c r="F695" i="1"/>
  <c r="K695" i="1" s="1"/>
  <c r="D695" i="1"/>
  <c r="I694" i="1"/>
  <c r="I696" i="1" s="1"/>
  <c r="I714" i="1" s="1"/>
  <c r="H694" i="1"/>
  <c r="G694" i="1"/>
  <c r="F694" i="1"/>
  <c r="D694" i="1"/>
  <c r="I692" i="1"/>
  <c r="H692" i="1"/>
  <c r="G692" i="1"/>
  <c r="I691" i="1"/>
  <c r="H691" i="1"/>
  <c r="G691" i="1"/>
  <c r="A687" i="1"/>
  <c r="J686" i="1"/>
  <c r="A686" i="1"/>
  <c r="J685" i="1"/>
  <c r="A685" i="1"/>
  <c r="J684" i="1"/>
  <c r="J683" i="1"/>
  <c r="A683" i="1"/>
  <c r="C681" i="1"/>
  <c r="F680" i="1"/>
  <c r="F681" i="1" s="1"/>
  <c r="C680" i="1"/>
  <c r="C676" i="1"/>
  <c r="C675" i="1"/>
  <c r="I674" i="1"/>
  <c r="I680" i="1" s="1"/>
  <c r="I681" i="1" s="1"/>
  <c r="H674" i="1"/>
  <c r="F674" i="1"/>
  <c r="C674" i="1"/>
  <c r="K673" i="1"/>
  <c r="I673" i="1"/>
  <c r="H673" i="1"/>
  <c r="G673" i="1"/>
  <c r="F673" i="1"/>
  <c r="C673" i="1"/>
  <c r="C671" i="1"/>
  <c r="C668" i="1"/>
  <c r="C667" i="1"/>
  <c r="C663" i="1"/>
  <c r="C662" i="1"/>
  <c r="G661" i="1"/>
  <c r="C661" i="1"/>
  <c r="I658" i="1"/>
  <c r="I1021" i="1" s="1"/>
  <c r="F658" i="1"/>
  <c r="F1021" i="1" s="1"/>
  <c r="C658" i="1"/>
  <c r="I657" i="1"/>
  <c r="H657" i="1"/>
  <c r="G657" i="1"/>
  <c r="F657" i="1"/>
  <c r="D657" i="1"/>
  <c r="C657" i="1"/>
  <c r="I656" i="1"/>
  <c r="H656" i="1"/>
  <c r="H658" i="1" s="1"/>
  <c r="H1021" i="1" s="1"/>
  <c r="G656" i="1"/>
  <c r="F656" i="1"/>
  <c r="D656" i="1"/>
  <c r="C656" i="1"/>
  <c r="I653" i="1"/>
  <c r="I1016" i="1" s="1"/>
  <c r="H653" i="1"/>
  <c r="C653" i="1"/>
  <c r="I652" i="1"/>
  <c r="H652" i="1"/>
  <c r="G652" i="1"/>
  <c r="J652" i="1" s="1"/>
  <c r="J653" i="1" s="1"/>
  <c r="F652" i="1"/>
  <c r="D652" i="1"/>
  <c r="C652" i="1"/>
  <c r="H649" i="1"/>
  <c r="H1015" i="1" s="1"/>
  <c r="G649" i="1"/>
  <c r="G1015" i="1" s="1"/>
  <c r="C649" i="1"/>
  <c r="I648" i="1"/>
  <c r="H648" i="1"/>
  <c r="G648" i="1"/>
  <c r="F648" i="1"/>
  <c r="D648" i="1"/>
  <c r="C648" i="1"/>
  <c r="I647" i="1"/>
  <c r="H647" i="1"/>
  <c r="G647" i="1"/>
  <c r="J647" i="1" s="1"/>
  <c r="F647" i="1"/>
  <c r="K647" i="1" s="1"/>
  <c r="D647" i="1"/>
  <c r="C647" i="1"/>
  <c r="I646" i="1"/>
  <c r="H646" i="1"/>
  <c r="G646" i="1"/>
  <c r="J646" i="1" s="1"/>
  <c r="F646" i="1"/>
  <c r="D646" i="1"/>
  <c r="C646" i="1"/>
  <c r="I645" i="1"/>
  <c r="H645" i="1"/>
  <c r="G645" i="1"/>
  <c r="J645" i="1" s="1"/>
  <c r="F645" i="1"/>
  <c r="K645" i="1" s="1"/>
  <c r="D645" i="1"/>
  <c r="C645" i="1"/>
  <c r="I644" i="1"/>
  <c r="H644" i="1"/>
  <c r="G644" i="1"/>
  <c r="J644" i="1" s="1"/>
  <c r="K644" i="1" s="1"/>
  <c r="F644" i="1"/>
  <c r="D644" i="1"/>
  <c r="C644" i="1"/>
  <c r="I639" i="1"/>
  <c r="I1006" i="1" s="1"/>
  <c r="G639" i="1"/>
  <c r="C639" i="1"/>
  <c r="J638" i="1"/>
  <c r="I638" i="1"/>
  <c r="H638" i="1"/>
  <c r="G638" i="1"/>
  <c r="F638" i="1"/>
  <c r="K638" i="1" s="1"/>
  <c r="D638" i="1"/>
  <c r="C638" i="1"/>
  <c r="J637" i="1"/>
  <c r="I637" i="1"/>
  <c r="H637" i="1"/>
  <c r="G637" i="1"/>
  <c r="F637" i="1"/>
  <c r="K637" i="1" s="1"/>
  <c r="D637" i="1"/>
  <c r="C637" i="1"/>
  <c r="J636" i="1"/>
  <c r="J639" i="1" s="1"/>
  <c r="I636" i="1"/>
  <c r="H636" i="1"/>
  <c r="H639" i="1" s="1"/>
  <c r="G636" i="1"/>
  <c r="F636" i="1"/>
  <c r="F639" i="1" s="1"/>
  <c r="F1006" i="1" s="1"/>
  <c r="D636" i="1"/>
  <c r="C636" i="1"/>
  <c r="J633" i="1"/>
  <c r="J1005" i="1" s="1"/>
  <c r="H633" i="1"/>
  <c r="H1005" i="1" s="1"/>
  <c r="F633" i="1"/>
  <c r="F1005" i="1" s="1"/>
  <c r="C633" i="1"/>
  <c r="J632" i="1"/>
  <c r="K632" i="1" s="1"/>
  <c r="K633" i="1" s="1"/>
  <c r="K1005" i="1" s="1"/>
  <c r="I632" i="1"/>
  <c r="I633" i="1" s="1"/>
  <c r="I1005" i="1" s="1"/>
  <c r="H632" i="1"/>
  <c r="G632" i="1"/>
  <c r="G633" i="1" s="1"/>
  <c r="G1005" i="1" s="1"/>
  <c r="F632" i="1"/>
  <c r="D632" i="1"/>
  <c r="C632" i="1"/>
  <c r="I629" i="1"/>
  <c r="H629" i="1"/>
  <c r="G629" i="1"/>
  <c r="I628" i="1"/>
  <c r="H628" i="1"/>
  <c r="G628" i="1"/>
  <c r="F628" i="1"/>
  <c r="A624" i="1"/>
  <c r="J623" i="1"/>
  <c r="A623" i="1"/>
  <c r="J622" i="1"/>
  <c r="A622" i="1"/>
  <c r="J621" i="1"/>
  <c r="J620" i="1"/>
  <c r="A620" i="1"/>
  <c r="C618" i="1"/>
  <c r="C617" i="1"/>
  <c r="C616" i="1"/>
  <c r="C615" i="1"/>
  <c r="I610" i="1"/>
  <c r="G610" i="1"/>
  <c r="C610" i="1"/>
  <c r="K609" i="1"/>
  <c r="I609" i="1"/>
  <c r="H609" i="1"/>
  <c r="J609" i="1" s="1"/>
  <c r="G609" i="1"/>
  <c r="F609" i="1"/>
  <c r="D609" i="1"/>
  <c r="C609" i="1"/>
  <c r="I608" i="1"/>
  <c r="H608" i="1"/>
  <c r="H610" i="1" s="1"/>
  <c r="G608" i="1"/>
  <c r="F608" i="1"/>
  <c r="F610" i="1" s="1"/>
  <c r="D608" i="1"/>
  <c r="C608" i="1"/>
  <c r="H605" i="1"/>
  <c r="H612" i="1" s="1"/>
  <c r="H617" i="1" s="1"/>
  <c r="F605" i="1"/>
  <c r="C605" i="1"/>
  <c r="I604" i="1"/>
  <c r="H604" i="1"/>
  <c r="G604" i="1"/>
  <c r="J604" i="1" s="1"/>
  <c r="K604" i="1" s="1"/>
  <c r="F604" i="1"/>
  <c r="D604" i="1"/>
  <c r="C604" i="1"/>
  <c r="I603" i="1"/>
  <c r="H603" i="1"/>
  <c r="G603" i="1"/>
  <c r="J603" i="1" s="1"/>
  <c r="K603" i="1" s="1"/>
  <c r="F603" i="1"/>
  <c r="D603" i="1"/>
  <c r="C603" i="1"/>
  <c r="I602" i="1"/>
  <c r="H602" i="1"/>
  <c r="G602" i="1"/>
  <c r="J602" i="1" s="1"/>
  <c r="K602" i="1" s="1"/>
  <c r="F602" i="1"/>
  <c r="D602" i="1"/>
  <c r="C602" i="1"/>
  <c r="I601" i="1"/>
  <c r="I605" i="1" s="1"/>
  <c r="I612" i="1" s="1"/>
  <c r="I617" i="1" s="1"/>
  <c r="H601" i="1"/>
  <c r="G601" i="1"/>
  <c r="G605" i="1" s="1"/>
  <c r="F601" i="1"/>
  <c r="D601" i="1"/>
  <c r="C601" i="1"/>
  <c r="G598" i="1"/>
  <c r="G612" i="1" s="1"/>
  <c r="G617" i="1" s="1"/>
  <c r="C598" i="1"/>
  <c r="J597" i="1"/>
  <c r="I597" i="1"/>
  <c r="H597" i="1"/>
  <c r="G597" i="1"/>
  <c r="F597" i="1"/>
  <c r="D597" i="1"/>
  <c r="C597" i="1"/>
  <c r="I596" i="1"/>
  <c r="I598" i="1" s="1"/>
  <c r="H596" i="1"/>
  <c r="H598" i="1" s="1"/>
  <c r="G596" i="1"/>
  <c r="F596" i="1"/>
  <c r="D596" i="1"/>
  <c r="C596" i="1"/>
  <c r="I593" i="1"/>
  <c r="H593" i="1"/>
  <c r="G593" i="1"/>
  <c r="I592" i="1"/>
  <c r="H592" i="1"/>
  <c r="G592" i="1"/>
  <c r="F592" i="1"/>
  <c r="A588" i="1"/>
  <c r="J587" i="1"/>
  <c r="A587" i="1"/>
  <c r="J586" i="1"/>
  <c r="A586" i="1"/>
  <c r="J585" i="1"/>
  <c r="J584" i="1"/>
  <c r="A584" i="1"/>
  <c r="I582" i="1"/>
  <c r="I616" i="1" s="1"/>
  <c r="I579" i="1"/>
  <c r="H579" i="1"/>
  <c r="G579" i="1"/>
  <c r="C579" i="1"/>
  <c r="I578" i="1"/>
  <c r="H578" i="1"/>
  <c r="G578" i="1"/>
  <c r="J578" i="1" s="1"/>
  <c r="J579" i="1" s="1"/>
  <c r="F578" i="1"/>
  <c r="K578" i="1" s="1"/>
  <c r="K579" i="1" s="1"/>
  <c r="D578" i="1"/>
  <c r="C578" i="1"/>
  <c r="I575" i="1"/>
  <c r="F575" i="1"/>
  <c r="C575" i="1"/>
  <c r="J574" i="1"/>
  <c r="J575" i="1" s="1"/>
  <c r="I574" i="1"/>
  <c r="H574" i="1"/>
  <c r="H575" i="1" s="1"/>
  <c r="G574" i="1"/>
  <c r="G575" i="1" s="1"/>
  <c r="F574" i="1"/>
  <c r="D574" i="1"/>
  <c r="C574" i="1"/>
  <c r="H571" i="1"/>
  <c r="F571" i="1"/>
  <c r="C571" i="1"/>
  <c r="I570" i="1"/>
  <c r="I571" i="1" s="1"/>
  <c r="H570" i="1"/>
  <c r="G570" i="1"/>
  <c r="F570" i="1"/>
  <c r="D570" i="1"/>
  <c r="C570" i="1"/>
  <c r="I567" i="1"/>
  <c r="G567" i="1"/>
  <c r="F567" i="1"/>
  <c r="C567" i="1"/>
  <c r="K566" i="1"/>
  <c r="K567" i="1" s="1"/>
  <c r="J566" i="1"/>
  <c r="J567" i="1" s="1"/>
  <c r="I566" i="1"/>
  <c r="H566" i="1"/>
  <c r="H567" i="1" s="1"/>
  <c r="G566" i="1"/>
  <c r="F566" i="1"/>
  <c r="D566" i="1"/>
  <c r="I563" i="1"/>
  <c r="C563" i="1"/>
  <c r="J562" i="1"/>
  <c r="I562" i="1"/>
  <c r="H562" i="1"/>
  <c r="H563" i="1" s="1"/>
  <c r="G562" i="1"/>
  <c r="G563" i="1" s="1"/>
  <c r="F562" i="1"/>
  <c r="F563" i="1" s="1"/>
  <c r="D562" i="1"/>
  <c r="C562" i="1"/>
  <c r="I560" i="1"/>
  <c r="H560" i="1"/>
  <c r="G560" i="1"/>
  <c r="I559" i="1"/>
  <c r="H559" i="1"/>
  <c r="G559" i="1"/>
  <c r="F559" i="1"/>
  <c r="A555" i="1"/>
  <c r="J554" i="1"/>
  <c r="A554" i="1"/>
  <c r="J553" i="1"/>
  <c r="A553" i="1"/>
  <c r="J552" i="1"/>
  <c r="J551" i="1"/>
  <c r="A551" i="1"/>
  <c r="C549" i="1"/>
  <c r="C547" i="1"/>
  <c r="I546" i="1"/>
  <c r="H546" i="1"/>
  <c r="G546" i="1"/>
  <c r="J546" i="1" s="1"/>
  <c r="F546" i="1"/>
  <c r="D546" i="1"/>
  <c r="C546" i="1"/>
  <c r="I545" i="1"/>
  <c r="H545" i="1"/>
  <c r="G545" i="1"/>
  <c r="J545" i="1" s="1"/>
  <c r="F545" i="1"/>
  <c r="K545" i="1" s="1"/>
  <c r="D545" i="1"/>
  <c r="C545" i="1"/>
  <c r="J544" i="1"/>
  <c r="I544" i="1"/>
  <c r="H544" i="1"/>
  <c r="G544" i="1"/>
  <c r="F544" i="1"/>
  <c r="K544" i="1" s="1"/>
  <c r="D544" i="1"/>
  <c r="C544" i="1"/>
  <c r="J543" i="1"/>
  <c r="I543" i="1"/>
  <c r="H543" i="1"/>
  <c r="G543" i="1"/>
  <c r="F543" i="1"/>
  <c r="D543" i="1"/>
  <c r="C543" i="1"/>
  <c r="I542" i="1"/>
  <c r="H542" i="1"/>
  <c r="G542" i="1"/>
  <c r="J542" i="1" s="1"/>
  <c r="F542" i="1"/>
  <c r="D542" i="1"/>
  <c r="C542" i="1"/>
  <c r="J541" i="1"/>
  <c r="I541" i="1"/>
  <c r="H541" i="1"/>
  <c r="G541" i="1"/>
  <c r="F541" i="1"/>
  <c r="D541" i="1"/>
  <c r="C541" i="1"/>
  <c r="I540" i="1"/>
  <c r="I547" i="1" s="1"/>
  <c r="H540" i="1"/>
  <c r="G540" i="1"/>
  <c r="J540" i="1" s="1"/>
  <c r="F540" i="1"/>
  <c r="D540" i="1"/>
  <c r="C540" i="1"/>
  <c r="I539" i="1"/>
  <c r="H539" i="1"/>
  <c r="J539" i="1" s="1"/>
  <c r="G539" i="1"/>
  <c r="F539" i="1"/>
  <c r="D539" i="1"/>
  <c r="C539" i="1"/>
  <c r="I538" i="1"/>
  <c r="H538" i="1"/>
  <c r="J538" i="1" s="1"/>
  <c r="G538" i="1"/>
  <c r="F538" i="1"/>
  <c r="K538" i="1" s="1"/>
  <c r="D538" i="1"/>
  <c r="C538" i="1"/>
  <c r="I537" i="1"/>
  <c r="H537" i="1"/>
  <c r="G537" i="1"/>
  <c r="F537" i="1"/>
  <c r="D537" i="1"/>
  <c r="C537" i="1"/>
  <c r="I536" i="1"/>
  <c r="H536" i="1"/>
  <c r="G536" i="1"/>
  <c r="J536" i="1" s="1"/>
  <c r="F536" i="1"/>
  <c r="K536" i="1" s="1"/>
  <c r="D536" i="1"/>
  <c r="C536" i="1"/>
  <c r="I535" i="1"/>
  <c r="H535" i="1"/>
  <c r="G535" i="1"/>
  <c r="J535" i="1" s="1"/>
  <c r="F535" i="1"/>
  <c r="D535" i="1"/>
  <c r="C535" i="1"/>
  <c r="I534" i="1"/>
  <c r="H534" i="1"/>
  <c r="G534" i="1"/>
  <c r="F534" i="1"/>
  <c r="D534" i="1"/>
  <c r="C534" i="1"/>
  <c r="I533" i="1"/>
  <c r="H533" i="1"/>
  <c r="G533" i="1"/>
  <c r="F533" i="1"/>
  <c r="D533" i="1"/>
  <c r="C533" i="1"/>
  <c r="H532" i="1"/>
  <c r="C532" i="1"/>
  <c r="I531" i="1"/>
  <c r="H531" i="1"/>
  <c r="G531" i="1"/>
  <c r="J531" i="1" s="1"/>
  <c r="F531" i="1"/>
  <c r="D531" i="1"/>
  <c r="C531" i="1"/>
  <c r="I530" i="1"/>
  <c r="H530" i="1"/>
  <c r="G530" i="1"/>
  <c r="J530" i="1" s="1"/>
  <c r="F530" i="1"/>
  <c r="D530" i="1"/>
  <c r="C530" i="1"/>
  <c r="I529" i="1"/>
  <c r="H529" i="1"/>
  <c r="G529" i="1"/>
  <c r="J529" i="1" s="1"/>
  <c r="F529" i="1"/>
  <c r="K529" i="1" s="1"/>
  <c r="D529" i="1"/>
  <c r="C529" i="1"/>
  <c r="I528" i="1"/>
  <c r="H528" i="1"/>
  <c r="G528" i="1"/>
  <c r="J528" i="1" s="1"/>
  <c r="F528" i="1"/>
  <c r="K528" i="1" s="1"/>
  <c r="D528" i="1"/>
  <c r="C528" i="1"/>
  <c r="I527" i="1"/>
  <c r="H527" i="1"/>
  <c r="G527" i="1"/>
  <c r="J527" i="1" s="1"/>
  <c r="F527" i="1"/>
  <c r="D527" i="1"/>
  <c r="I526" i="1"/>
  <c r="H526" i="1"/>
  <c r="G526" i="1"/>
  <c r="J526" i="1" s="1"/>
  <c r="F526" i="1"/>
  <c r="K526" i="1" s="1"/>
  <c r="D526" i="1"/>
  <c r="C526" i="1"/>
  <c r="I525" i="1"/>
  <c r="I532" i="1" s="1"/>
  <c r="H525" i="1"/>
  <c r="G525" i="1"/>
  <c r="J525" i="1" s="1"/>
  <c r="J532" i="1" s="1"/>
  <c r="F525" i="1"/>
  <c r="D525" i="1"/>
  <c r="C525" i="1"/>
  <c r="I522" i="1"/>
  <c r="G522" i="1"/>
  <c r="F522" i="1"/>
  <c r="C522" i="1"/>
  <c r="K521" i="1"/>
  <c r="K522" i="1" s="1"/>
  <c r="I521" i="1"/>
  <c r="H521" i="1"/>
  <c r="H522" i="1" s="1"/>
  <c r="G521" i="1"/>
  <c r="J521" i="1" s="1"/>
  <c r="J522" i="1" s="1"/>
  <c r="F521" i="1"/>
  <c r="D521" i="1"/>
  <c r="C521" i="1"/>
  <c r="H518" i="1"/>
  <c r="F518" i="1"/>
  <c r="C518" i="1"/>
  <c r="J517" i="1"/>
  <c r="I517" i="1"/>
  <c r="H517" i="1"/>
  <c r="G517" i="1"/>
  <c r="F517" i="1"/>
  <c r="D517" i="1"/>
  <c r="C517" i="1"/>
  <c r="J516" i="1"/>
  <c r="J518" i="1" s="1"/>
  <c r="I516" i="1"/>
  <c r="I518" i="1" s="1"/>
  <c r="H516" i="1"/>
  <c r="G516" i="1"/>
  <c r="G518" i="1" s="1"/>
  <c r="F516" i="1"/>
  <c r="D516" i="1"/>
  <c r="C516" i="1"/>
  <c r="I514" i="1"/>
  <c r="H514" i="1"/>
  <c r="G514" i="1"/>
  <c r="I513" i="1"/>
  <c r="H513" i="1"/>
  <c r="G513" i="1"/>
  <c r="F513" i="1"/>
  <c r="A509" i="1"/>
  <c r="J508" i="1"/>
  <c r="A508" i="1"/>
  <c r="J507" i="1"/>
  <c r="A507" i="1"/>
  <c r="J506" i="1"/>
  <c r="J505" i="1"/>
  <c r="A505" i="1"/>
  <c r="G503" i="1"/>
  <c r="C503" i="1"/>
  <c r="K502" i="1"/>
  <c r="I502" i="1"/>
  <c r="H502" i="1"/>
  <c r="G502" i="1"/>
  <c r="J502" i="1" s="1"/>
  <c r="F502" i="1"/>
  <c r="D502" i="1"/>
  <c r="C502" i="1"/>
  <c r="I501" i="1"/>
  <c r="H501" i="1"/>
  <c r="G501" i="1"/>
  <c r="F501" i="1"/>
  <c r="D501" i="1"/>
  <c r="C501" i="1"/>
  <c r="I500" i="1"/>
  <c r="H500" i="1"/>
  <c r="G500" i="1"/>
  <c r="F500" i="1"/>
  <c r="D500" i="1"/>
  <c r="C500" i="1"/>
  <c r="I499" i="1"/>
  <c r="H499" i="1"/>
  <c r="G499" i="1"/>
  <c r="J499" i="1" s="1"/>
  <c r="K499" i="1" s="1"/>
  <c r="F499" i="1"/>
  <c r="D499" i="1"/>
  <c r="C499" i="1"/>
  <c r="I498" i="1"/>
  <c r="H498" i="1"/>
  <c r="G498" i="1"/>
  <c r="F498" i="1"/>
  <c r="D498" i="1"/>
  <c r="C498" i="1"/>
  <c r="I497" i="1"/>
  <c r="H497" i="1"/>
  <c r="G497" i="1"/>
  <c r="F497" i="1"/>
  <c r="D497" i="1"/>
  <c r="C497" i="1"/>
  <c r="I496" i="1"/>
  <c r="H496" i="1"/>
  <c r="G496" i="1"/>
  <c r="J496" i="1" s="1"/>
  <c r="K496" i="1" s="1"/>
  <c r="F496" i="1"/>
  <c r="D496" i="1"/>
  <c r="C496" i="1"/>
  <c r="I495" i="1"/>
  <c r="H495" i="1"/>
  <c r="H503" i="1" s="1"/>
  <c r="G495" i="1"/>
  <c r="J495" i="1" s="1"/>
  <c r="F495" i="1"/>
  <c r="D495" i="1"/>
  <c r="C495" i="1"/>
  <c r="F492" i="1"/>
  <c r="C492" i="1"/>
  <c r="J491" i="1"/>
  <c r="I491" i="1"/>
  <c r="H491" i="1"/>
  <c r="G491" i="1"/>
  <c r="F491" i="1"/>
  <c r="K491" i="1" s="1"/>
  <c r="D491" i="1"/>
  <c r="C491" i="1"/>
  <c r="I490" i="1"/>
  <c r="H490" i="1"/>
  <c r="J490" i="1" s="1"/>
  <c r="G490" i="1"/>
  <c r="F490" i="1"/>
  <c r="D490" i="1"/>
  <c r="C490" i="1"/>
  <c r="I489" i="1"/>
  <c r="H489" i="1"/>
  <c r="J489" i="1" s="1"/>
  <c r="G489" i="1"/>
  <c r="F489" i="1"/>
  <c r="D489" i="1"/>
  <c r="C489" i="1"/>
  <c r="I488" i="1"/>
  <c r="H488" i="1"/>
  <c r="J488" i="1" s="1"/>
  <c r="G488" i="1"/>
  <c r="F488" i="1"/>
  <c r="K488" i="1" s="1"/>
  <c r="D488" i="1"/>
  <c r="C488" i="1"/>
  <c r="J487" i="1"/>
  <c r="I487" i="1"/>
  <c r="H487" i="1"/>
  <c r="G487" i="1"/>
  <c r="F487" i="1"/>
  <c r="D487" i="1"/>
  <c r="C487" i="1"/>
  <c r="J486" i="1"/>
  <c r="I486" i="1"/>
  <c r="H486" i="1"/>
  <c r="G486" i="1"/>
  <c r="F486" i="1"/>
  <c r="D486" i="1"/>
  <c r="C486" i="1"/>
  <c r="I485" i="1"/>
  <c r="H485" i="1"/>
  <c r="J485" i="1" s="1"/>
  <c r="G485" i="1"/>
  <c r="F485" i="1"/>
  <c r="D485" i="1"/>
  <c r="C485" i="1"/>
  <c r="J484" i="1"/>
  <c r="I484" i="1"/>
  <c r="H484" i="1"/>
  <c r="G484" i="1"/>
  <c r="F484" i="1"/>
  <c r="D484" i="1"/>
  <c r="C484" i="1"/>
  <c r="I483" i="1"/>
  <c r="H483" i="1"/>
  <c r="G483" i="1"/>
  <c r="J483" i="1" s="1"/>
  <c r="F483" i="1"/>
  <c r="K483" i="1" s="1"/>
  <c r="D483" i="1"/>
  <c r="C483" i="1"/>
  <c r="I482" i="1"/>
  <c r="H482" i="1"/>
  <c r="G482" i="1"/>
  <c r="F482" i="1"/>
  <c r="D482" i="1"/>
  <c r="C482" i="1"/>
  <c r="I481" i="1"/>
  <c r="H481" i="1"/>
  <c r="G481" i="1"/>
  <c r="J481" i="1" s="1"/>
  <c r="F481" i="1"/>
  <c r="D481" i="1"/>
  <c r="C481" i="1"/>
  <c r="I480" i="1"/>
  <c r="H480" i="1"/>
  <c r="G480" i="1"/>
  <c r="J480" i="1" s="1"/>
  <c r="F480" i="1"/>
  <c r="D480" i="1"/>
  <c r="C480" i="1"/>
  <c r="J479" i="1"/>
  <c r="I479" i="1"/>
  <c r="H479" i="1"/>
  <c r="G479" i="1"/>
  <c r="F479" i="1"/>
  <c r="D479" i="1"/>
  <c r="C479" i="1"/>
  <c r="J478" i="1"/>
  <c r="I478" i="1"/>
  <c r="H478" i="1"/>
  <c r="G478" i="1"/>
  <c r="F478" i="1"/>
  <c r="D478" i="1"/>
  <c r="C478" i="1"/>
  <c r="I477" i="1"/>
  <c r="H477" i="1"/>
  <c r="J477" i="1" s="1"/>
  <c r="G477" i="1"/>
  <c r="F477" i="1"/>
  <c r="D477" i="1"/>
  <c r="C477" i="1"/>
  <c r="J476" i="1"/>
  <c r="I476" i="1"/>
  <c r="H476" i="1"/>
  <c r="G476" i="1"/>
  <c r="F476" i="1"/>
  <c r="D476" i="1"/>
  <c r="C476" i="1"/>
  <c r="I475" i="1"/>
  <c r="H475" i="1"/>
  <c r="G475" i="1"/>
  <c r="F475" i="1"/>
  <c r="D475" i="1"/>
  <c r="C475" i="1"/>
  <c r="I474" i="1"/>
  <c r="H474" i="1"/>
  <c r="G474" i="1"/>
  <c r="J474" i="1" s="1"/>
  <c r="F474" i="1"/>
  <c r="K474" i="1" s="1"/>
  <c r="D474" i="1"/>
  <c r="C474" i="1"/>
  <c r="I473" i="1"/>
  <c r="H473" i="1"/>
  <c r="G473" i="1"/>
  <c r="F473" i="1"/>
  <c r="D473" i="1"/>
  <c r="C473" i="1"/>
  <c r="C470" i="1"/>
  <c r="I469" i="1"/>
  <c r="I470" i="1" s="1"/>
  <c r="H469" i="1"/>
  <c r="H470" i="1" s="1"/>
  <c r="G469" i="1"/>
  <c r="F469" i="1"/>
  <c r="D469" i="1"/>
  <c r="C469" i="1"/>
  <c r="I466" i="1"/>
  <c r="C466" i="1"/>
  <c r="I465" i="1"/>
  <c r="H465" i="1"/>
  <c r="G465" i="1"/>
  <c r="J465" i="1" s="1"/>
  <c r="F465" i="1"/>
  <c r="K465" i="1" s="1"/>
  <c r="D465" i="1"/>
  <c r="C465" i="1"/>
  <c r="I464" i="1"/>
  <c r="H464" i="1"/>
  <c r="G464" i="1"/>
  <c r="F464" i="1"/>
  <c r="D464" i="1"/>
  <c r="C464" i="1"/>
  <c r="K463" i="1"/>
  <c r="I463" i="1"/>
  <c r="H463" i="1"/>
  <c r="G463" i="1"/>
  <c r="J463" i="1" s="1"/>
  <c r="F463" i="1"/>
  <c r="D463" i="1"/>
  <c r="C463" i="1"/>
  <c r="I462" i="1"/>
  <c r="H462" i="1"/>
  <c r="H466" i="1" s="1"/>
  <c r="G462" i="1"/>
  <c r="F462" i="1"/>
  <c r="D462" i="1"/>
  <c r="C462" i="1"/>
  <c r="F459" i="1"/>
  <c r="I457" i="1"/>
  <c r="F457" i="1"/>
  <c r="C457" i="1"/>
  <c r="I456" i="1"/>
  <c r="H456" i="1"/>
  <c r="G456" i="1"/>
  <c r="G457" i="1" s="1"/>
  <c r="F456" i="1"/>
  <c r="D456" i="1"/>
  <c r="C456" i="1"/>
  <c r="H453" i="1"/>
  <c r="C453" i="1"/>
  <c r="I452" i="1"/>
  <c r="H452" i="1"/>
  <c r="G452" i="1"/>
  <c r="J452" i="1" s="1"/>
  <c r="K452" i="1" s="1"/>
  <c r="F452" i="1"/>
  <c r="D452" i="1"/>
  <c r="C452" i="1"/>
  <c r="I451" i="1"/>
  <c r="H451" i="1"/>
  <c r="G451" i="1"/>
  <c r="J451" i="1" s="1"/>
  <c r="K451" i="1" s="1"/>
  <c r="F451" i="1"/>
  <c r="D451" i="1"/>
  <c r="C451" i="1"/>
  <c r="I450" i="1"/>
  <c r="H450" i="1"/>
  <c r="G450" i="1"/>
  <c r="J450" i="1" s="1"/>
  <c r="K450" i="1" s="1"/>
  <c r="F450" i="1"/>
  <c r="D450" i="1"/>
  <c r="C450" i="1"/>
  <c r="I449" i="1"/>
  <c r="H449" i="1"/>
  <c r="G449" i="1"/>
  <c r="J449" i="1" s="1"/>
  <c r="K449" i="1" s="1"/>
  <c r="F449" i="1"/>
  <c r="D449" i="1"/>
  <c r="C449" i="1"/>
  <c r="I448" i="1"/>
  <c r="H448" i="1"/>
  <c r="G448" i="1"/>
  <c r="J448" i="1" s="1"/>
  <c r="K448" i="1" s="1"/>
  <c r="F448" i="1"/>
  <c r="D448" i="1"/>
  <c r="C448" i="1"/>
  <c r="I447" i="1"/>
  <c r="I453" i="1" s="1"/>
  <c r="H447" i="1"/>
  <c r="G447" i="1"/>
  <c r="F447" i="1"/>
  <c r="F453" i="1" s="1"/>
  <c r="D447" i="1"/>
  <c r="C447" i="1"/>
  <c r="B446" i="1"/>
  <c r="I444" i="1"/>
  <c r="H444" i="1"/>
  <c r="G444" i="1"/>
  <c r="I443" i="1"/>
  <c r="H443" i="1"/>
  <c r="G443" i="1"/>
  <c r="F443" i="1"/>
  <c r="A439" i="1"/>
  <c r="J438" i="1"/>
  <c r="A438" i="1"/>
  <c r="J437" i="1"/>
  <c r="A437" i="1"/>
  <c r="J436" i="1"/>
  <c r="J435" i="1"/>
  <c r="A435" i="1"/>
  <c r="B433" i="1"/>
  <c r="J432" i="1"/>
  <c r="I432" i="1"/>
  <c r="H432" i="1"/>
  <c r="G432" i="1"/>
  <c r="F432" i="1"/>
  <c r="B432" i="1"/>
  <c r="I431" i="1"/>
  <c r="H431" i="1"/>
  <c r="G431" i="1"/>
  <c r="F431" i="1"/>
  <c r="D431" i="1"/>
  <c r="B431" i="1"/>
  <c r="C426" i="1"/>
  <c r="C425" i="1"/>
  <c r="C424" i="1"/>
  <c r="C421" i="1"/>
  <c r="C420" i="1"/>
  <c r="C419" i="1"/>
  <c r="C418" i="1"/>
  <c r="G414" i="1"/>
  <c r="C414" i="1"/>
  <c r="I413" i="1"/>
  <c r="J413" i="1" s="1"/>
  <c r="H413" i="1"/>
  <c r="G413" i="1"/>
  <c r="F413" i="1"/>
  <c r="D413" i="1"/>
  <c r="C413" i="1"/>
  <c r="I412" i="1"/>
  <c r="J412" i="1" s="1"/>
  <c r="H412" i="1"/>
  <c r="G412" i="1"/>
  <c r="F412" i="1"/>
  <c r="D412" i="1"/>
  <c r="C412" i="1"/>
  <c r="I411" i="1"/>
  <c r="H411" i="1"/>
  <c r="H414" i="1" s="1"/>
  <c r="G411" i="1"/>
  <c r="F411" i="1"/>
  <c r="D411" i="1"/>
  <c r="C411" i="1"/>
  <c r="I408" i="1"/>
  <c r="H408" i="1"/>
  <c r="F408" i="1"/>
  <c r="I407" i="1"/>
  <c r="H407" i="1"/>
  <c r="G407" i="1"/>
  <c r="F407" i="1"/>
  <c r="G405" i="1"/>
  <c r="C405" i="1"/>
  <c r="K404" i="1"/>
  <c r="I404" i="1"/>
  <c r="H404" i="1"/>
  <c r="J404" i="1" s="1"/>
  <c r="G404" i="1"/>
  <c r="F404" i="1"/>
  <c r="D404" i="1"/>
  <c r="C404" i="1"/>
  <c r="I403" i="1"/>
  <c r="H403" i="1"/>
  <c r="G403" i="1"/>
  <c r="F403" i="1"/>
  <c r="D403" i="1"/>
  <c r="C403" i="1"/>
  <c r="I402" i="1"/>
  <c r="I405" i="1" s="1"/>
  <c r="H402" i="1"/>
  <c r="J402" i="1" s="1"/>
  <c r="G402" i="1"/>
  <c r="F402" i="1"/>
  <c r="F405" i="1" s="1"/>
  <c r="D402" i="1"/>
  <c r="C402" i="1"/>
  <c r="F399" i="1"/>
  <c r="G398" i="1"/>
  <c r="G399" i="1" s="1"/>
  <c r="C398" i="1"/>
  <c r="K397" i="1"/>
  <c r="I397" i="1"/>
  <c r="H397" i="1"/>
  <c r="J397" i="1" s="1"/>
  <c r="G397" i="1"/>
  <c r="F397" i="1"/>
  <c r="D397" i="1"/>
  <c r="C397" i="1"/>
  <c r="I396" i="1"/>
  <c r="H396" i="1"/>
  <c r="G396" i="1"/>
  <c r="F396" i="1"/>
  <c r="D396" i="1"/>
  <c r="C396" i="1"/>
  <c r="I395" i="1"/>
  <c r="H395" i="1"/>
  <c r="G395" i="1"/>
  <c r="F395" i="1"/>
  <c r="F398" i="1" s="1"/>
  <c r="D395" i="1"/>
  <c r="C395" i="1"/>
  <c r="I388" i="1"/>
  <c r="H388" i="1"/>
  <c r="G388" i="1"/>
  <c r="I387" i="1"/>
  <c r="H387" i="1"/>
  <c r="G387" i="1"/>
  <c r="F387" i="1"/>
  <c r="A383" i="1"/>
  <c r="J382" i="1"/>
  <c r="A382" i="1"/>
  <c r="J381" i="1"/>
  <c r="A381" i="1"/>
  <c r="J380" i="1"/>
  <c r="J379" i="1"/>
  <c r="A379" i="1"/>
  <c r="B377" i="1"/>
  <c r="H375" i="1"/>
  <c r="C375" i="1"/>
  <c r="I374" i="1"/>
  <c r="H374" i="1"/>
  <c r="G374" i="1"/>
  <c r="J374" i="1" s="1"/>
  <c r="F374" i="1"/>
  <c r="K374" i="1" s="1"/>
  <c r="D374" i="1"/>
  <c r="C374" i="1"/>
  <c r="J373" i="1"/>
  <c r="I373" i="1"/>
  <c r="H373" i="1"/>
  <c r="G373" i="1"/>
  <c r="F373" i="1"/>
  <c r="K373" i="1" s="1"/>
  <c r="D373" i="1"/>
  <c r="C373" i="1"/>
  <c r="I372" i="1"/>
  <c r="H372" i="1"/>
  <c r="G372" i="1"/>
  <c r="J372" i="1" s="1"/>
  <c r="F372" i="1"/>
  <c r="D372" i="1"/>
  <c r="C372" i="1"/>
  <c r="I371" i="1"/>
  <c r="H371" i="1"/>
  <c r="G371" i="1"/>
  <c r="J371" i="1" s="1"/>
  <c r="F371" i="1"/>
  <c r="K371" i="1" s="1"/>
  <c r="D371" i="1"/>
  <c r="C371" i="1"/>
  <c r="J370" i="1"/>
  <c r="I370" i="1"/>
  <c r="I375" i="1" s="1"/>
  <c r="H370" i="1"/>
  <c r="G370" i="1"/>
  <c r="F370" i="1"/>
  <c r="D370" i="1"/>
  <c r="C370" i="1"/>
  <c r="G367" i="1"/>
  <c r="C367" i="1"/>
  <c r="I366" i="1"/>
  <c r="H366" i="1"/>
  <c r="G366" i="1"/>
  <c r="F366" i="1"/>
  <c r="D366" i="1"/>
  <c r="C366" i="1"/>
  <c r="I365" i="1"/>
  <c r="H365" i="1"/>
  <c r="G365" i="1"/>
  <c r="J365" i="1" s="1"/>
  <c r="F365" i="1"/>
  <c r="D365" i="1"/>
  <c r="C365" i="1"/>
  <c r="I364" i="1"/>
  <c r="H364" i="1"/>
  <c r="H367" i="1" s="1"/>
  <c r="G364" i="1"/>
  <c r="J364" i="1" s="1"/>
  <c r="F364" i="1"/>
  <c r="D364" i="1"/>
  <c r="C364" i="1"/>
  <c r="F361" i="1"/>
  <c r="C361" i="1"/>
  <c r="I360" i="1"/>
  <c r="H360" i="1"/>
  <c r="J360" i="1" s="1"/>
  <c r="K360" i="1" s="1"/>
  <c r="G360" i="1"/>
  <c r="F360" i="1"/>
  <c r="D360" i="1"/>
  <c r="C360" i="1"/>
  <c r="I359" i="1"/>
  <c r="H359" i="1"/>
  <c r="J359" i="1" s="1"/>
  <c r="K359" i="1" s="1"/>
  <c r="G359" i="1"/>
  <c r="F359" i="1"/>
  <c r="D359" i="1"/>
  <c r="C359" i="1"/>
  <c r="J358" i="1"/>
  <c r="K358" i="1" s="1"/>
  <c r="I358" i="1"/>
  <c r="H358" i="1"/>
  <c r="G358" i="1"/>
  <c r="F358" i="1"/>
  <c r="D358" i="1"/>
  <c r="C358" i="1"/>
  <c r="J357" i="1"/>
  <c r="K357" i="1" s="1"/>
  <c r="I357" i="1"/>
  <c r="H357" i="1"/>
  <c r="G357" i="1"/>
  <c r="F357" i="1"/>
  <c r="D357" i="1"/>
  <c r="C357" i="1"/>
  <c r="I356" i="1"/>
  <c r="H356" i="1"/>
  <c r="G356" i="1"/>
  <c r="F356" i="1"/>
  <c r="D356" i="1"/>
  <c r="C356" i="1"/>
  <c r="J355" i="1"/>
  <c r="K355" i="1" s="1"/>
  <c r="I355" i="1"/>
  <c r="H355" i="1"/>
  <c r="G355" i="1"/>
  <c r="F355" i="1"/>
  <c r="D355" i="1"/>
  <c r="C355" i="1"/>
  <c r="I354" i="1"/>
  <c r="H354" i="1"/>
  <c r="G354" i="1"/>
  <c r="J354" i="1" s="1"/>
  <c r="K354" i="1" s="1"/>
  <c r="F354" i="1"/>
  <c r="D354" i="1"/>
  <c r="C354" i="1"/>
  <c r="I353" i="1"/>
  <c r="H353" i="1"/>
  <c r="G353" i="1"/>
  <c r="J353" i="1" s="1"/>
  <c r="K353" i="1" s="1"/>
  <c r="F353" i="1"/>
  <c r="D353" i="1"/>
  <c r="C353" i="1"/>
  <c r="I352" i="1"/>
  <c r="H352" i="1"/>
  <c r="G352" i="1"/>
  <c r="J352" i="1" s="1"/>
  <c r="K352" i="1" s="1"/>
  <c r="F352" i="1"/>
  <c r="D352" i="1"/>
  <c r="C352" i="1"/>
  <c r="I351" i="1"/>
  <c r="H351" i="1"/>
  <c r="G351" i="1"/>
  <c r="J351" i="1" s="1"/>
  <c r="K351" i="1" s="1"/>
  <c r="F351" i="1"/>
  <c r="D351" i="1"/>
  <c r="C351" i="1"/>
  <c r="J350" i="1"/>
  <c r="K350" i="1" s="1"/>
  <c r="I350" i="1"/>
  <c r="H350" i="1"/>
  <c r="G350" i="1"/>
  <c r="F350" i="1"/>
  <c r="D350" i="1"/>
  <c r="C350" i="1"/>
  <c r="J349" i="1"/>
  <c r="K349" i="1" s="1"/>
  <c r="I349" i="1"/>
  <c r="H349" i="1"/>
  <c r="G349" i="1"/>
  <c r="F349" i="1"/>
  <c r="D349" i="1"/>
  <c r="C349" i="1"/>
  <c r="I348" i="1"/>
  <c r="H348" i="1"/>
  <c r="G348" i="1"/>
  <c r="J348" i="1" s="1"/>
  <c r="K348" i="1" s="1"/>
  <c r="F348" i="1"/>
  <c r="D348" i="1"/>
  <c r="C348" i="1"/>
  <c r="I347" i="1"/>
  <c r="H347" i="1"/>
  <c r="G347" i="1"/>
  <c r="J347" i="1" s="1"/>
  <c r="K347" i="1" s="1"/>
  <c r="F347" i="1"/>
  <c r="D347" i="1"/>
  <c r="C347" i="1"/>
  <c r="I346" i="1"/>
  <c r="H346" i="1"/>
  <c r="G346" i="1"/>
  <c r="J346" i="1" s="1"/>
  <c r="K346" i="1" s="1"/>
  <c r="F346" i="1"/>
  <c r="D346" i="1"/>
  <c r="C346" i="1"/>
  <c r="I345" i="1"/>
  <c r="H345" i="1"/>
  <c r="G345" i="1"/>
  <c r="J345" i="1" s="1"/>
  <c r="K345" i="1" s="1"/>
  <c r="F345" i="1"/>
  <c r="D345" i="1"/>
  <c r="C345" i="1"/>
  <c r="I344" i="1"/>
  <c r="H344" i="1"/>
  <c r="G344" i="1"/>
  <c r="J344" i="1" s="1"/>
  <c r="K344" i="1" s="1"/>
  <c r="F344" i="1"/>
  <c r="D344" i="1"/>
  <c r="C344" i="1"/>
  <c r="I343" i="1"/>
  <c r="H343" i="1"/>
  <c r="G343" i="1"/>
  <c r="J343" i="1" s="1"/>
  <c r="K343" i="1" s="1"/>
  <c r="F343" i="1"/>
  <c r="D343" i="1"/>
  <c r="C343" i="1"/>
  <c r="J342" i="1"/>
  <c r="K342" i="1" s="1"/>
  <c r="I342" i="1"/>
  <c r="H342" i="1"/>
  <c r="G342" i="1"/>
  <c r="F342" i="1"/>
  <c r="D342" i="1"/>
  <c r="C342" i="1"/>
  <c r="J341" i="1"/>
  <c r="K341" i="1" s="1"/>
  <c r="I341" i="1"/>
  <c r="H341" i="1"/>
  <c r="G341" i="1"/>
  <c r="F341" i="1"/>
  <c r="D341" i="1"/>
  <c r="C341" i="1"/>
  <c r="I340" i="1"/>
  <c r="H340" i="1"/>
  <c r="G340" i="1"/>
  <c r="J340" i="1" s="1"/>
  <c r="K340" i="1" s="1"/>
  <c r="F340" i="1"/>
  <c r="D340" i="1"/>
  <c r="C340" i="1"/>
  <c r="J339" i="1"/>
  <c r="K339" i="1" s="1"/>
  <c r="I339" i="1"/>
  <c r="H339" i="1"/>
  <c r="G339" i="1"/>
  <c r="F339" i="1"/>
  <c r="D339" i="1"/>
  <c r="C339" i="1"/>
  <c r="I338" i="1"/>
  <c r="I361" i="1" s="1"/>
  <c r="H338" i="1"/>
  <c r="G338" i="1"/>
  <c r="F338" i="1"/>
  <c r="D338" i="1"/>
  <c r="C338" i="1"/>
  <c r="I335" i="1"/>
  <c r="H335" i="1"/>
  <c r="G335" i="1"/>
  <c r="I334" i="1"/>
  <c r="H334" i="1"/>
  <c r="G334" i="1"/>
  <c r="F334" i="1"/>
  <c r="A330" i="1"/>
  <c r="J329" i="1"/>
  <c r="A329" i="1"/>
  <c r="J328" i="1"/>
  <c r="A328" i="1"/>
  <c r="J327" i="1"/>
  <c r="J326" i="1"/>
  <c r="A326" i="1"/>
  <c r="B324" i="1"/>
  <c r="G322" i="1"/>
  <c r="C322" i="1"/>
  <c r="K321" i="1"/>
  <c r="I321" i="1"/>
  <c r="H321" i="1"/>
  <c r="G321" i="1"/>
  <c r="J321" i="1" s="1"/>
  <c r="F321" i="1"/>
  <c r="D321" i="1"/>
  <c r="C321" i="1"/>
  <c r="K320" i="1"/>
  <c r="I320" i="1"/>
  <c r="H320" i="1"/>
  <c r="G320" i="1"/>
  <c r="J320" i="1" s="1"/>
  <c r="F320" i="1"/>
  <c r="D320" i="1"/>
  <c r="C320" i="1"/>
  <c r="I319" i="1"/>
  <c r="H319" i="1"/>
  <c r="G319" i="1"/>
  <c r="J319" i="1" s="1"/>
  <c r="K319" i="1" s="1"/>
  <c r="F319" i="1"/>
  <c r="D319" i="1"/>
  <c r="C319" i="1"/>
  <c r="I318" i="1"/>
  <c r="I322" i="1" s="1"/>
  <c r="H318" i="1"/>
  <c r="H322" i="1" s="1"/>
  <c r="G318" i="1"/>
  <c r="J318" i="1" s="1"/>
  <c r="F318" i="1"/>
  <c r="D318" i="1"/>
  <c r="C318" i="1"/>
  <c r="C315" i="1"/>
  <c r="I314" i="1"/>
  <c r="J314" i="1" s="1"/>
  <c r="H314" i="1"/>
  <c r="G314" i="1"/>
  <c r="F314" i="1"/>
  <c r="D314" i="1"/>
  <c r="C314" i="1"/>
  <c r="I313" i="1"/>
  <c r="H313" i="1"/>
  <c r="G313" i="1"/>
  <c r="F313" i="1"/>
  <c r="D313" i="1"/>
  <c r="C313" i="1"/>
  <c r="I312" i="1"/>
  <c r="H312" i="1"/>
  <c r="G312" i="1"/>
  <c r="J312" i="1" s="1"/>
  <c r="F312" i="1"/>
  <c r="D312" i="1"/>
  <c r="C312" i="1"/>
  <c r="I311" i="1"/>
  <c r="H311" i="1"/>
  <c r="G311" i="1"/>
  <c r="J311" i="1" s="1"/>
  <c r="F311" i="1"/>
  <c r="K311" i="1" s="1"/>
  <c r="D311" i="1"/>
  <c r="C311" i="1"/>
  <c r="I310" i="1"/>
  <c r="H310" i="1"/>
  <c r="J310" i="1" s="1"/>
  <c r="G310" i="1"/>
  <c r="F310" i="1"/>
  <c r="K310" i="1" s="1"/>
  <c r="D310" i="1"/>
  <c r="C310" i="1"/>
  <c r="I309" i="1"/>
  <c r="H309" i="1"/>
  <c r="G309" i="1"/>
  <c r="J309" i="1" s="1"/>
  <c r="F309" i="1"/>
  <c r="D309" i="1"/>
  <c r="C309" i="1"/>
  <c r="I308" i="1"/>
  <c r="H308" i="1"/>
  <c r="G308" i="1"/>
  <c r="J308" i="1" s="1"/>
  <c r="F308" i="1"/>
  <c r="K308" i="1" s="1"/>
  <c r="D308" i="1"/>
  <c r="C308" i="1"/>
  <c r="J307" i="1"/>
  <c r="I307" i="1"/>
  <c r="H307" i="1"/>
  <c r="G307" i="1"/>
  <c r="F307" i="1"/>
  <c r="D307" i="1"/>
  <c r="C307" i="1"/>
  <c r="I306" i="1"/>
  <c r="J306" i="1" s="1"/>
  <c r="H306" i="1"/>
  <c r="G306" i="1"/>
  <c r="F306" i="1"/>
  <c r="D306" i="1"/>
  <c r="C306" i="1"/>
  <c r="J305" i="1"/>
  <c r="I305" i="1"/>
  <c r="H305" i="1"/>
  <c r="G305" i="1"/>
  <c r="F305" i="1"/>
  <c r="D305" i="1"/>
  <c r="C305" i="1"/>
  <c r="I304" i="1"/>
  <c r="H304" i="1"/>
  <c r="G304" i="1"/>
  <c r="F304" i="1"/>
  <c r="D304" i="1"/>
  <c r="C304" i="1"/>
  <c r="G301" i="1"/>
  <c r="C301" i="1"/>
  <c r="I300" i="1"/>
  <c r="H300" i="1"/>
  <c r="J300" i="1" s="1"/>
  <c r="K300" i="1" s="1"/>
  <c r="G300" i="1"/>
  <c r="F300" i="1"/>
  <c r="D300" i="1"/>
  <c r="C300" i="1"/>
  <c r="I299" i="1"/>
  <c r="H299" i="1"/>
  <c r="J299" i="1" s="1"/>
  <c r="K299" i="1" s="1"/>
  <c r="G299" i="1"/>
  <c r="F299" i="1"/>
  <c r="D299" i="1"/>
  <c r="C299" i="1"/>
  <c r="K298" i="1"/>
  <c r="I298" i="1"/>
  <c r="H298" i="1"/>
  <c r="J298" i="1" s="1"/>
  <c r="G298" i="1"/>
  <c r="F298" i="1"/>
  <c r="D298" i="1"/>
  <c r="C298" i="1"/>
  <c r="I297" i="1"/>
  <c r="H297" i="1"/>
  <c r="G297" i="1"/>
  <c r="F297" i="1"/>
  <c r="D297" i="1"/>
  <c r="C297" i="1"/>
  <c r="I296" i="1"/>
  <c r="H296" i="1"/>
  <c r="J296" i="1" s="1"/>
  <c r="K296" i="1" s="1"/>
  <c r="G296" i="1"/>
  <c r="F296" i="1"/>
  <c r="D296" i="1"/>
  <c r="C296" i="1"/>
  <c r="K295" i="1"/>
  <c r="I295" i="1"/>
  <c r="H295" i="1"/>
  <c r="J295" i="1" s="1"/>
  <c r="G295" i="1"/>
  <c r="F295" i="1"/>
  <c r="D295" i="1"/>
  <c r="C295" i="1"/>
  <c r="I294" i="1"/>
  <c r="H294" i="1"/>
  <c r="G294" i="1"/>
  <c r="F294" i="1"/>
  <c r="D294" i="1"/>
  <c r="C294" i="1"/>
  <c r="I293" i="1"/>
  <c r="H293" i="1"/>
  <c r="G293" i="1"/>
  <c r="F293" i="1"/>
  <c r="D293" i="1"/>
  <c r="C293" i="1"/>
  <c r="I292" i="1"/>
  <c r="H292" i="1"/>
  <c r="G292" i="1"/>
  <c r="J292" i="1" s="1"/>
  <c r="F292" i="1"/>
  <c r="F301" i="1" s="1"/>
  <c r="D292" i="1"/>
  <c r="C292" i="1"/>
  <c r="I288" i="1"/>
  <c r="H288" i="1"/>
  <c r="G288" i="1"/>
  <c r="I287" i="1"/>
  <c r="H287" i="1"/>
  <c r="G287" i="1"/>
  <c r="F287" i="1"/>
  <c r="A283" i="1"/>
  <c r="J282" i="1"/>
  <c r="A282" i="1"/>
  <c r="J281" i="1"/>
  <c r="A281" i="1"/>
  <c r="J280" i="1"/>
  <c r="J279" i="1"/>
  <c r="A279" i="1"/>
  <c r="C277" i="1"/>
  <c r="C275" i="1"/>
  <c r="I274" i="1"/>
  <c r="C274" i="1"/>
  <c r="F273" i="1"/>
  <c r="C273" i="1"/>
  <c r="C272" i="1"/>
  <c r="C271" i="1"/>
  <c r="C270" i="1"/>
  <c r="C269" i="1"/>
  <c r="C268" i="1"/>
  <c r="C267" i="1"/>
  <c r="C266" i="1"/>
  <c r="C263" i="1"/>
  <c r="C262" i="1"/>
  <c r="C261" i="1"/>
  <c r="C260" i="1"/>
  <c r="C259" i="1"/>
  <c r="C258" i="1"/>
  <c r="C257" i="1"/>
  <c r="C256" i="1"/>
  <c r="C255" i="1"/>
  <c r="I254" i="1"/>
  <c r="C254" i="1"/>
  <c r="C248" i="1"/>
  <c r="C247" i="1"/>
  <c r="C246" i="1"/>
  <c r="H245" i="1"/>
  <c r="C245" i="1"/>
  <c r="C244" i="1"/>
  <c r="F243" i="1"/>
  <c r="C243" i="1"/>
  <c r="C242" i="1"/>
  <c r="G241" i="1"/>
  <c r="C241" i="1"/>
  <c r="C240" i="1"/>
  <c r="C239" i="1"/>
  <c r="C238" i="1"/>
  <c r="C237" i="1"/>
  <c r="H236" i="1"/>
  <c r="C236" i="1"/>
  <c r="C235" i="1"/>
  <c r="F234" i="1"/>
  <c r="C234" i="1"/>
  <c r="C233" i="1"/>
  <c r="C232" i="1"/>
  <c r="C231" i="1"/>
  <c r="C230" i="1"/>
  <c r="C229" i="1"/>
  <c r="H228" i="1"/>
  <c r="C228" i="1"/>
  <c r="G227" i="1"/>
  <c r="C227" i="1"/>
  <c r="C222" i="1"/>
  <c r="C221" i="1"/>
  <c r="G220" i="1"/>
  <c r="C220" i="1"/>
  <c r="C219" i="1"/>
  <c r="C216" i="1"/>
  <c r="H215" i="1"/>
  <c r="C215" i="1"/>
  <c r="C214" i="1"/>
  <c r="C213" i="1"/>
  <c r="I211" i="1"/>
  <c r="H211" i="1"/>
  <c r="G211" i="1"/>
  <c r="I210" i="1"/>
  <c r="H210" i="1"/>
  <c r="G210" i="1"/>
  <c r="F210" i="1"/>
  <c r="B210" i="1"/>
  <c r="A206" i="1"/>
  <c r="J205" i="1"/>
  <c r="A205" i="1"/>
  <c r="J204" i="1"/>
  <c r="A204" i="1"/>
  <c r="J203" i="1"/>
  <c r="A203" i="1"/>
  <c r="J202" i="1"/>
  <c r="A202" i="1"/>
  <c r="I198" i="1"/>
  <c r="C198" i="1"/>
  <c r="I197" i="1"/>
  <c r="H197" i="1"/>
  <c r="J197" i="1" s="1"/>
  <c r="K197" i="1" s="1"/>
  <c r="G197" i="1"/>
  <c r="F197" i="1"/>
  <c r="D197" i="1"/>
  <c r="C197" i="1"/>
  <c r="I196" i="1"/>
  <c r="H196" i="1"/>
  <c r="G196" i="1"/>
  <c r="J196" i="1" s="1"/>
  <c r="K196" i="1" s="1"/>
  <c r="F196" i="1"/>
  <c r="D196" i="1"/>
  <c r="C196" i="1"/>
  <c r="K195" i="1"/>
  <c r="I195" i="1"/>
  <c r="H195" i="1"/>
  <c r="G195" i="1"/>
  <c r="J195" i="1" s="1"/>
  <c r="F195" i="1"/>
  <c r="D195" i="1"/>
  <c r="C195" i="1"/>
  <c r="I194" i="1"/>
  <c r="H194" i="1"/>
  <c r="G194" i="1"/>
  <c r="F194" i="1"/>
  <c r="D194" i="1"/>
  <c r="C194" i="1"/>
  <c r="I193" i="1"/>
  <c r="H193" i="1"/>
  <c r="G193" i="1"/>
  <c r="F193" i="1"/>
  <c r="D193" i="1"/>
  <c r="C193" i="1"/>
  <c r="K192" i="1"/>
  <c r="I192" i="1"/>
  <c r="H192" i="1"/>
  <c r="G192" i="1"/>
  <c r="J192" i="1" s="1"/>
  <c r="F192" i="1"/>
  <c r="D192" i="1"/>
  <c r="C192" i="1"/>
  <c r="I191" i="1"/>
  <c r="H191" i="1"/>
  <c r="G191" i="1"/>
  <c r="F191" i="1"/>
  <c r="D191" i="1"/>
  <c r="C191" i="1"/>
  <c r="I190" i="1"/>
  <c r="H190" i="1"/>
  <c r="G190" i="1"/>
  <c r="J190" i="1" s="1"/>
  <c r="K190" i="1" s="1"/>
  <c r="F190" i="1"/>
  <c r="D190" i="1"/>
  <c r="C190" i="1"/>
  <c r="I189" i="1"/>
  <c r="H189" i="1"/>
  <c r="G189" i="1"/>
  <c r="G198" i="1" s="1"/>
  <c r="F189" i="1"/>
  <c r="F198" i="1" s="1"/>
  <c r="F200" i="1" s="1"/>
  <c r="F13" i="1" s="1"/>
  <c r="D189" i="1"/>
  <c r="C189" i="1"/>
  <c r="H186" i="1"/>
  <c r="C186" i="1"/>
  <c r="J185" i="1"/>
  <c r="I185" i="1"/>
  <c r="H185" i="1"/>
  <c r="G185" i="1"/>
  <c r="F185" i="1"/>
  <c r="D185" i="1"/>
  <c r="C185" i="1"/>
  <c r="I184" i="1"/>
  <c r="H184" i="1"/>
  <c r="G184" i="1"/>
  <c r="J184" i="1" s="1"/>
  <c r="F184" i="1"/>
  <c r="D184" i="1"/>
  <c r="C184" i="1"/>
  <c r="I183" i="1"/>
  <c r="H183" i="1"/>
  <c r="G183" i="1"/>
  <c r="G260" i="1" s="1"/>
  <c r="F183" i="1"/>
  <c r="D183" i="1"/>
  <c r="C183" i="1"/>
  <c r="I182" i="1"/>
  <c r="H182" i="1"/>
  <c r="G182" i="1"/>
  <c r="J182" i="1" s="1"/>
  <c r="F182" i="1"/>
  <c r="D182" i="1"/>
  <c r="C182" i="1"/>
  <c r="J181" i="1"/>
  <c r="I181" i="1"/>
  <c r="H181" i="1"/>
  <c r="G181" i="1"/>
  <c r="F181" i="1"/>
  <c r="K181" i="1" s="1"/>
  <c r="D181" i="1"/>
  <c r="C181" i="1"/>
  <c r="J180" i="1"/>
  <c r="I180" i="1"/>
  <c r="H180" i="1"/>
  <c r="G180" i="1"/>
  <c r="F180" i="1"/>
  <c r="K180" i="1" s="1"/>
  <c r="D180" i="1"/>
  <c r="C180" i="1"/>
  <c r="J179" i="1"/>
  <c r="I179" i="1"/>
  <c r="H179" i="1"/>
  <c r="G179" i="1"/>
  <c r="F179" i="1"/>
  <c r="D179" i="1"/>
  <c r="C179" i="1"/>
  <c r="J178" i="1"/>
  <c r="I178" i="1"/>
  <c r="H178" i="1"/>
  <c r="G178" i="1"/>
  <c r="F178" i="1"/>
  <c r="D178" i="1"/>
  <c r="C178" i="1"/>
  <c r="J177" i="1"/>
  <c r="I177" i="1"/>
  <c r="I186" i="1" s="1"/>
  <c r="H177" i="1"/>
  <c r="G177" i="1"/>
  <c r="F177" i="1"/>
  <c r="F186" i="1" s="1"/>
  <c r="D177" i="1"/>
  <c r="C177" i="1"/>
  <c r="H173" i="1"/>
  <c r="F171" i="1"/>
  <c r="C171" i="1"/>
  <c r="J170" i="1"/>
  <c r="K170" i="1" s="1"/>
  <c r="I170" i="1"/>
  <c r="H170" i="1"/>
  <c r="G170" i="1"/>
  <c r="F170" i="1"/>
  <c r="D170" i="1"/>
  <c r="C170" i="1"/>
  <c r="J169" i="1"/>
  <c r="K169" i="1" s="1"/>
  <c r="I169" i="1"/>
  <c r="H169" i="1"/>
  <c r="G169" i="1"/>
  <c r="F169" i="1"/>
  <c r="D169" i="1"/>
  <c r="C169" i="1"/>
  <c r="J168" i="1"/>
  <c r="K168" i="1" s="1"/>
  <c r="I168" i="1"/>
  <c r="H168" i="1"/>
  <c r="G168" i="1"/>
  <c r="F168" i="1"/>
  <c r="D168" i="1"/>
  <c r="C168" i="1"/>
  <c r="J167" i="1"/>
  <c r="K167" i="1" s="1"/>
  <c r="I167" i="1"/>
  <c r="H167" i="1"/>
  <c r="G167" i="1"/>
  <c r="F167" i="1"/>
  <c r="D167" i="1"/>
  <c r="C167" i="1"/>
  <c r="J166" i="1"/>
  <c r="K166" i="1" s="1"/>
  <c r="I166" i="1"/>
  <c r="H166" i="1"/>
  <c r="G166" i="1"/>
  <c r="F166" i="1"/>
  <c r="D166" i="1"/>
  <c r="C166" i="1"/>
  <c r="J165" i="1"/>
  <c r="K165" i="1" s="1"/>
  <c r="I165" i="1"/>
  <c r="H165" i="1"/>
  <c r="G165" i="1"/>
  <c r="F165" i="1"/>
  <c r="D165" i="1"/>
  <c r="C165" i="1"/>
  <c r="J164" i="1"/>
  <c r="K164" i="1" s="1"/>
  <c r="I164" i="1"/>
  <c r="H164" i="1"/>
  <c r="G164" i="1"/>
  <c r="F164" i="1"/>
  <c r="D164" i="1"/>
  <c r="C164" i="1"/>
  <c r="J163" i="1"/>
  <c r="K163" i="1" s="1"/>
  <c r="I163" i="1"/>
  <c r="H163" i="1"/>
  <c r="G163" i="1"/>
  <c r="F163" i="1"/>
  <c r="D163" i="1"/>
  <c r="C163" i="1"/>
  <c r="J162" i="1"/>
  <c r="K162" i="1" s="1"/>
  <c r="I162" i="1"/>
  <c r="H162" i="1"/>
  <c r="G162" i="1"/>
  <c r="F162" i="1"/>
  <c r="D162" i="1"/>
  <c r="C162" i="1"/>
  <c r="J161" i="1"/>
  <c r="K161" i="1" s="1"/>
  <c r="I161" i="1"/>
  <c r="H161" i="1"/>
  <c r="G161" i="1"/>
  <c r="F161" i="1"/>
  <c r="D161" i="1"/>
  <c r="C161" i="1"/>
  <c r="J160" i="1"/>
  <c r="K160" i="1" s="1"/>
  <c r="I160" i="1"/>
  <c r="H160" i="1"/>
  <c r="G160" i="1"/>
  <c r="F160" i="1"/>
  <c r="D160" i="1"/>
  <c r="C160" i="1"/>
  <c r="J159" i="1"/>
  <c r="K159" i="1" s="1"/>
  <c r="I159" i="1"/>
  <c r="H159" i="1"/>
  <c r="G159" i="1"/>
  <c r="F159" i="1"/>
  <c r="D159" i="1"/>
  <c r="C159" i="1"/>
  <c r="J158" i="1"/>
  <c r="K158" i="1" s="1"/>
  <c r="I158" i="1"/>
  <c r="H158" i="1"/>
  <c r="G158" i="1"/>
  <c r="F158" i="1"/>
  <c r="D158" i="1"/>
  <c r="C158" i="1"/>
  <c r="J157" i="1"/>
  <c r="K157" i="1" s="1"/>
  <c r="I157" i="1"/>
  <c r="H157" i="1"/>
  <c r="G157" i="1"/>
  <c r="F157" i="1"/>
  <c r="D157" i="1"/>
  <c r="C157" i="1"/>
  <c r="J156" i="1"/>
  <c r="K156" i="1" s="1"/>
  <c r="I156" i="1"/>
  <c r="H156" i="1"/>
  <c r="G156" i="1"/>
  <c r="F156" i="1"/>
  <c r="D156" i="1"/>
  <c r="C156" i="1"/>
  <c r="J155" i="1"/>
  <c r="K155" i="1" s="1"/>
  <c r="I155" i="1"/>
  <c r="H155" i="1"/>
  <c r="G155" i="1"/>
  <c r="F155" i="1"/>
  <c r="D155" i="1"/>
  <c r="C155" i="1"/>
  <c r="J154" i="1"/>
  <c r="K154" i="1" s="1"/>
  <c r="I154" i="1"/>
  <c r="H154" i="1"/>
  <c r="G154" i="1"/>
  <c r="F154" i="1"/>
  <c r="D154" i="1"/>
  <c r="C154" i="1"/>
  <c r="J153" i="1"/>
  <c r="K153" i="1" s="1"/>
  <c r="I153" i="1"/>
  <c r="H153" i="1"/>
  <c r="G153" i="1"/>
  <c r="F153" i="1"/>
  <c r="D153" i="1"/>
  <c r="C153" i="1"/>
  <c r="J152" i="1"/>
  <c r="K152" i="1" s="1"/>
  <c r="I152" i="1"/>
  <c r="H152" i="1"/>
  <c r="G152" i="1"/>
  <c r="F152" i="1"/>
  <c r="D152" i="1"/>
  <c r="C152" i="1"/>
  <c r="J151" i="1"/>
  <c r="K151" i="1" s="1"/>
  <c r="I151" i="1"/>
  <c r="H151" i="1"/>
  <c r="G151" i="1"/>
  <c r="F151" i="1"/>
  <c r="D151" i="1"/>
  <c r="C151" i="1"/>
  <c r="J150" i="1"/>
  <c r="I150" i="1"/>
  <c r="I171" i="1" s="1"/>
  <c r="I173" i="1" s="1"/>
  <c r="H150" i="1"/>
  <c r="H171" i="1" s="1"/>
  <c r="G150" i="1"/>
  <c r="G171" i="1" s="1"/>
  <c r="G173" i="1" s="1"/>
  <c r="F150" i="1"/>
  <c r="D150" i="1"/>
  <c r="C150" i="1"/>
  <c r="C147" i="1"/>
  <c r="I145" i="1"/>
  <c r="I147" i="1" s="1"/>
  <c r="I174" i="1" s="1"/>
  <c r="C145" i="1"/>
  <c r="K144" i="1"/>
  <c r="I144" i="1"/>
  <c r="H144" i="1"/>
  <c r="G144" i="1"/>
  <c r="J144" i="1" s="1"/>
  <c r="F144" i="1"/>
  <c r="D144" i="1"/>
  <c r="C144" i="1"/>
  <c r="I143" i="1"/>
  <c r="H143" i="1"/>
  <c r="G143" i="1"/>
  <c r="F143" i="1"/>
  <c r="D143" i="1"/>
  <c r="C143" i="1"/>
  <c r="I142" i="1"/>
  <c r="H142" i="1"/>
  <c r="H145" i="1" s="1"/>
  <c r="G142" i="1"/>
  <c r="G145" i="1" s="1"/>
  <c r="F142" i="1"/>
  <c r="F145" i="1" s="1"/>
  <c r="D142" i="1"/>
  <c r="C142" i="1"/>
  <c r="H139" i="1"/>
  <c r="C139" i="1"/>
  <c r="J138" i="1"/>
  <c r="I138" i="1"/>
  <c r="H138" i="1"/>
  <c r="G138" i="1"/>
  <c r="F138" i="1"/>
  <c r="D138" i="1"/>
  <c r="C138" i="1"/>
  <c r="J137" i="1"/>
  <c r="I137" i="1"/>
  <c r="H137" i="1"/>
  <c r="G137" i="1"/>
  <c r="F137" i="1"/>
  <c r="K137" i="1" s="1"/>
  <c r="D137" i="1"/>
  <c r="C137" i="1"/>
  <c r="J136" i="1"/>
  <c r="J139" i="1" s="1"/>
  <c r="I136" i="1"/>
  <c r="I139" i="1" s="1"/>
  <c r="H136" i="1"/>
  <c r="G136" i="1"/>
  <c r="F136" i="1"/>
  <c r="F139" i="1" s="1"/>
  <c r="D136" i="1"/>
  <c r="C136" i="1"/>
  <c r="I134" i="1"/>
  <c r="H134" i="1"/>
  <c r="G134" i="1"/>
  <c r="I133" i="1"/>
  <c r="H133" i="1"/>
  <c r="G133" i="1"/>
  <c r="F133" i="1"/>
  <c r="A129" i="1"/>
  <c r="J128" i="1"/>
  <c r="A128" i="1"/>
  <c r="J127" i="1"/>
  <c r="A127" i="1"/>
  <c r="J126" i="1"/>
  <c r="J125" i="1"/>
  <c r="A125" i="1"/>
  <c r="H121" i="1"/>
  <c r="C121" i="1"/>
  <c r="I120" i="1"/>
  <c r="H120" i="1"/>
  <c r="G120" i="1"/>
  <c r="F120" i="1"/>
  <c r="F274" i="1" s="1"/>
  <c r="D120" i="1"/>
  <c r="C120" i="1"/>
  <c r="I119" i="1"/>
  <c r="I273" i="1" s="1"/>
  <c r="H119" i="1"/>
  <c r="H273" i="1" s="1"/>
  <c r="G119" i="1"/>
  <c r="F119" i="1"/>
  <c r="D119" i="1"/>
  <c r="C119" i="1"/>
  <c r="I118" i="1"/>
  <c r="I272" i="1" s="1"/>
  <c r="H118" i="1"/>
  <c r="G118" i="1"/>
  <c r="F118" i="1"/>
  <c r="F272" i="1" s="1"/>
  <c r="D118" i="1"/>
  <c r="C118" i="1"/>
  <c r="I117" i="1"/>
  <c r="I271" i="1" s="1"/>
  <c r="H117" i="1"/>
  <c r="G117" i="1"/>
  <c r="F117" i="1"/>
  <c r="F271" i="1" s="1"/>
  <c r="D117" i="1"/>
  <c r="C117" i="1"/>
  <c r="I116" i="1"/>
  <c r="H116" i="1"/>
  <c r="G116" i="1"/>
  <c r="J116" i="1" s="1"/>
  <c r="K116" i="1" s="1"/>
  <c r="F116" i="1"/>
  <c r="D116" i="1"/>
  <c r="C116" i="1"/>
  <c r="I115" i="1"/>
  <c r="I269" i="1" s="1"/>
  <c r="H115" i="1"/>
  <c r="G115" i="1"/>
  <c r="F115" i="1"/>
  <c r="F269" i="1" s="1"/>
  <c r="D115" i="1"/>
  <c r="C115" i="1"/>
  <c r="I114" i="1"/>
  <c r="I268" i="1" s="1"/>
  <c r="H114" i="1"/>
  <c r="G114" i="1"/>
  <c r="F114" i="1"/>
  <c r="F268" i="1" s="1"/>
  <c r="D114" i="1"/>
  <c r="C114" i="1"/>
  <c r="I113" i="1"/>
  <c r="I267" i="1" s="1"/>
  <c r="H113" i="1"/>
  <c r="G113" i="1"/>
  <c r="F113" i="1"/>
  <c r="F267" i="1" s="1"/>
  <c r="D113" i="1"/>
  <c r="C113" i="1"/>
  <c r="I112" i="1"/>
  <c r="I121" i="1" s="1"/>
  <c r="H112" i="1"/>
  <c r="G112" i="1"/>
  <c r="F112" i="1"/>
  <c r="F266" i="1" s="1"/>
  <c r="D112" i="1"/>
  <c r="C112" i="1"/>
  <c r="I109" i="1"/>
  <c r="G109" i="1"/>
  <c r="C109" i="1"/>
  <c r="I108" i="1"/>
  <c r="I262" i="1" s="1"/>
  <c r="H108" i="1"/>
  <c r="H262" i="1" s="1"/>
  <c r="G108" i="1"/>
  <c r="G262" i="1" s="1"/>
  <c r="F108" i="1"/>
  <c r="F262" i="1" s="1"/>
  <c r="D108" i="1"/>
  <c r="C108" i="1"/>
  <c r="K107" i="1"/>
  <c r="I107" i="1"/>
  <c r="I261" i="1" s="1"/>
  <c r="H107" i="1"/>
  <c r="J107" i="1" s="1"/>
  <c r="G107" i="1"/>
  <c r="F107" i="1"/>
  <c r="F261" i="1" s="1"/>
  <c r="D107" i="1"/>
  <c r="C107" i="1"/>
  <c r="I106" i="1"/>
  <c r="I260" i="1" s="1"/>
  <c r="H106" i="1"/>
  <c r="H260" i="1" s="1"/>
  <c r="G106" i="1"/>
  <c r="F106" i="1"/>
  <c r="F260" i="1" s="1"/>
  <c r="D106" i="1"/>
  <c r="C106" i="1"/>
  <c r="I105" i="1"/>
  <c r="I259" i="1" s="1"/>
  <c r="H105" i="1"/>
  <c r="H259" i="1" s="1"/>
  <c r="G105" i="1"/>
  <c r="F105" i="1"/>
  <c r="F259" i="1" s="1"/>
  <c r="D105" i="1"/>
  <c r="C105" i="1"/>
  <c r="K104" i="1"/>
  <c r="I104" i="1"/>
  <c r="H104" i="1"/>
  <c r="J104" i="1" s="1"/>
  <c r="G104" i="1"/>
  <c r="F104" i="1"/>
  <c r="D104" i="1"/>
  <c r="C104" i="1"/>
  <c r="I103" i="1"/>
  <c r="I257" i="1" s="1"/>
  <c r="H103" i="1"/>
  <c r="H257" i="1" s="1"/>
  <c r="G103" i="1"/>
  <c r="F103" i="1"/>
  <c r="F257" i="1" s="1"/>
  <c r="D103" i="1"/>
  <c r="C103" i="1"/>
  <c r="I102" i="1"/>
  <c r="I256" i="1" s="1"/>
  <c r="H102" i="1"/>
  <c r="H256" i="1" s="1"/>
  <c r="G102" i="1"/>
  <c r="F102" i="1"/>
  <c r="F256" i="1" s="1"/>
  <c r="D102" i="1"/>
  <c r="C102" i="1"/>
  <c r="I101" i="1"/>
  <c r="I255" i="1" s="1"/>
  <c r="H101" i="1"/>
  <c r="H255" i="1" s="1"/>
  <c r="G101" i="1"/>
  <c r="F101" i="1"/>
  <c r="F255" i="1" s="1"/>
  <c r="D101" i="1"/>
  <c r="C101" i="1"/>
  <c r="I100" i="1"/>
  <c r="H100" i="1"/>
  <c r="H109" i="1" s="1"/>
  <c r="G100" i="1"/>
  <c r="F100" i="1"/>
  <c r="D100" i="1"/>
  <c r="C100" i="1"/>
  <c r="G94" i="1"/>
  <c r="C94" i="1"/>
  <c r="I93" i="1"/>
  <c r="I247" i="1" s="1"/>
  <c r="H93" i="1"/>
  <c r="H247" i="1" s="1"/>
  <c r="G93" i="1"/>
  <c r="G247" i="1" s="1"/>
  <c r="F93" i="1"/>
  <c r="D93" i="1"/>
  <c r="C93" i="1"/>
  <c r="I92" i="1"/>
  <c r="I246" i="1" s="1"/>
  <c r="H92" i="1"/>
  <c r="H246" i="1" s="1"/>
  <c r="G92" i="1"/>
  <c r="G246" i="1" s="1"/>
  <c r="F92" i="1"/>
  <c r="D92" i="1"/>
  <c r="C92" i="1"/>
  <c r="I91" i="1"/>
  <c r="I245" i="1" s="1"/>
  <c r="H91" i="1"/>
  <c r="G91" i="1"/>
  <c r="G245" i="1" s="1"/>
  <c r="F91" i="1"/>
  <c r="D91" i="1"/>
  <c r="C91" i="1"/>
  <c r="I90" i="1"/>
  <c r="I244" i="1" s="1"/>
  <c r="H90" i="1"/>
  <c r="H244" i="1" s="1"/>
  <c r="G90" i="1"/>
  <c r="G244" i="1" s="1"/>
  <c r="F90" i="1"/>
  <c r="D90" i="1"/>
  <c r="C90" i="1"/>
  <c r="I89" i="1"/>
  <c r="I243" i="1" s="1"/>
  <c r="H89" i="1"/>
  <c r="H243" i="1" s="1"/>
  <c r="G89" i="1"/>
  <c r="F89" i="1"/>
  <c r="D89" i="1"/>
  <c r="C89" i="1"/>
  <c r="I88" i="1"/>
  <c r="I242" i="1" s="1"/>
  <c r="H88" i="1"/>
  <c r="H242" i="1" s="1"/>
  <c r="G88" i="1"/>
  <c r="G242" i="1" s="1"/>
  <c r="F88" i="1"/>
  <c r="D88" i="1"/>
  <c r="C88" i="1"/>
  <c r="I87" i="1"/>
  <c r="I241" i="1" s="1"/>
  <c r="H87" i="1"/>
  <c r="H241" i="1" s="1"/>
  <c r="G87" i="1"/>
  <c r="J87" i="1" s="1"/>
  <c r="J241" i="1" s="1"/>
  <c r="F87" i="1"/>
  <c r="D87" i="1"/>
  <c r="C87" i="1"/>
  <c r="I86" i="1"/>
  <c r="I240" i="1" s="1"/>
  <c r="H86" i="1"/>
  <c r="H240" i="1" s="1"/>
  <c r="G86" i="1"/>
  <c r="G240" i="1" s="1"/>
  <c r="F86" i="1"/>
  <c r="D86" i="1"/>
  <c r="C86" i="1"/>
  <c r="I85" i="1"/>
  <c r="I239" i="1" s="1"/>
  <c r="H85" i="1"/>
  <c r="H239" i="1" s="1"/>
  <c r="G85" i="1"/>
  <c r="G239" i="1" s="1"/>
  <c r="F85" i="1"/>
  <c r="D85" i="1"/>
  <c r="C85" i="1"/>
  <c r="I84" i="1"/>
  <c r="I238" i="1" s="1"/>
  <c r="H84" i="1"/>
  <c r="H238" i="1" s="1"/>
  <c r="G84" i="1"/>
  <c r="G238" i="1" s="1"/>
  <c r="F84" i="1"/>
  <c r="D84" i="1"/>
  <c r="C84" i="1"/>
  <c r="I83" i="1"/>
  <c r="I237" i="1" s="1"/>
  <c r="H83" i="1"/>
  <c r="H237" i="1" s="1"/>
  <c r="G83" i="1"/>
  <c r="G237" i="1" s="1"/>
  <c r="F83" i="1"/>
  <c r="D83" i="1"/>
  <c r="C83" i="1"/>
  <c r="I82" i="1"/>
  <c r="I236" i="1" s="1"/>
  <c r="H82" i="1"/>
  <c r="G82" i="1"/>
  <c r="F82" i="1"/>
  <c r="D82" i="1"/>
  <c r="C82" i="1"/>
  <c r="I81" i="1"/>
  <c r="I235" i="1" s="1"/>
  <c r="H81" i="1"/>
  <c r="H235" i="1" s="1"/>
  <c r="G81" i="1"/>
  <c r="G235" i="1" s="1"/>
  <c r="F81" i="1"/>
  <c r="D81" i="1"/>
  <c r="C81" i="1"/>
  <c r="I80" i="1"/>
  <c r="I234" i="1" s="1"/>
  <c r="H80" i="1"/>
  <c r="H234" i="1" s="1"/>
  <c r="G80" i="1"/>
  <c r="G234" i="1" s="1"/>
  <c r="F80" i="1"/>
  <c r="D80" i="1"/>
  <c r="C80" i="1"/>
  <c r="I79" i="1"/>
  <c r="I233" i="1" s="1"/>
  <c r="H79" i="1"/>
  <c r="H233" i="1" s="1"/>
  <c r="G79" i="1"/>
  <c r="J79" i="1" s="1"/>
  <c r="J233" i="1" s="1"/>
  <c r="F79" i="1"/>
  <c r="D79" i="1"/>
  <c r="C79" i="1"/>
  <c r="I78" i="1"/>
  <c r="I232" i="1" s="1"/>
  <c r="H78" i="1"/>
  <c r="H232" i="1" s="1"/>
  <c r="G78" i="1"/>
  <c r="G232" i="1" s="1"/>
  <c r="F78" i="1"/>
  <c r="D78" i="1"/>
  <c r="C78" i="1"/>
  <c r="I77" i="1"/>
  <c r="I231" i="1" s="1"/>
  <c r="H77" i="1"/>
  <c r="H231" i="1" s="1"/>
  <c r="G77" i="1"/>
  <c r="G231" i="1" s="1"/>
  <c r="F77" i="1"/>
  <c r="D77" i="1"/>
  <c r="C77" i="1"/>
  <c r="I76" i="1"/>
  <c r="I230" i="1" s="1"/>
  <c r="H76" i="1"/>
  <c r="H230" i="1" s="1"/>
  <c r="G76" i="1"/>
  <c r="G230" i="1" s="1"/>
  <c r="F76" i="1"/>
  <c r="D76" i="1"/>
  <c r="C76" i="1"/>
  <c r="I75" i="1"/>
  <c r="I229" i="1" s="1"/>
  <c r="H75" i="1"/>
  <c r="H229" i="1" s="1"/>
  <c r="G75" i="1"/>
  <c r="G229" i="1" s="1"/>
  <c r="F75" i="1"/>
  <c r="D75" i="1"/>
  <c r="C75" i="1"/>
  <c r="I74" i="1"/>
  <c r="I228" i="1" s="1"/>
  <c r="H74" i="1"/>
  <c r="G74" i="1"/>
  <c r="G228" i="1" s="1"/>
  <c r="F74" i="1"/>
  <c r="D74" i="1"/>
  <c r="C74" i="1"/>
  <c r="I73" i="1"/>
  <c r="H73" i="1"/>
  <c r="H227" i="1" s="1"/>
  <c r="G73" i="1"/>
  <c r="F73" i="1"/>
  <c r="D73" i="1"/>
  <c r="C73" i="1"/>
  <c r="G68" i="1"/>
  <c r="C68" i="1"/>
  <c r="I67" i="1"/>
  <c r="I221" i="1" s="1"/>
  <c r="H67" i="1"/>
  <c r="G67" i="1"/>
  <c r="G221" i="1" s="1"/>
  <c r="F67" i="1"/>
  <c r="F221" i="1" s="1"/>
  <c r="D67" i="1"/>
  <c r="J66" i="1"/>
  <c r="I66" i="1"/>
  <c r="I220" i="1" s="1"/>
  <c r="H66" i="1"/>
  <c r="G66" i="1"/>
  <c r="F66" i="1"/>
  <c r="F220" i="1" s="1"/>
  <c r="D66" i="1"/>
  <c r="I65" i="1"/>
  <c r="H65" i="1"/>
  <c r="H219" i="1" s="1"/>
  <c r="G65" i="1"/>
  <c r="G219" i="1" s="1"/>
  <c r="G222" i="1" s="1"/>
  <c r="F65" i="1"/>
  <c r="F219" i="1" s="1"/>
  <c r="F222" i="1" s="1"/>
  <c r="D65" i="1"/>
  <c r="H62" i="1"/>
  <c r="C62" i="1"/>
  <c r="J61" i="1"/>
  <c r="J215" i="1" s="1"/>
  <c r="I61" i="1"/>
  <c r="I215" i="1" s="1"/>
  <c r="H61" i="1"/>
  <c r="G61" i="1"/>
  <c r="G215" i="1" s="1"/>
  <c r="F61" i="1"/>
  <c r="D61" i="1"/>
  <c r="C61" i="1"/>
  <c r="I60" i="1"/>
  <c r="I214" i="1" s="1"/>
  <c r="H60" i="1"/>
  <c r="H214" i="1" s="1"/>
  <c r="G60" i="1"/>
  <c r="G214" i="1" s="1"/>
  <c r="F60" i="1"/>
  <c r="D60" i="1"/>
  <c r="I59" i="1"/>
  <c r="H59" i="1"/>
  <c r="H213" i="1" s="1"/>
  <c r="G59" i="1"/>
  <c r="F59" i="1"/>
  <c r="D59" i="1"/>
  <c r="I57" i="1"/>
  <c r="H57" i="1"/>
  <c r="G57" i="1"/>
  <c r="I56" i="1"/>
  <c r="H56" i="1"/>
  <c r="G56" i="1"/>
  <c r="F56" i="1"/>
  <c r="A52" i="1"/>
  <c r="J51" i="1"/>
  <c r="A51" i="1"/>
  <c r="J50" i="1"/>
  <c r="A50" i="1"/>
  <c r="J49" i="1"/>
  <c r="A49" i="1"/>
  <c r="J48" i="1"/>
  <c r="A48" i="1"/>
  <c r="F45" i="1"/>
  <c r="I42" i="1"/>
  <c r="I46" i="1" s="1"/>
  <c r="H42" i="1"/>
  <c r="F42" i="1"/>
  <c r="J33" i="1"/>
  <c r="I33" i="1"/>
  <c r="I45" i="1" s="1"/>
  <c r="H33" i="1"/>
  <c r="G33" i="1"/>
  <c r="F33" i="1"/>
  <c r="K33" i="1" s="1"/>
  <c r="B32" i="1"/>
  <c r="I31" i="1"/>
  <c r="H31" i="1"/>
  <c r="G31" i="1"/>
  <c r="D31" i="1"/>
  <c r="C30" i="1"/>
  <c r="I29" i="1"/>
  <c r="H29" i="1"/>
  <c r="F29" i="1"/>
  <c r="C26" i="1"/>
  <c r="C25" i="1"/>
  <c r="I24" i="1"/>
  <c r="H24" i="1"/>
  <c r="G24" i="1"/>
  <c r="F24" i="1"/>
  <c r="D24" i="1"/>
  <c r="C22" i="1"/>
  <c r="C21" i="1"/>
  <c r="I20" i="1"/>
  <c r="H20" i="1"/>
  <c r="G20" i="1"/>
  <c r="J20" i="1" s="1"/>
  <c r="C20" i="1"/>
  <c r="I19" i="1"/>
  <c r="C19" i="1"/>
  <c r="C18" i="1"/>
  <c r="C15" i="1"/>
  <c r="C14" i="1"/>
  <c r="C13" i="1"/>
  <c r="C12" i="1"/>
  <c r="A5" i="1"/>
  <c r="J4" i="1"/>
  <c r="A4" i="1"/>
  <c r="J3" i="1"/>
  <c r="A3" i="1"/>
  <c r="A2" i="1"/>
  <c r="A1" i="1"/>
  <c r="K45" i="2" l="1"/>
  <c r="J230" i="2"/>
  <c r="K76" i="2"/>
  <c r="K230" i="2" s="1"/>
  <c r="J238" i="2"/>
  <c r="K84" i="2"/>
  <c r="G46" i="2"/>
  <c r="J42" i="2"/>
  <c r="K92" i="2"/>
  <c r="I46" i="2"/>
  <c r="F70" i="2"/>
  <c r="F173" i="2"/>
  <c r="J769" i="2"/>
  <c r="J715" i="2"/>
  <c r="J670" i="2"/>
  <c r="J228" i="2"/>
  <c r="K74" i="2"/>
  <c r="K228" i="2" s="1"/>
  <c r="J236" i="2"/>
  <c r="K82" i="2"/>
  <c r="K236" i="2" s="1"/>
  <c r="I147" i="2"/>
  <c r="G45" i="2"/>
  <c r="H222" i="2"/>
  <c r="F248" i="2"/>
  <c r="G263" i="2"/>
  <c r="K112" i="2"/>
  <c r="K116" i="2"/>
  <c r="I121" i="2"/>
  <c r="I266" i="2"/>
  <c r="I275" i="2" s="1"/>
  <c r="H147" i="2"/>
  <c r="H174" i="2" s="1"/>
  <c r="F275" i="2"/>
  <c r="A621" i="2"/>
  <c r="A987" i="2"/>
  <c r="A684" i="2"/>
  <c r="A780" i="2"/>
  <c r="A732" i="2"/>
  <c r="A506" i="2"/>
  <c r="A436" i="2"/>
  <c r="A585" i="2"/>
  <c r="A552" i="2"/>
  <c r="A327" i="2"/>
  <c r="A203" i="2"/>
  <c r="A380" i="2"/>
  <c r="J31" i="2"/>
  <c r="K31" i="2" s="1"/>
  <c r="K42" i="2"/>
  <c r="G222" i="2"/>
  <c r="I263" i="2"/>
  <c r="J112" i="2"/>
  <c r="J113" i="2"/>
  <c r="J267" i="2" s="1"/>
  <c r="J114" i="2"/>
  <c r="J115" i="2"/>
  <c r="J117" i="2"/>
  <c r="J271" i="2" s="1"/>
  <c r="J118" i="2"/>
  <c r="J272" i="2" s="1"/>
  <c r="J119" i="2"/>
  <c r="J120" i="2"/>
  <c r="J274" i="2" s="1"/>
  <c r="J161" i="2"/>
  <c r="K161" i="2" s="1"/>
  <c r="J169" i="2"/>
  <c r="K169" i="2" s="1"/>
  <c r="K184" i="2"/>
  <c r="J192" i="2"/>
  <c r="K192" i="2" s="1"/>
  <c r="J196" i="2"/>
  <c r="K196" i="2" s="1"/>
  <c r="F219" i="2"/>
  <c r="F222" i="2" s="1"/>
  <c r="G238" i="2"/>
  <c r="H254" i="2"/>
  <c r="H263" i="2" s="1"/>
  <c r="H277" i="2" s="1"/>
  <c r="F186" i="2"/>
  <c r="K177" i="2"/>
  <c r="F254" i="2"/>
  <c r="F263" i="2" s="1"/>
  <c r="I433" i="1"/>
  <c r="I28" i="1" s="1"/>
  <c r="J45" i="2"/>
  <c r="F214" i="2"/>
  <c r="G62" i="2"/>
  <c r="G70" i="2" s="1"/>
  <c r="G224" i="2" s="1"/>
  <c r="J67" i="2"/>
  <c r="J221" i="2" s="1"/>
  <c r="F94" i="2"/>
  <c r="J100" i="2"/>
  <c r="J101" i="2"/>
  <c r="J255" i="2" s="1"/>
  <c r="J102" i="2"/>
  <c r="J256" i="2" s="1"/>
  <c r="J103" i="2"/>
  <c r="J257" i="2" s="1"/>
  <c r="J105" i="2"/>
  <c r="J259" i="2" s="1"/>
  <c r="J106" i="2"/>
  <c r="J260" i="2" s="1"/>
  <c r="J107" i="2"/>
  <c r="J261" i="2" s="1"/>
  <c r="J108" i="2"/>
  <c r="J262" i="2" s="1"/>
  <c r="K113" i="2"/>
  <c r="K267" i="2" s="1"/>
  <c r="K114" i="2"/>
  <c r="K268" i="2" s="1"/>
  <c r="K115" i="2"/>
  <c r="K269" i="2" s="1"/>
  <c r="K118" i="2"/>
  <c r="K272" i="2" s="1"/>
  <c r="J144" i="2"/>
  <c r="K144" i="2" s="1"/>
  <c r="J160" i="2"/>
  <c r="K160" i="2" s="1"/>
  <c r="J168" i="2"/>
  <c r="K168" i="2" s="1"/>
  <c r="H186" i="2"/>
  <c r="H200" i="2" s="1"/>
  <c r="H13" i="2" s="1"/>
  <c r="K183" i="2"/>
  <c r="J191" i="2"/>
  <c r="K191" i="2" s="1"/>
  <c r="K293" i="2"/>
  <c r="K297" i="2"/>
  <c r="J340" i="2"/>
  <c r="K340" i="2" s="1"/>
  <c r="J344" i="2"/>
  <c r="K344" i="2" s="1"/>
  <c r="H754" i="2"/>
  <c r="H666" i="2"/>
  <c r="H711" i="2"/>
  <c r="I769" i="2"/>
  <c r="I715" i="2"/>
  <c r="I670" i="2"/>
  <c r="F213" i="2"/>
  <c r="F216" i="2" s="1"/>
  <c r="G214" i="2"/>
  <c r="G216" i="2" s="1"/>
  <c r="J66" i="2"/>
  <c r="K67" i="2"/>
  <c r="K221" i="2" s="1"/>
  <c r="G94" i="2"/>
  <c r="K105" i="2"/>
  <c r="K259" i="2" s="1"/>
  <c r="K106" i="2"/>
  <c r="K107" i="2"/>
  <c r="K261" i="2" s="1"/>
  <c r="K108" i="2"/>
  <c r="K262" i="2" s="1"/>
  <c r="J137" i="2"/>
  <c r="G171" i="2"/>
  <c r="F46" i="2"/>
  <c r="H215" i="2"/>
  <c r="H216" i="2" s="1"/>
  <c r="I62" i="2"/>
  <c r="I70" i="2" s="1"/>
  <c r="I224" i="2" s="1"/>
  <c r="J65" i="2"/>
  <c r="K65" i="2" s="1"/>
  <c r="G239" i="2"/>
  <c r="G247" i="2"/>
  <c r="H94" i="2"/>
  <c r="J136" i="2"/>
  <c r="J139" i="2" s="1"/>
  <c r="F139" i="2"/>
  <c r="F147" i="2" s="1"/>
  <c r="G145" i="2"/>
  <c r="G147" i="2" s="1"/>
  <c r="G174" i="2" s="1"/>
  <c r="J142" i="2"/>
  <c r="J145" i="2" s="1"/>
  <c r="J166" i="2"/>
  <c r="K166" i="2" s="1"/>
  <c r="J186" i="2"/>
  <c r="K181" i="2"/>
  <c r="G198" i="2"/>
  <c r="J189" i="2"/>
  <c r="G220" i="2"/>
  <c r="G236" i="2"/>
  <c r="A280" i="2"/>
  <c r="F301" i="2"/>
  <c r="K296" i="2"/>
  <c r="K300" i="2"/>
  <c r="K321" i="2"/>
  <c r="J339" i="2"/>
  <c r="K339" i="2" s="1"/>
  <c r="J343" i="2"/>
  <c r="K343" i="2" s="1"/>
  <c r="F715" i="2"/>
  <c r="K715" i="2" s="1"/>
  <c r="F670" i="2"/>
  <c r="F769" i="2"/>
  <c r="H248" i="2"/>
  <c r="I94" i="2"/>
  <c r="G121" i="2"/>
  <c r="I171" i="2"/>
  <c r="I173" i="2" s="1"/>
  <c r="J165" i="2"/>
  <c r="K165" i="2" s="1"/>
  <c r="K180" i="2"/>
  <c r="J194" i="2"/>
  <c r="K194" i="2" s="1"/>
  <c r="G230" i="2"/>
  <c r="G248" i="2" s="1"/>
  <c r="K370" i="2"/>
  <c r="K375" i="2" s="1"/>
  <c r="J375" i="2"/>
  <c r="G715" i="2"/>
  <c r="G670" i="2"/>
  <c r="G769" i="2"/>
  <c r="J214" i="2"/>
  <c r="J215" i="2"/>
  <c r="I241" i="2"/>
  <c r="I248" i="2" s="1"/>
  <c r="K138" i="2"/>
  <c r="J164" i="2"/>
  <c r="K164" i="2" s="1"/>
  <c r="K179" i="2"/>
  <c r="I200" i="2"/>
  <c r="I13" i="2" s="1"/>
  <c r="I246" i="2"/>
  <c r="J292" i="2"/>
  <c r="J301" i="2" s="1"/>
  <c r="H301" i="2"/>
  <c r="H324" i="2" s="1"/>
  <c r="H418" i="2" s="1"/>
  <c r="H421" i="2" s="1"/>
  <c r="K295" i="2"/>
  <c r="K299" i="2"/>
  <c r="G315" i="2"/>
  <c r="G324" i="2" s="1"/>
  <c r="G418" i="2" s="1"/>
  <c r="J304" i="2"/>
  <c r="J342" i="2"/>
  <c r="K342" i="2" s="1"/>
  <c r="F433" i="1"/>
  <c r="F28" i="1" s="1"/>
  <c r="H670" i="2"/>
  <c r="H769" i="2"/>
  <c r="H715" i="2"/>
  <c r="J59" i="2"/>
  <c r="K60" i="2"/>
  <c r="K214" i="2" s="1"/>
  <c r="K61" i="2"/>
  <c r="H68" i="2"/>
  <c r="H70" i="2" s="1"/>
  <c r="H224" i="2" s="1"/>
  <c r="J73" i="2"/>
  <c r="J75" i="2"/>
  <c r="J77" i="2"/>
  <c r="J78" i="2"/>
  <c r="J79" i="2"/>
  <c r="J80" i="2"/>
  <c r="J81" i="2"/>
  <c r="J83" i="2"/>
  <c r="J85" i="2"/>
  <c r="J86" i="2"/>
  <c r="J87" i="2"/>
  <c r="J88" i="2"/>
  <c r="J89" i="2"/>
  <c r="J90" i="2"/>
  <c r="J91" i="2"/>
  <c r="J93" i="2"/>
  <c r="K137" i="2"/>
  <c r="K150" i="2"/>
  <c r="K178" i="2"/>
  <c r="J367" i="2"/>
  <c r="K364" i="2"/>
  <c r="K367" i="2" s="1"/>
  <c r="K320" i="2"/>
  <c r="J338" i="2"/>
  <c r="I433" i="2"/>
  <c r="J453" i="2"/>
  <c r="K447" i="2"/>
  <c r="K453" i="2" s="1"/>
  <c r="G459" i="2"/>
  <c r="J474" i="2"/>
  <c r="K474" i="2" s="1"/>
  <c r="J478" i="2"/>
  <c r="K478" i="2" s="1"/>
  <c r="J482" i="2"/>
  <c r="K482" i="2" s="1"/>
  <c r="J486" i="2"/>
  <c r="K486" i="2" s="1"/>
  <c r="J490" i="2"/>
  <c r="K490" i="2" s="1"/>
  <c r="I503" i="2"/>
  <c r="J498" i="2"/>
  <c r="K498" i="2" s="1"/>
  <c r="K530" i="2"/>
  <c r="K319" i="2"/>
  <c r="K402" i="2"/>
  <c r="K405" i="2" s="1"/>
  <c r="J405" i="2"/>
  <c r="G470" i="2"/>
  <c r="J469" i="2"/>
  <c r="J470" i="2" s="1"/>
  <c r="F612" i="2"/>
  <c r="K318" i="2"/>
  <c r="K322" i="2" s="1"/>
  <c r="K396" i="2"/>
  <c r="J397" i="2"/>
  <c r="K397" i="2" s="1"/>
  <c r="J518" i="2"/>
  <c r="K516" i="2"/>
  <c r="K518" i="2" s="1"/>
  <c r="J396" i="2"/>
  <c r="H492" i="2"/>
  <c r="H549" i="2" s="1"/>
  <c r="F547" i="2"/>
  <c r="K535" i="2"/>
  <c r="G408" i="2"/>
  <c r="J407" i="2"/>
  <c r="J408" i="2" s="1"/>
  <c r="I459" i="2"/>
  <c r="J476" i="2"/>
  <c r="K476" i="2" s="1"/>
  <c r="J480" i="2"/>
  <c r="K480" i="2" s="1"/>
  <c r="J484" i="2"/>
  <c r="K484" i="2" s="1"/>
  <c r="J488" i="2"/>
  <c r="K488" i="2" s="1"/>
  <c r="K525" i="2"/>
  <c r="K532" i="2" s="1"/>
  <c r="J532" i="2"/>
  <c r="K528" i="2"/>
  <c r="F322" i="2"/>
  <c r="F324" i="2" s="1"/>
  <c r="F418" i="2" s="1"/>
  <c r="F421" i="2" s="1"/>
  <c r="J459" i="2"/>
  <c r="F466" i="2"/>
  <c r="K462" i="2"/>
  <c r="K466" i="2" s="1"/>
  <c r="I1015" i="2"/>
  <c r="I661" i="2"/>
  <c r="J314" i="2"/>
  <c r="K314" i="2" s="1"/>
  <c r="J318" i="2"/>
  <c r="J322" i="2" s="1"/>
  <c r="H416" i="2"/>
  <c r="H420" i="2" s="1"/>
  <c r="I414" i="2"/>
  <c r="I416" i="2" s="1"/>
  <c r="I420" i="2" s="1"/>
  <c r="I421" i="2" s="1"/>
  <c r="J431" i="2"/>
  <c r="K459" i="2"/>
  <c r="J466" i="2"/>
  <c r="J475" i="2"/>
  <c r="K475" i="2" s="1"/>
  <c r="J479" i="2"/>
  <c r="K479" i="2" s="1"/>
  <c r="J483" i="2"/>
  <c r="K483" i="2" s="1"/>
  <c r="J487" i="2"/>
  <c r="K487" i="2" s="1"/>
  <c r="J491" i="2"/>
  <c r="K491" i="2" s="1"/>
  <c r="K527" i="2"/>
  <c r="K531" i="2"/>
  <c r="G633" i="2"/>
  <c r="G1005" i="2" s="1"/>
  <c r="J632" i="2"/>
  <c r="G641" i="2"/>
  <c r="G1006" i="2"/>
  <c r="I707" i="2"/>
  <c r="I726" i="2"/>
  <c r="H757" i="2"/>
  <c r="H760" i="2" s="1"/>
  <c r="H762" i="2" s="1"/>
  <c r="H998" i="2"/>
  <c r="G375" i="2"/>
  <c r="J395" i="2"/>
  <c r="J411" i="2"/>
  <c r="J414" i="2" s="1"/>
  <c r="J495" i="2"/>
  <c r="G532" i="2"/>
  <c r="G547" i="2" s="1"/>
  <c r="F563" i="2"/>
  <c r="F582" i="2" s="1"/>
  <c r="K562" i="2"/>
  <c r="K563" i="2" s="1"/>
  <c r="F598" i="2"/>
  <c r="K596" i="2"/>
  <c r="K598" i="2" s="1"/>
  <c r="G605" i="2"/>
  <c r="G612" i="2" s="1"/>
  <c r="J601" i="2"/>
  <c r="H639" i="2"/>
  <c r="I641" i="2"/>
  <c r="I1006" i="2"/>
  <c r="K649" i="2"/>
  <c r="J707" i="2"/>
  <c r="J726" i="2"/>
  <c r="K726" i="2" s="1"/>
  <c r="F762" i="2"/>
  <c r="F765" i="2" s="1"/>
  <c r="J772" i="2"/>
  <c r="K772" i="2" s="1"/>
  <c r="G367" i="2"/>
  <c r="G405" i="2"/>
  <c r="G416" i="2" s="1"/>
  <c r="G420" i="2" s="1"/>
  <c r="J473" i="2"/>
  <c r="K544" i="2"/>
  <c r="J545" i="2"/>
  <c r="K545" i="2" s="1"/>
  <c r="K578" i="2"/>
  <c r="K579" i="2" s="1"/>
  <c r="F662" i="2"/>
  <c r="F1016" i="2"/>
  <c r="H716" i="2"/>
  <c r="H721" i="2"/>
  <c r="H669" i="2"/>
  <c r="K744" i="2"/>
  <c r="K748" i="2"/>
  <c r="F796" i="2"/>
  <c r="F711" i="2"/>
  <c r="F754" i="2"/>
  <c r="F666" i="2"/>
  <c r="I547" i="2"/>
  <c r="I549" i="2" s="1"/>
  <c r="K652" i="2"/>
  <c r="K653" i="2" s="1"/>
  <c r="J653" i="2"/>
  <c r="G727" i="2"/>
  <c r="K407" i="2"/>
  <c r="K408" i="2" s="1"/>
  <c r="G433" i="2"/>
  <c r="K469" i="2"/>
  <c r="K470" i="2" s="1"/>
  <c r="K542" i="2"/>
  <c r="J544" i="2"/>
  <c r="H567" i="2"/>
  <c r="H582" i="2" s="1"/>
  <c r="J566" i="2"/>
  <c r="J567" i="2" s="1"/>
  <c r="H610" i="2"/>
  <c r="H612" i="2" s="1"/>
  <c r="J638" i="2"/>
  <c r="K638" i="2" s="1"/>
  <c r="K656" i="2"/>
  <c r="K658" i="2" s="1"/>
  <c r="K1021" i="2" s="1"/>
  <c r="J658" i="2"/>
  <c r="J1021" i="2" s="1"/>
  <c r="K696" i="2"/>
  <c r="K743" i="2"/>
  <c r="K747" i="2"/>
  <c r="H765" i="2"/>
  <c r="K541" i="2"/>
  <c r="I582" i="2"/>
  <c r="F661" i="2"/>
  <c r="F663" i="2" s="1"/>
  <c r="F1015" i="2"/>
  <c r="G680" i="2"/>
  <c r="G681" i="2" s="1"/>
  <c r="J674" i="2"/>
  <c r="K704" i="2"/>
  <c r="K705" i="2" s="1"/>
  <c r="K707" i="2" s="1"/>
  <c r="F669" i="2"/>
  <c r="F716" i="2"/>
  <c r="F721" i="2"/>
  <c r="I764" i="2"/>
  <c r="K540" i="2"/>
  <c r="K546" i="2"/>
  <c r="J637" i="2"/>
  <c r="K637" i="2" s="1"/>
  <c r="J649" i="2"/>
  <c r="K742" i="2"/>
  <c r="K746" i="2"/>
  <c r="K539" i="2"/>
  <c r="J582" i="2"/>
  <c r="J616" i="2" s="1"/>
  <c r="F1005" i="2"/>
  <c r="F641" i="2"/>
  <c r="H1015" i="2"/>
  <c r="H661" i="2"/>
  <c r="H663" i="2" s="1"/>
  <c r="G701" i="2"/>
  <c r="J700" i="2"/>
  <c r="J701" i="2" s="1"/>
  <c r="J757" i="2"/>
  <c r="J760" i="2" s="1"/>
  <c r="J762" i="2" s="1"/>
  <c r="J998" i="2"/>
  <c r="K574" i="2"/>
  <c r="K575" i="2" s="1"/>
  <c r="H598" i="2"/>
  <c r="G658" i="2"/>
  <c r="G1021" i="2" s="1"/>
  <c r="I662" i="2"/>
  <c r="G707" i="2"/>
  <c r="G750" i="2"/>
  <c r="G793" i="2"/>
  <c r="F808" i="2" s="1"/>
  <c r="F811" i="2" s="1"/>
  <c r="K570" i="2"/>
  <c r="K571" i="2" s="1"/>
  <c r="J608" i="2"/>
  <c r="J636" i="2"/>
  <c r="G653" i="2"/>
  <c r="G796" i="2"/>
  <c r="G579" i="2"/>
  <c r="G582" i="2" s="1"/>
  <c r="I998" i="2"/>
  <c r="K700" i="2"/>
  <c r="K701" i="2" s="1"/>
  <c r="I315" i="1"/>
  <c r="J304" i="1"/>
  <c r="F62" i="1"/>
  <c r="I219" i="1"/>
  <c r="I222" i="1" s="1"/>
  <c r="I68" i="1"/>
  <c r="J65" i="1"/>
  <c r="G96" i="1"/>
  <c r="G250" i="1" s="1"/>
  <c r="G267" i="1"/>
  <c r="J113" i="1"/>
  <c r="G271" i="1"/>
  <c r="J117" i="1"/>
  <c r="K138" i="1"/>
  <c r="J186" i="1"/>
  <c r="H198" i="1"/>
  <c r="H200" i="1" s="1"/>
  <c r="H13" i="1" s="1"/>
  <c r="H266" i="1"/>
  <c r="J411" i="1"/>
  <c r="J414" i="1" s="1"/>
  <c r="I414" i="1"/>
  <c r="I227" i="1"/>
  <c r="I248" i="1" s="1"/>
  <c r="I94" i="1"/>
  <c r="J118" i="1"/>
  <c r="G272" i="1"/>
  <c r="J171" i="1"/>
  <c r="K150" i="1"/>
  <c r="K171" i="1" s="1"/>
  <c r="G62" i="1"/>
  <c r="J60" i="1"/>
  <c r="J214" i="1" s="1"/>
  <c r="F228" i="1"/>
  <c r="F232" i="1"/>
  <c r="K78" i="1"/>
  <c r="K232" i="1" s="1"/>
  <c r="F236" i="1"/>
  <c r="F244" i="1"/>
  <c r="K90" i="1"/>
  <c r="K244" i="1" s="1"/>
  <c r="F213" i="1"/>
  <c r="F322" i="1"/>
  <c r="K318" i="1"/>
  <c r="K322" i="1" s="1"/>
  <c r="G715" i="1"/>
  <c r="G769" i="1"/>
  <c r="G670" i="1"/>
  <c r="J24" i="1"/>
  <c r="F233" i="1"/>
  <c r="K79" i="1"/>
  <c r="K233" i="1" s="1"/>
  <c r="H45" i="1"/>
  <c r="H46" i="1" s="1"/>
  <c r="H216" i="1"/>
  <c r="J82" i="1"/>
  <c r="J236" i="1" s="1"/>
  <c r="J261" i="1"/>
  <c r="G266" i="1"/>
  <c r="J112" i="1"/>
  <c r="G121" i="1"/>
  <c r="G274" i="1"/>
  <c r="J120" i="1"/>
  <c r="F147" i="1"/>
  <c r="J143" i="1"/>
  <c r="K143" i="1" s="1"/>
  <c r="K179" i="1"/>
  <c r="J183" i="1"/>
  <c r="K183" i="1" s="1"/>
  <c r="J194" i="1"/>
  <c r="K194" i="1" s="1"/>
  <c r="F240" i="1"/>
  <c r="I263" i="1"/>
  <c r="J356" i="1"/>
  <c r="K356" i="1" s="1"/>
  <c r="F237" i="1"/>
  <c r="J31" i="1"/>
  <c r="F31" i="1"/>
  <c r="K31" i="1" s="1"/>
  <c r="I213" i="1"/>
  <c r="I216" i="1" s="1"/>
  <c r="I62" i="1"/>
  <c r="F94" i="1"/>
  <c r="F227" i="1"/>
  <c r="F231" i="1"/>
  <c r="K77" i="1"/>
  <c r="K231" i="1" s="1"/>
  <c r="F235" i="1"/>
  <c r="F239" i="1"/>
  <c r="K89" i="1"/>
  <c r="K243" i="1" s="1"/>
  <c r="F247" i="1"/>
  <c r="G139" i="1"/>
  <c r="G200" i="1" s="1"/>
  <c r="G13" i="1" s="1"/>
  <c r="J13" i="1" s="1"/>
  <c r="K13" i="1" s="1"/>
  <c r="K178" i="1"/>
  <c r="J193" i="1"/>
  <c r="K193" i="1" s="1"/>
  <c r="K292" i="1"/>
  <c r="J220" i="1"/>
  <c r="K66" i="1"/>
  <c r="K220" i="1" s="1"/>
  <c r="G268" i="1"/>
  <c r="J114" i="1"/>
  <c r="F229" i="1"/>
  <c r="K75" i="1"/>
  <c r="K229" i="1" s="1"/>
  <c r="F241" i="1"/>
  <c r="K87" i="1"/>
  <c r="K241" i="1" s="1"/>
  <c r="F254" i="1"/>
  <c r="F263" i="1" s="1"/>
  <c r="F109" i="1"/>
  <c r="K182" i="1"/>
  <c r="J73" i="1"/>
  <c r="G269" i="1"/>
  <c r="J115" i="1"/>
  <c r="G273" i="1"/>
  <c r="J119" i="1"/>
  <c r="H147" i="1"/>
  <c r="H174" i="1" s="1"/>
  <c r="K185" i="1"/>
  <c r="I200" i="1"/>
  <c r="I13" i="1" s="1"/>
  <c r="I324" i="1"/>
  <c r="I418" i="1" s="1"/>
  <c r="H398" i="1"/>
  <c r="H399" i="1" s="1"/>
  <c r="J395" i="1"/>
  <c r="G492" i="1"/>
  <c r="J473" i="1"/>
  <c r="J492" i="1" s="1"/>
  <c r="G70" i="1"/>
  <c r="G97" i="1" s="1"/>
  <c r="F245" i="1"/>
  <c r="K61" i="1"/>
  <c r="K215" i="1" s="1"/>
  <c r="J89" i="1"/>
  <c r="J243" i="1" s="1"/>
  <c r="K60" i="1"/>
  <c r="K214" i="1" s="1"/>
  <c r="F230" i="1"/>
  <c r="F238" i="1"/>
  <c r="F242" i="1"/>
  <c r="F246" i="1"/>
  <c r="K106" i="1"/>
  <c r="F173" i="1"/>
  <c r="G186" i="1"/>
  <c r="K184" i="1"/>
  <c r="K261" i="1" s="1"/>
  <c r="J191" i="1"/>
  <c r="K191" i="1" s="1"/>
  <c r="I301" i="1"/>
  <c r="F416" i="1"/>
  <c r="F420" i="1" s="1"/>
  <c r="F414" i="1"/>
  <c r="K411" i="1"/>
  <c r="F46" i="1"/>
  <c r="H94" i="1"/>
  <c r="F121" i="1"/>
  <c r="F215" i="1"/>
  <c r="G233" i="1"/>
  <c r="G243" i="1"/>
  <c r="I266" i="1"/>
  <c r="I275" i="1" s="1"/>
  <c r="J294" i="1"/>
  <c r="K294" i="1" s="1"/>
  <c r="J322" i="1"/>
  <c r="G361" i="1"/>
  <c r="G377" i="1" s="1"/>
  <c r="G419" i="1" s="1"/>
  <c r="J498" i="1"/>
  <c r="K498" i="1" s="1"/>
  <c r="F670" i="1"/>
  <c r="F769" i="1"/>
  <c r="F715" i="1"/>
  <c r="G42" i="1"/>
  <c r="K65" i="1"/>
  <c r="F68" i="1"/>
  <c r="H248" i="1"/>
  <c r="F275" i="1"/>
  <c r="J142" i="1"/>
  <c r="J189" i="1"/>
  <c r="F214" i="1"/>
  <c r="G236" i="1"/>
  <c r="G248" i="1" s="1"/>
  <c r="H254" i="1"/>
  <c r="J293" i="1"/>
  <c r="K293" i="1" s="1"/>
  <c r="J313" i="1"/>
  <c r="K313" i="1" s="1"/>
  <c r="H324" i="1"/>
  <c r="H418" i="1" s="1"/>
  <c r="H361" i="1"/>
  <c r="H377" i="1" s="1"/>
  <c r="H419" i="1" s="1"/>
  <c r="K365" i="1"/>
  <c r="G375" i="1"/>
  <c r="J396" i="1"/>
  <c r="K396" i="1" s="1"/>
  <c r="G453" i="1"/>
  <c r="G459" i="1" s="1"/>
  <c r="J447" i="1"/>
  <c r="H457" i="1"/>
  <c r="H459" i="1" s="1"/>
  <c r="J456" i="1"/>
  <c r="H670" i="1"/>
  <c r="H769" i="1"/>
  <c r="H715" i="1"/>
  <c r="J59" i="1"/>
  <c r="H68" i="1"/>
  <c r="H70" i="1" s="1"/>
  <c r="J74" i="1"/>
  <c r="J228" i="1" s="1"/>
  <c r="J75" i="1"/>
  <c r="J229" i="1" s="1"/>
  <c r="J76" i="1"/>
  <c r="J230" i="1" s="1"/>
  <c r="J77" i="1"/>
  <c r="J231" i="1" s="1"/>
  <c r="J78" i="1"/>
  <c r="J232" i="1" s="1"/>
  <c r="J80" i="1"/>
  <c r="J234" i="1" s="1"/>
  <c r="J81" i="1"/>
  <c r="J235" i="1" s="1"/>
  <c r="J83" i="1"/>
  <c r="J237" i="1" s="1"/>
  <c r="J84" i="1"/>
  <c r="J238" i="1" s="1"/>
  <c r="J85" i="1"/>
  <c r="J239" i="1" s="1"/>
  <c r="J86" i="1"/>
  <c r="J240" i="1" s="1"/>
  <c r="J88" i="1"/>
  <c r="J242" i="1" s="1"/>
  <c r="J90" i="1"/>
  <c r="J244" i="1" s="1"/>
  <c r="J91" i="1"/>
  <c r="J245" i="1" s="1"/>
  <c r="J92" i="1"/>
  <c r="J246" i="1" s="1"/>
  <c r="J93" i="1"/>
  <c r="J247" i="1" s="1"/>
  <c r="G254" i="1"/>
  <c r="G255" i="1"/>
  <c r="G256" i="1"/>
  <c r="G257" i="1"/>
  <c r="G259" i="1"/>
  <c r="G261" i="1"/>
  <c r="H267" i="1"/>
  <c r="H268" i="1"/>
  <c r="H269" i="1"/>
  <c r="H271" i="1"/>
  <c r="H272" i="1"/>
  <c r="H274" i="1"/>
  <c r="K136" i="1"/>
  <c r="K139" i="1" s="1"/>
  <c r="K177" i="1"/>
  <c r="G213" i="1"/>
  <c r="G216" i="1" s="1"/>
  <c r="H301" i="1"/>
  <c r="K305" i="1"/>
  <c r="H315" i="1"/>
  <c r="F315" i="1"/>
  <c r="J338" i="1"/>
  <c r="F367" i="1"/>
  <c r="K364" i="1"/>
  <c r="I398" i="1"/>
  <c r="I399" i="1" s="1"/>
  <c r="I416" i="1" s="1"/>
  <c r="I420" i="1" s="1"/>
  <c r="K413" i="1"/>
  <c r="F754" i="1"/>
  <c r="F711" i="1"/>
  <c r="F666" i="1"/>
  <c r="J469" i="1"/>
  <c r="J470" i="1" s="1"/>
  <c r="G470" i="1"/>
  <c r="J482" i="1"/>
  <c r="K482" i="1" s="1"/>
  <c r="F726" i="1"/>
  <c r="F707" i="1"/>
  <c r="I769" i="1"/>
  <c r="I715" i="1"/>
  <c r="I670" i="1"/>
  <c r="H221" i="1"/>
  <c r="K304" i="1"/>
  <c r="J375" i="1"/>
  <c r="J405" i="1"/>
  <c r="K402" i="1"/>
  <c r="I492" i="1"/>
  <c r="A621" i="1"/>
  <c r="A987" i="1"/>
  <c r="A684" i="1"/>
  <c r="A780" i="1"/>
  <c r="A732" i="1"/>
  <c r="A552" i="1"/>
  <c r="A585" i="1"/>
  <c r="A506" i="1"/>
  <c r="A436" i="1"/>
  <c r="A327" i="1"/>
  <c r="A280" i="1"/>
  <c r="H220" i="1"/>
  <c r="H222" i="1" s="1"/>
  <c r="H261" i="1"/>
  <c r="G315" i="1"/>
  <c r="G324" i="1" s="1"/>
  <c r="G418" i="1" s="1"/>
  <c r="G421" i="1" s="1"/>
  <c r="A380" i="1"/>
  <c r="K412" i="1"/>
  <c r="H433" i="1"/>
  <c r="G433" i="1" s="1"/>
  <c r="J431" i="1"/>
  <c r="F466" i="1"/>
  <c r="K475" i="1"/>
  <c r="K490" i="1"/>
  <c r="F503" i="1"/>
  <c r="K495" i="1"/>
  <c r="K24" i="1"/>
  <c r="K715" i="1" s="1"/>
  <c r="J67" i="1"/>
  <c r="J221" i="1" s="1"/>
  <c r="J100" i="1"/>
  <c r="J101" i="1"/>
  <c r="J255" i="1" s="1"/>
  <c r="J102" i="1"/>
  <c r="J103" i="1"/>
  <c r="J257" i="1" s="1"/>
  <c r="J105" i="1"/>
  <c r="J106" i="1"/>
  <c r="J260" i="1" s="1"/>
  <c r="J108" i="1"/>
  <c r="J262" i="1" s="1"/>
  <c r="A126" i="1"/>
  <c r="J297" i="1"/>
  <c r="K297" i="1" s="1"/>
  <c r="J475" i="1"/>
  <c r="K480" i="1"/>
  <c r="H547" i="1"/>
  <c r="J1016" i="1"/>
  <c r="K309" i="1"/>
  <c r="J366" i="1"/>
  <c r="K366" i="1" s="1"/>
  <c r="K372" i="1"/>
  <c r="G466" i="1"/>
  <c r="K481" i="1"/>
  <c r="K489" i="1"/>
  <c r="J497" i="1"/>
  <c r="K525" i="1"/>
  <c r="F532" i="1"/>
  <c r="F547" i="1" s="1"/>
  <c r="K535" i="1"/>
  <c r="K539" i="1"/>
  <c r="K646" i="1"/>
  <c r="K307" i="1"/>
  <c r="K370" i="1"/>
  <c r="K375" i="1" s="1"/>
  <c r="I711" i="1"/>
  <c r="I666" i="1"/>
  <c r="I754" i="1"/>
  <c r="H492" i="1"/>
  <c r="K479" i="1"/>
  <c r="K487" i="1"/>
  <c r="K517" i="1"/>
  <c r="J563" i="1"/>
  <c r="J582" i="1" s="1"/>
  <c r="J616" i="1" s="1"/>
  <c r="K562" i="1"/>
  <c r="K563" i="1" s="1"/>
  <c r="K570" i="1"/>
  <c r="K571" i="1" s="1"/>
  <c r="H1016" i="1"/>
  <c r="H662" i="1"/>
  <c r="K306" i="1"/>
  <c r="K314" i="1"/>
  <c r="G416" i="1"/>
  <c r="G420" i="1" s="1"/>
  <c r="J464" i="1"/>
  <c r="K464" i="1" s="1"/>
  <c r="K478" i="1"/>
  <c r="K486" i="1"/>
  <c r="K516" i="1"/>
  <c r="K527" i="1"/>
  <c r="K531" i="1"/>
  <c r="J534" i="1"/>
  <c r="K534" i="1" s="1"/>
  <c r="J570" i="1"/>
  <c r="J571" i="1" s="1"/>
  <c r="G571" i="1"/>
  <c r="G582" i="1" s="1"/>
  <c r="H582" i="1"/>
  <c r="G725" i="1"/>
  <c r="I367" i="1"/>
  <c r="I377" i="1" s="1"/>
  <c r="I419" i="1" s="1"/>
  <c r="F375" i="1"/>
  <c r="G408" i="1"/>
  <c r="J407" i="1"/>
  <c r="J408" i="1" s="1"/>
  <c r="I459" i="1"/>
  <c r="K477" i="1"/>
  <c r="K485" i="1"/>
  <c r="I503" i="1"/>
  <c r="I549" i="1" s="1"/>
  <c r="J501" i="1"/>
  <c r="K501" i="1" s="1"/>
  <c r="K533" i="1"/>
  <c r="F649" i="1"/>
  <c r="K312" i="1"/>
  <c r="J403" i="1"/>
  <c r="K403" i="1" s="1"/>
  <c r="J462" i="1"/>
  <c r="F470" i="1"/>
  <c r="K476" i="1"/>
  <c r="K484" i="1"/>
  <c r="J500" i="1"/>
  <c r="K500" i="1" s="1"/>
  <c r="K530" i="1"/>
  <c r="J533" i="1"/>
  <c r="J547" i="1" s="1"/>
  <c r="J537" i="1"/>
  <c r="K537" i="1" s="1"/>
  <c r="I707" i="1"/>
  <c r="G532" i="1"/>
  <c r="G547" i="1" s="1"/>
  <c r="G549" i="1" s="1"/>
  <c r="K546" i="1"/>
  <c r="F579" i="1"/>
  <c r="F582" i="1" s="1"/>
  <c r="J596" i="1"/>
  <c r="J598" i="1" s="1"/>
  <c r="J608" i="1"/>
  <c r="K636" i="1"/>
  <c r="K639" i="1" s="1"/>
  <c r="G653" i="1"/>
  <c r="K745" i="1"/>
  <c r="K749" i="1"/>
  <c r="H405" i="1"/>
  <c r="G641" i="1"/>
  <c r="G1006" i="1"/>
  <c r="K652" i="1"/>
  <c r="K653" i="1" s="1"/>
  <c r="F653" i="1"/>
  <c r="G707" i="1"/>
  <c r="G726" i="1"/>
  <c r="K744" i="1"/>
  <c r="G791" i="1"/>
  <c r="F796" i="1"/>
  <c r="K543" i="1"/>
  <c r="K597" i="1"/>
  <c r="J601" i="1"/>
  <c r="J726" i="1"/>
  <c r="I726" i="1"/>
  <c r="H765" i="1"/>
  <c r="K542" i="1"/>
  <c r="F598" i="1"/>
  <c r="F612" i="1" s="1"/>
  <c r="J694" i="1"/>
  <c r="J696" i="1" s="1"/>
  <c r="J714" i="1" s="1"/>
  <c r="K704" i="1"/>
  <c r="K705" i="1" s="1"/>
  <c r="K743" i="1"/>
  <c r="K747" i="1"/>
  <c r="J772" i="1"/>
  <c r="K772" i="1" s="1"/>
  <c r="K541" i="1"/>
  <c r="K574" i="1"/>
  <c r="K575" i="1" s="1"/>
  <c r="K582" i="1" s="1"/>
  <c r="K616" i="1" s="1"/>
  <c r="H641" i="1"/>
  <c r="H1006" i="1"/>
  <c r="F641" i="1"/>
  <c r="I649" i="1"/>
  <c r="H680" i="1"/>
  <c r="H681" i="1" s="1"/>
  <c r="H721" i="1"/>
  <c r="H669" i="1"/>
  <c r="K540" i="1"/>
  <c r="I641" i="1"/>
  <c r="J657" i="1"/>
  <c r="K657" i="1" s="1"/>
  <c r="F696" i="1"/>
  <c r="F714" i="1" s="1"/>
  <c r="J700" i="1"/>
  <c r="K746" i="1"/>
  <c r="H757" i="1"/>
  <c r="H760" i="1" s="1"/>
  <c r="H762" i="1" s="1"/>
  <c r="H998" i="1"/>
  <c r="F760" i="1"/>
  <c r="J641" i="1"/>
  <c r="J1006" i="1"/>
  <c r="J648" i="1"/>
  <c r="K648" i="1" s="1"/>
  <c r="K649" i="1" s="1"/>
  <c r="J656" i="1"/>
  <c r="G658" i="1"/>
  <c r="G1021" i="1" s="1"/>
  <c r="G674" i="1"/>
  <c r="H716" i="1"/>
  <c r="J742" i="1"/>
  <c r="J750" i="1" s="1"/>
  <c r="G750" i="1"/>
  <c r="I762" i="1"/>
  <c r="I765" i="1" s="1"/>
  <c r="H661" i="1"/>
  <c r="H663" i="1" s="1"/>
  <c r="I662" i="1"/>
  <c r="G696" i="1"/>
  <c r="G714" i="1" s="1"/>
  <c r="I998" i="1"/>
  <c r="K765" i="2" l="1"/>
  <c r="G277" i="2"/>
  <c r="H425" i="2"/>
  <c r="H14" i="2"/>
  <c r="J428" i="2"/>
  <c r="I428" i="2"/>
  <c r="H428" i="2"/>
  <c r="G428" i="2"/>
  <c r="F428" i="2"/>
  <c r="J38" i="2"/>
  <c r="J40" i="2" s="1"/>
  <c r="I38" i="2"/>
  <c r="I40" i="2" s="1"/>
  <c r="H38" i="2"/>
  <c r="H40" i="2" s="1"/>
  <c r="G38" i="2"/>
  <c r="G40" i="2" s="1"/>
  <c r="F38" i="2"/>
  <c r="F40" i="2" s="1"/>
  <c r="F174" i="2"/>
  <c r="H615" i="2"/>
  <c r="H618" i="2" s="1"/>
  <c r="H18" i="2"/>
  <c r="H617" i="2"/>
  <c r="H20" i="2"/>
  <c r="H616" i="2"/>
  <c r="H19" i="2"/>
  <c r="F616" i="2"/>
  <c r="F19" i="2"/>
  <c r="I425" i="2"/>
  <c r="I14" i="2"/>
  <c r="G421" i="2"/>
  <c r="H424" i="2"/>
  <c r="H426" i="2" s="1"/>
  <c r="H390" i="2"/>
  <c r="G716" i="2"/>
  <c r="G721" i="2"/>
  <c r="G722" i="2" s="1"/>
  <c r="G669" i="2"/>
  <c r="K601" i="2"/>
  <c r="K605" i="2" s="1"/>
  <c r="J605" i="2"/>
  <c r="J612" i="2" s="1"/>
  <c r="J617" i="2" s="1"/>
  <c r="I716" i="2"/>
  <c r="I721" i="2"/>
  <c r="I669" i="2"/>
  <c r="F549" i="2"/>
  <c r="K215" i="2"/>
  <c r="K304" i="2"/>
  <c r="K315" i="2" s="1"/>
  <c r="J315" i="2"/>
  <c r="J273" i="2"/>
  <c r="G662" i="2"/>
  <c r="G663" i="2" s="1"/>
  <c r="G1016" i="2"/>
  <c r="K674" i="2"/>
  <c r="J680" i="2"/>
  <c r="J681" i="2" s="1"/>
  <c r="K411" i="2"/>
  <c r="K414" i="2" s="1"/>
  <c r="G617" i="2"/>
  <c r="G20" i="2"/>
  <c r="J20" i="2" s="1"/>
  <c r="J398" i="2"/>
  <c r="J399" i="2" s="1"/>
  <c r="J416" i="2" s="1"/>
  <c r="J420" i="2" s="1"/>
  <c r="J324" i="2"/>
  <c r="J418" i="2" s="1"/>
  <c r="J244" i="2"/>
  <c r="K90" i="2"/>
  <c r="K244" i="2" s="1"/>
  <c r="J234" i="2"/>
  <c r="K80" i="2"/>
  <c r="K234" i="2" s="1"/>
  <c r="I96" i="2"/>
  <c r="I250" i="2" s="1"/>
  <c r="I97" i="2"/>
  <c r="K260" i="2"/>
  <c r="J220" i="2"/>
  <c r="K66" i="2"/>
  <c r="K220" i="2" s="1"/>
  <c r="K44" i="2"/>
  <c r="K46" i="2"/>
  <c r="K136" i="2"/>
  <c r="K139" i="2" s="1"/>
  <c r="K238" i="2"/>
  <c r="K636" i="2"/>
  <c r="K639" i="2" s="1"/>
  <c r="J639" i="2"/>
  <c r="F617" i="2"/>
  <c r="F20" i="2"/>
  <c r="K20" i="2" s="1"/>
  <c r="I277" i="2"/>
  <c r="K608" i="2"/>
  <c r="K610" i="2" s="1"/>
  <c r="J610" i="2"/>
  <c r="H668" i="2"/>
  <c r="H675" i="2"/>
  <c r="H676" i="2" s="1"/>
  <c r="I765" i="2"/>
  <c r="K1016" i="2"/>
  <c r="K662" i="2"/>
  <c r="K395" i="2"/>
  <c r="K398" i="2" s="1"/>
  <c r="K399" i="2" s="1"/>
  <c r="K416" i="2" s="1"/>
  <c r="K420" i="2" s="1"/>
  <c r="K632" i="2"/>
  <c r="K633" i="2" s="1"/>
  <c r="K1005" i="2" s="1"/>
  <c r="J633" i="2"/>
  <c r="J1005" i="2" s="1"/>
  <c r="I663" i="2"/>
  <c r="J242" i="2"/>
  <c r="K88" i="2"/>
  <c r="K242" i="2" s="1"/>
  <c r="J232" i="2"/>
  <c r="K78" i="2"/>
  <c r="K232" i="2" s="1"/>
  <c r="G200" i="2"/>
  <c r="G13" i="2" s="1"/>
  <c r="J13" i="2" s="1"/>
  <c r="H96" i="2"/>
  <c r="H250" i="2" s="1"/>
  <c r="H97" i="2"/>
  <c r="K103" i="2"/>
  <c r="K257" i="2" s="1"/>
  <c r="F97" i="2"/>
  <c r="F96" i="2"/>
  <c r="F250" i="2" s="1"/>
  <c r="K186" i="2"/>
  <c r="J269" i="2"/>
  <c r="K246" i="2"/>
  <c r="G616" i="2"/>
  <c r="G19" i="2"/>
  <c r="J1016" i="2"/>
  <c r="J662" i="2"/>
  <c r="G713" i="2"/>
  <c r="G667" i="2"/>
  <c r="J233" i="2"/>
  <c r="K79" i="2"/>
  <c r="K233" i="2" s="1"/>
  <c r="J171" i="2"/>
  <c r="J173" i="2" s="1"/>
  <c r="K757" i="2"/>
  <c r="F668" i="2"/>
  <c r="F675" i="2"/>
  <c r="I615" i="2"/>
  <c r="I18" i="2"/>
  <c r="I21" i="2" s="1"/>
  <c r="K582" i="2"/>
  <c r="K616" i="2" s="1"/>
  <c r="G377" i="2"/>
  <c r="G419" i="2" s="1"/>
  <c r="K661" i="2"/>
  <c r="K1015" i="2"/>
  <c r="K171" i="2"/>
  <c r="J241" i="2"/>
  <c r="K87" i="2"/>
  <c r="K241" i="2" s="1"/>
  <c r="K77" i="2"/>
  <c r="K231" i="2" s="1"/>
  <c r="J231" i="2"/>
  <c r="F200" i="2"/>
  <c r="F13" i="2" s="1"/>
  <c r="K13" i="2" s="1"/>
  <c r="K102" i="2"/>
  <c r="K256" i="2" s="1"/>
  <c r="K120" i="2"/>
  <c r="K274" i="2" s="1"/>
  <c r="J268" i="2"/>
  <c r="J246" i="2"/>
  <c r="J721" i="2"/>
  <c r="K721" i="2" s="1"/>
  <c r="J669" i="2"/>
  <c r="J716" i="2"/>
  <c r="J62" i="2"/>
  <c r="K59" i="2"/>
  <c r="J213" i="2"/>
  <c r="J216" i="2" s="1"/>
  <c r="K189" i="2"/>
  <c r="K198" i="2" s="1"/>
  <c r="J198" i="2"/>
  <c r="J200" i="2" s="1"/>
  <c r="F713" i="2"/>
  <c r="F667" i="2"/>
  <c r="F671" i="2" s="1"/>
  <c r="K750" i="2"/>
  <c r="K998" i="2" s="1"/>
  <c r="I616" i="2"/>
  <c r="I19" i="2"/>
  <c r="G711" i="2"/>
  <c r="G754" i="2"/>
  <c r="G666" i="2"/>
  <c r="G28" i="2"/>
  <c r="K566" i="2"/>
  <c r="K567" i="2" s="1"/>
  <c r="I666" i="2"/>
  <c r="I711" i="2"/>
  <c r="I754" i="2"/>
  <c r="I28" i="2"/>
  <c r="K142" i="2"/>
  <c r="K145" i="2" s="1"/>
  <c r="J240" i="2"/>
  <c r="K86" i="2"/>
  <c r="K240" i="2" s="1"/>
  <c r="J229" i="2"/>
  <c r="K75" i="2"/>
  <c r="K229" i="2" s="1"/>
  <c r="K769" i="2"/>
  <c r="K292" i="2"/>
  <c r="K301" i="2" s="1"/>
  <c r="G173" i="2"/>
  <c r="K101" i="2"/>
  <c r="K255" i="2" s="1"/>
  <c r="K119" i="2"/>
  <c r="K273" i="2" s="1"/>
  <c r="I174" i="2"/>
  <c r="K173" i="2"/>
  <c r="F425" i="2"/>
  <c r="F14" i="2"/>
  <c r="J243" i="2"/>
  <c r="K89" i="2"/>
  <c r="K243" i="2" s="1"/>
  <c r="J254" i="2"/>
  <c r="J263" i="2" s="1"/>
  <c r="J109" i="2"/>
  <c r="G757" i="2"/>
  <c r="G760" i="2" s="1"/>
  <c r="G762" i="2" s="1"/>
  <c r="G765" i="2" s="1"/>
  <c r="J765" i="2" s="1"/>
  <c r="G998" i="2"/>
  <c r="G29" i="2"/>
  <c r="J29" i="2" s="1"/>
  <c r="K29" i="2" s="1"/>
  <c r="J1015" i="2"/>
  <c r="J661" i="2"/>
  <c r="J663" i="2" s="1"/>
  <c r="K716" i="2"/>
  <c r="K760" i="2"/>
  <c r="K762" i="2" s="1"/>
  <c r="I713" i="2"/>
  <c r="I667" i="2"/>
  <c r="G549" i="2"/>
  <c r="J433" i="2"/>
  <c r="K431" i="2"/>
  <c r="K37" i="2" s="1"/>
  <c r="J547" i="2"/>
  <c r="J239" i="2"/>
  <c r="K85" i="2"/>
  <c r="K239" i="2" s="1"/>
  <c r="J227" i="2"/>
  <c r="J94" i="2"/>
  <c r="K73" i="2"/>
  <c r="K670" i="2"/>
  <c r="K100" i="2"/>
  <c r="J266" i="2"/>
  <c r="J121" i="2"/>
  <c r="J46" i="2"/>
  <c r="K669" i="2"/>
  <c r="H641" i="2"/>
  <c r="H1006" i="2"/>
  <c r="K495" i="2"/>
  <c r="K503" i="2" s="1"/>
  <c r="J503" i="2"/>
  <c r="K547" i="2"/>
  <c r="J361" i="2"/>
  <c r="J377" i="2" s="1"/>
  <c r="J419" i="2" s="1"/>
  <c r="K338" i="2"/>
  <c r="K361" i="2" s="1"/>
  <c r="K377" i="2" s="1"/>
  <c r="K419" i="2" s="1"/>
  <c r="J247" i="2"/>
  <c r="K93" i="2"/>
  <c r="K247" i="2" s="1"/>
  <c r="J237" i="2"/>
  <c r="K83" i="2"/>
  <c r="K237" i="2" s="1"/>
  <c r="J147" i="2"/>
  <c r="J174" i="2" s="1"/>
  <c r="J219" i="2"/>
  <c r="J222" i="2" s="1"/>
  <c r="J68" i="2"/>
  <c r="J70" i="2" s="1"/>
  <c r="G97" i="2"/>
  <c r="G96" i="2"/>
  <c r="G250" i="2" s="1"/>
  <c r="K117" i="2"/>
  <c r="K271" i="2" s="1"/>
  <c r="F277" i="2"/>
  <c r="F224" i="2"/>
  <c r="K473" i="2"/>
  <c r="K492" i="2" s="1"/>
  <c r="J492" i="2"/>
  <c r="K324" i="2"/>
  <c r="K418" i="2" s="1"/>
  <c r="K421" i="2" s="1"/>
  <c r="K425" i="2" s="1"/>
  <c r="J245" i="2"/>
  <c r="K91" i="2"/>
  <c r="K245" i="2" s="1"/>
  <c r="J235" i="2"/>
  <c r="K81" i="2"/>
  <c r="K235" i="2" s="1"/>
  <c r="K266" i="2"/>
  <c r="K275" i="2" s="1"/>
  <c r="G616" i="1"/>
  <c r="G19" i="1"/>
  <c r="G711" i="1"/>
  <c r="G754" i="1"/>
  <c r="G666" i="1"/>
  <c r="G28" i="1"/>
  <c r="F617" i="1"/>
  <c r="F20" i="1"/>
  <c r="K20" i="1" s="1"/>
  <c r="K661" i="1"/>
  <c r="K1015" i="1"/>
  <c r="I615" i="1"/>
  <c r="I618" i="1" s="1"/>
  <c r="I18" i="1"/>
  <c r="I21" i="1" s="1"/>
  <c r="G14" i="1"/>
  <c r="G425" i="1"/>
  <c r="G251" i="1"/>
  <c r="G123" i="1"/>
  <c r="G12" i="1" s="1"/>
  <c r="K601" i="1"/>
  <c r="K605" i="1" s="1"/>
  <c r="K612" i="1" s="1"/>
  <c r="K617" i="1" s="1"/>
  <c r="J605" i="1"/>
  <c r="J213" i="1"/>
  <c r="J216" i="1" s="1"/>
  <c r="J62" i="1"/>
  <c r="J466" i="1"/>
  <c r="K367" i="1"/>
  <c r="H416" i="1"/>
  <c r="H420" i="1" s="1"/>
  <c r="H421" i="1" s="1"/>
  <c r="J269" i="1"/>
  <c r="K115" i="1"/>
  <c r="K269" i="1" s="1"/>
  <c r="K108" i="1"/>
  <c r="K262" i="1" s="1"/>
  <c r="G275" i="1"/>
  <c r="I1015" i="1"/>
  <c r="I661" i="1"/>
  <c r="I663" i="1" s="1"/>
  <c r="F616" i="1"/>
  <c r="F19" i="1"/>
  <c r="J259" i="1"/>
  <c r="K105" i="1"/>
  <c r="K259" i="1" s="1"/>
  <c r="K462" i="1"/>
  <c r="K466" i="1" s="1"/>
  <c r="F377" i="1"/>
  <c r="F419" i="1" s="1"/>
  <c r="K447" i="1"/>
  <c r="K453" i="1" s="1"/>
  <c r="J453" i="1"/>
  <c r="F70" i="1"/>
  <c r="F224" i="1" s="1"/>
  <c r="H96" i="1"/>
  <c r="H250" i="1" s="1"/>
  <c r="H97" i="1"/>
  <c r="I421" i="1"/>
  <c r="K93" i="1"/>
  <c r="K247" i="1" s="1"/>
  <c r="K83" i="1"/>
  <c r="K237" i="1" s="1"/>
  <c r="F324" i="1"/>
  <c r="F418" i="1" s="1"/>
  <c r="F421" i="1" s="1"/>
  <c r="H275" i="1"/>
  <c r="H277" i="1" s="1"/>
  <c r="K103" i="1"/>
  <c r="K257" i="1" s="1"/>
  <c r="J315" i="1"/>
  <c r="H675" i="1"/>
  <c r="H676" i="1" s="1"/>
  <c r="H668" i="1"/>
  <c r="J610" i="1"/>
  <c r="K608" i="1"/>
  <c r="K610" i="1" s="1"/>
  <c r="J503" i="1"/>
  <c r="J549" i="1" s="1"/>
  <c r="J615" i="1" s="1"/>
  <c r="J457" i="1"/>
  <c r="J459" i="1" s="1"/>
  <c r="K456" i="1"/>
  <c r="K457" i="1" s="1"/>
  <c r="K742" i="1"/>
  <c r="K750" i="1" s="1"/>
  <c r="K998" i="1" s="1"/>
  <c r="K186" i="1"/>
  <c r="K84" i="1"/>
  <c r="K238" i="1" s="1"/>
  <c r="K91" i="1"/>
  <c r="K245" i="1" s="1"/>
  <c r="J173" i="1"/>
  <c r="K173" i="1" s="1"/>
  <c r="K700" i="1"/>
  <c r="K701" i="1" s="1"/>
  <c r="K707" i="1" s="1"/>
  <c r="K716" i="1" s="1"/>
  <c r="J701" i="1"/>
  <c r="J707" i="1" s="1"/>
  <c r="G716" i="1"/>
  <c r="G721" i="1"/>
  <c r="G722" i="1" s="1"/>
  <c r="G669" i="1"/>
  <c r="G757" i="1"/>
  <c r="G760" i="1" s="1"/>
  <c r="G762" i="1" s="1"/>
  <c r="G765" i="1" s="1"/>
  <c r="J765" i="1" s="1"/>
  <c r="G998" i="1"/>
  <c r="G29" i="1"/>
  <c r="J29" i="1" s="1"/>
  <c r="K29" i="1" s="1"/>
  <c r="J713" i="1"/>
  <c r="J667" i="1"/>
  <c r="F667" i="1"/>
  <c r="K667" i="1" s="1"/>
  <c r="F713" i="1"/>
  <c r="F1016" i="1"/>
  <c r="F662" i="1"/>
  <c r="G727" i="1"/>
  <c r="K518" i="1"/>
  <c r="K473" i="1"/>
  <c r="K492" i="1" s="1"/>
  <c r="H549" i="1"/>
  <c r="K405" i="1"/>
  <c r="J361" i="1"/>
  <c r="K338" i="1"/>
  <c r="K361" i="1" s="1"/>
  <c r="H263" i="1"/>
  <c r="K68" i="1"/>
  <c r="K219" i="1"/>
  <c r="K222" i="1" s="1"/>
  <c r="J324" i="1"/>
  <c r="J418" i="1" s="1"/>
  <c r="K80" i="1"/>
  <c r="K234" i="1" s="1"/>
  <c r="J301" i="1"/>
  <c r="F248" i="1"/>
  <c r="K101" i="1"/>
  <c r="K255" i="1" s="1"/>
  <c r="J769" i="1"/>
  <c r="J670" i="1"/>
  <c r="K670" i="1" s="1"/>
  <c r="J715" i="1"/>
  <c r="F216" i="1"/>
  <c r="K74" i="1"/>
  <c r="K228" i="1" s="1"/>
  <c r="G615" i="1"/>
  <c r="G18" i="1"/>
  <c r="J256" i="1"/>
  <c r="K102" i="1"/>
  <c r="K256" i="1" s="1"/>
  <c r="F669" i="1"/>
  <c r="F716" i="1"/>
  <c r="F721" i="1"/>
  <c r="J649" i="1"/>
  <c r="J42" i="1"/>
  <c r="G46" i="1"/>
  <c r="K414" i="1"/>
  <c r="K260" i="1"/>
  <c r="K76" i="1"/>
  <c r="K230" i="1" s="1"/>
  <c r="J227" i="1"/>
  <c r="J248" i="1" s="1"/>
  <c r="J94" i="1"/>
  <c r="K301" i="1"/>
  <c r="K73" i="1"/>
  <c r="J367" i="1"/>
  <c r="F174" i="1"/>
  <c r="K174" i="1" s="1"/>
  <c r="J272" i="1"/>
  <c r="K118" i="1"/>
  <c r="K272" i="1" s="1"/>
  <c r="F762" i="1"/>
  <c r="F765" i="1" s="1"/>
  <c r="K765" i="1" s="1"/>
  <c r="I713" i="1"/>
  <c r="I667" i="1"/>
  <c r="H713" i="1"/>
  <c r="H667" i="1"/>
  <c r="F806" i="1"/>
  <c r="G793" i="1"/>
  <c r="F808" i="1" s="1"/>
  <c r="H616" i="1"/>
  <c r="H19" i="1"/>
  <c r="K726" i="1"/>
  <c r="I277" i="1"/>
  <c r="K92" i="1"/>
  <c r="K246" i="1" s="1"/>
  <c r="K67" i="1"/>
  <c r="K221" i="1" s="1"/>
  <c r="K85" i="1"/>
  <c r="K239" i="1" s="1"/>
  <c r="F96" i="1"/>
  <c r="F250" i="1" s="1"/>
  <c r="F97" i="1"/>
  <c r="J274" i="1"/>
  <c r="K120" i="1"/>
  <c r="K274" i="1" s="1"/>
  <c r="I97" i="1"/>
  <c r="I96" i="1"/>
  <c r="I250" i="1" s="1"/>
  <c r="J219" i="1"/>
  <c r="J222" i="1" s="1"/>
  <c r="J68" i="1"/>
  <c r="J70" i="1" s="1"/>
  <c r="J224" i="1" s="1"/>
  <c r="K1016" i="1"/>
  <c r="K662" i="1"/>
  <c r="G662" i="1"/>
  <c r="G663" i="1" s="1"/>
  <c r="G1016" i="1"/>
  <c r="F549" i="1"/>
  <c r="K694" i="1"/>
  <c r="K696" i="1" s="1"/>
  <c r="K714" i="1" s="1"/>
  <c r="G263" i="1"/>
  <c r="J757" i="1"/>
  <c r="J998" i="1"/>
  <c r="G680" i="1"/>
  <c r="G681" i="1" s="1"/>
  <c r="J674" i="1"/>
  <c r="G713" i="1"/>
  <c r="G667" i="1"/>
  <c r="I716" i="1"/>
  <c r="I669" i="1"/>
  <c r="I721" i="1"/>
  <c r="F661" i="1"/>
  <c r="F663" i="1" s="1"/>
  <c r="F1015" i="1"/>
  <c r="J254" i="1"/>
  <c r="J109" i="1"/>
  <c r="J433" i="1"/>
  <c r="K315" i="1"/>
  <c r="K324" i="1" s="1"/>
  <c r="K418" i="1" s="1"/>
  <c r="J198" i="1"/>
  <c r="J200" i="1" s="1"/>
  <c r="K189" i="1"/>
  <c r="K198" i="1" s="1"/>
  <c r="K200" i="1" s="1"/>
  <c r="J268" i="1"/>
  <c r="K114" i="1"/>
  <c r="K268" i="1" s="1"/>
  <c r="K86" i="1"/>
  <c r="K240" i="1" s="1"/>
  <c r="J271" i="1"/>
  <c r="K117" i="1"/>
  <c r="K271" i="1" s="1"/>
  <c r="I70" i="1"/>
  <c r="I224" i="1" s="1"/>
  <c r="K100" i="1"/>
  <c r="K596" i="1"/>
  <c r="K598" i="1" s="1"/>
  <c r="K431" i="1"/>
  <c r="K37" i="1" s="1"/>
  <c r="K1006" i="1"/>
  <c r="K641" i="1"/>
  <c r="K713" i="1" s="1"/>
  <c r="K469" i="1"/>
  <c r="K470" i="1" s="1"/>
  <c r="K407" i="1"/>
  <c r="K408" i="1" s="1"/>
  <c r="K532" i="1"/>
  <c r="K547" i="1" s="1"/>
  <c r="H754" i="1"/>
  <c r="H666" i="1"/>
  <c r="H671" i="1" s="1"/>
  <c r="H711" i="1"/>
  <c r="H28" i="1"/>
  <c r="H224" i="1"/>
  <c r="K497" i="1"/>
  <c r="K503" i="1" s="1"/>
  <c r="J145" i="1"/>
  <c r="J147" i="1" s="1"/>
  <c r="J174" i="1" s="1"/>
  <c r="K142" i="1"/>
  <c r="K145" i="1" s="1"/>
  <c r="K88" i="1"/>
  <c r="K242" i="1" s="1"/>
  <c r="J273" i="1"/>
  <c r="K119" i="1"/>
  <c r="K273" i="1" s="1"/>
  <c r="G147" i="1"/>
  <c r="G174" i="1" s="1"/>
  <c r="K81" i="1"/>
  <c r="K235" i="1" s="1"/>
  <c r="K82" i="1"/>
  <c r="K236" i="1" s="1"/>
  <c r="G45" i="1"/>
  <c r="J658" i="1"/>
  <c r="K656" i="1"/>
  <c r="K658" i="1" s="1"/>
  <c r="K1021" i="1" s="1"/>
  <c r="F277" i="1"/>
  <c r="J398" i="1"/>
  <c r="J399" i="1" s="1"/>
  <c r="J416" i="1" s="1"/>
  <c r="J420" i="1" s="1"/>
  <c r="K395" i="1"/>
  <c r="K398" i="1" s="1"/>
  <c r="K399" i="1" s="1"/>
  <c r="J266" i="1"/>
  <c r="K112" i="1"/>
  <c r="J121" i="1"/>
  <c r="K113" i="1"/>
  <c r="K267" i="1" s="1"/>
  <c r="J267" i="1"/>
  <c r="K59" i="1"/>
  <c r="J96" i="2" l="1"/>
  <c r="J250" i="2" s="1"/>
  <c r="J97" i="2"/>
  <c r="F424" i="2"/>
  <c r="F426" i="2" s="1"/>
  <c r="F390" i="2"/>
  <c r="J248" i="2"/>
  <c r="K200" i="2"/>
  <c r="I618" i="2"/>
  <c r="J421" i="2"/>
  <c r="J425" i="2" s="1"/>
  <c r="K147" i="2"/>
  <c r="J666" i="2"/>
  <c r="J711" i="2"/>
  <c r="J754" i="2"/>
  <c r="K754" i="2" s="1"/>
  <c r="K433" i="2"/>
  <c r="G615" i="2"/>
  <c r="G618" i="2" s="1"/>
  <c r="G18" i="2"/>
  <c r="K680" i="2"/>
  <c r="K681" i="2" s="1"/>
  <c r="K174" i="2"/>
  <c r="J275" i="2"/>
  <c r="J277" i="2" s="1"/>
  <c r="F676" i="2"/>
  <c r="F251" i="2"/>
  <c r="F123" i="2"/>
  <c r="F12" i="2" s="1"/>
  <c r="J641" i="2"/>
  <c r="J1006" i="2"/>
  <c r="G668" i="2"/>
  <c r="G675" i="2"/>
  <c r="G676" i="2" s="1"/>
  <c r="H429" i="2"/>
  <c r="K549" i="2"/>
  <c r="K615" i="2" s="1"/>
  <c r="K213" i="2"/>
  <c r="K216" i="2" s="1"/>
  <c r="K62" i="2"/>
  <c r="G425" i="2"/>
  <c r="G14" i="2"/>
  <c r="J14" i="2" s="1"/>
  <c r="K227" i="2"/>
  <c r="K248" i="2" s="1"/>
  <c r="K94" i="2"/>
  <c r="H713" i="2"/>
  <c r="H667" i="2"/>
  <c r="H671" i="2" s="1"/>
  <c r="G796" i="1"/>
  <c r="K254" i="2"/>
  <c r="K263" i="2" s="1"/>
  <c r="K109" i="2"/>
  <c r="J549" i="2"/>
  <c r="J615" i="2" s="1"/>
  <c r="J618" i="2" s="1"/>
  <c r="J19" i="2"/>
  <c r="K19" i="2" s="1"/>
  <c r="H251" i="2"/>
  <c r="H123" i="2"/>
  <c r="H12" i="2" s="1"/>
  <c r="H15" i="2" s="1"/>
  <c r="K612" i="2"/>
  <c r="K617" i="2" s="1"/>
  <c r="K68" i="2"/>
  <c r="K70" i="2" s="1"/>
  <c r="K224" i="2" s="1"/>
  <c r="H755" i="2"/>
  <c r="H712" i="2"/>
  <c r="H717" i="2" s="1"/>
  <c r="H720" i="2" s="1"/>
  <c r="H22" i="2"/>
  <c r="I251" i="2"/>
  <c r="I123" i="2"/>
  <c r="I12" i="2" s="1"/>
  <c r="I15" i="2" s="1"/>
  <c r="G251" i="2"/>
  <c r="G123" i="2"/>
  <c r="G12" i="2" s="1"/>
  <c r="G36" i="2"/>
  <c r="G37" i="2" s="1"/>
  <c r="G39" i="2" s="1"/>
  <c r="J28" i="2"/>
  <c r="K28" i="2" s="1"/>
  <c r="K663" i="2"/>
  <c r="K219" i="2"/>
  <c r="K222" i="2" s="1"/>
  <c r="I668" i="2"/>
  <c r="I671" i="2" s="1"/>
  <c r="I675" i="2"/>
  <c r="I676" i="2" s="1"/>
  <c r="K1006" i="2"/>
  <c r="K641" i="2"/>
  <c r="K121" i="2"/>
  <c r="J224" i="2"/>
  <c r="K38" i="2"/>
  <c r="K40" i="2" s="1"/>
  <c r="K39" i="2"/>
  <c r="J668" i="2"/>
  <c r="K668" i="2" s="1"/>
  <c r="J675" i="2"/>
  <c r="J676" i="2" s="1"/>
  <c r="G671" i="2"/>
  <c r="H21" i="2"/>
  <c r="G424" i="2"/>
  <c r="G390" i="2"/>
  <c r="K277" i="2"/>
  <c r="K14" i="2"/>
  <c r="I424" i="2"/>
  <c r="I426" i="2" s="1"/>
  <c r="I390" i="2"/>
  <c r="F615" i="2"/>
  <c r="F618" i="2" s="1"/>
  <c r="F18" i="2"/>
  <c r="G756" i="2"/>
  <c r="G23" i="2"/>
  <c r="H753" i="2"/>
  <c r="H1000" i="2"/>
  <c r="F429" i="2"/>
  <c r="H425" i="1"/>
  <c r="H14" i="1"/>
  <c r="I671" i="1"/>
  <c r="J618" i="1"/>
  <c r="K227" i="1"/>
  <c r="K248" i="1" s="1"/>
  <c r="K94" i="1"/>
  <c r="H390" i="1"/>
  <c r="H424" i="1"/>
  <c r="H426" i="1" s="1"/>
  <c r="K42" i="1"/>
  <c r="J45" i="1"/>
  <c r="J46" i="1" s="1"/>
  <c r="K121" i="1"/>
  <c r="K266" i="1"/>
  <c r="K275" i="1" s="1"/>
  <c r="K38" i="1"/>
  <c r="K40" i="1" s="1"/>
  <c r="K39" i="1"/>
  <c r="J263" i="1"/>
  <c r="J97" i="1"/>
  <c r="J96" i="1"/>
  <c r="J250" i="1" s="1"/>
  <c r="G36" i="1"/>
  <c r="G37" i="1" s="1"/>
  <c r="G39" i="1" s="1"/>
  <c r="J28" i="1"/>
  <c r="K28" i="1" s="1"/>
  <c r="J666" i="1"/>
  <c r="J754" i="1"/>
  <c r="K754" i="1" s="1"/>
  <c r="J711" i="1"/>
  <c r="K433" i="1"/>
  <c r="K711" i="1" s="1"/>
  <c r="H717" i="1"/>
  <c r="H720" i="1" s="1"/>
  <c r="F425" i="1"/>
  <c r="F14" i="1"/>
  <c r="J275" i="1"/>
  <c r="J277" i="1" s="1"/>
  <c r="J1021" i="1"/>
  <c r="J662" i="1"/>
  <c r="J680" i="1"/>
  <c r="J681" i="1" s="1"/>
  <c r="K674" i="1"/>
  <c r="F615" i="1"/>
  <c r="F618" i="1" s="1"/>
  <c r="F18" i="1"/>
  <c r="I251" i="1"/>
  <c r="I123" i="1"/>
  <c r="I12" i="1" s="1"/>
  <c r="F811" i="1"/>
  <c r="J1015" i="1"/>
  <c r="J661" i="1"/>
  <c r="J663" i="1" s="1"/>
  <c r="G21" i="1"/>
  <c r="J18" i="1"/>
  <c r="K377" i="1"/>
  <c r="K419" i="1" s="1"/>
  <c r="K421" i="1" s="1"/>
  <c r="K425" i="1" s="1"/>
  <c r="K416" i="1"/>
  <c r="K420" i="1" s="1"/>
  <c r="K109" i="1"/>
  <c r="K254" i="1"/>
  <c r="K263" i="1" s="1"/>
  <c r="F668" i="1"/>
  <c r="F675" i="1"/>
  <c r="I424" i="1"/>
  <c r="I426" i="1" s="1"/>
  <c r="I390" i="1"/>
  <c r="G224" i="1"/>
  <c r="G618" i="1"/>
  <c r="J377" i="1"/>
  <c r="J419" i="1" s="1"/>
  <c r="I14" i="1"/>
  <c r="J14" i="1" s="1"/>
  <c r="I425" i="1"/>
  <c r="G277" i="1"/>
  <c r="I1000" i="1"/>
  <c r="I753" i="1"/>
  <c r="I668" i="1"/>
  <c r="I675" i="1"/>
  <c r="I676" i="1" s="1"/>
  <c r="G675" i="1"/>
  <c r="G676" i="1" s="1"/>
  <c r="G668" i="1"/>
  <c r="G671" i="1" s="1"/>
  <c r="K147" i="1"/>
  <c r="G756" i="1"/>
  <c r="G23" i="1"/>
  <c r="H755" i="1"/>
  <c r="H712" i="1"/>
  <c r="H22" i="1"/>
  <c r="H251" i="1"/>
  <c r="H123" i="1"/>
  <c r="H12" i="1" s="1"/>
  <c r="H15" i="1" s="1"/>
  <c r="J612" i="1"/>
  <c r="J617" i="1" s="1"/>
  <c r="K62" i="1"/>
  <c r="K70" i="1" s="1"/>
  <c r="K224" i="1" s="1"/>
  <c r="K213" i="1"/>
  <c r="K216" i="1" s="1"/>
  <c r="F390" i="1"/>
  <c r="F424" i="1"/>
  <c r="F426" i="1" s="1"/>
  <c r="J760" i="1"/>
  <c r="K757" i="1"/>
  <c r="K663" i="1"/>
  <c r="J19" i="1"/>
  <c r="K19" i="1" s="1"/>
  <c r="K769" i="1"/>
  <c r="F251" i="1"/>
  <c r="F123" i="1"/>
  <c r="F12" i="1" s="1"/>
  <c r="J421" i="1"/>
  <c r="J425" i="1" s="1"/>
  <c r="H615" i="1"/>
  <c r="H618" i="1" s="1"/>
  <c r="H18" i="1"/>
  <c r="H21" i="1" s="1"/>
  <c r="J721" i="1"/>
  <c r="K721" i="1" s="1"/>
  <c r="J716" i="1"/>
  <c r="J669" i="1"/>
  <c r="K669" i="1" s="1"/>
  <c r="K459" i="1"/>
  <c r="K549" i="1" s="1"/>
  <c r="K615" i="1" s="1"/>
  <c r="K618" i="1" s="1"/>
  <c r="K1000" i="1" s="1"/>
  <c r="J12" i="1"/>
  <c r="G15" i="1"/>
  <c r="J753" i="2" l="1"/>
  <c r="J1000" i="2"/>
  <c r="J424" i="2"/>
  <c r="J426" i="2" s="1"/>
  <c r="J390" i="2"/>
  <c r="G426" i="2"/>
  <c r="H725" i="2"/>
  <c r="H727" i="2" s="1"/>
  <c r="J720" i="2"/>
  <c r="H722" i="2"/>
  <c r="J717" i="2"/>
  <c r="K711" i="2"/>
  <c r="F21" i="2"/>
  <c r="K96" i="2"/>
  <c r="K250" i="2" s="1"/>
  <c r="K97" i="2"/>
  <c r="F755" i="2"/>
  <c r="K755" i="2" s="1"/>
  <c r="F712" i="2"/>
  <c r="F22" i="2"/>
  <c r="I429" i="2"/>
  <c r="J713" i="2"/>
  <c r="K713" i="2" s="1"/>
  <c r="J667" i="2"/>
  <c r="K667" i="2" s="1"/>
  <c r="G755" i="2"/>
  <c r="G712" i="2"/>
  <c r="G717" i="2" s="1"/>
  <c r="G22" i="2"/>
  <c r="J22" i="2" s="1"/>
  <c r="G15" i="2"/>
  <c r="J12" i="2"/>
  <c r="J15" i="2" s="1"/>
  <c r="F15" i="2"/>
  <c r="K12" i="2"/>
  <c r="K15" i="2" s="1"/>
  <c r="K618" i="2"/>
  <c r="K1000" i="2" s="1"/>
  <c r="J18" i="2"/>
  <c r="J21" i="2" s="1"/>
  <c r="G21" i="2"/>
  <c r="K424" i="2"/>
  <c r="K426" i="2" s="1"/>
  <c r="K390" i="2"/>
  <c r="F753" i="2"/>
  <c r="F1000" i="2"/>
  <c r="G429" i="2"/>
  <c r="J429" i="2" s="1"/>
  <c r="J671" i="2"/>
  <c r="K666" i="2"/>
  <c r="K671" i="2" s="1"/>
  <c r="J712" i="2"/>
  <c r="J755" i="2"/>
  <c r="I755" i="2"/>
  <c r="I712" i="2"/>
  <c r="I717" i="2" s="1"/>
  <c r="I720" i="2" s="1"/>
  <c r="I22" i="2"/>
  <c r="K675" i="2"/>
  <c r="K676" i="2" s="1"/>
  <c r="G1000" i="2"/>
  <c r="G753" i="2"/>
  <c r="G758" i="2" s="1"/>
  <c r="G766" i="2" s="1"/>
  <c r="I753" i="2"/>
  <c r="I1000" i="2"/>
  <c r="J251" i="2"/>
  <c r="J123" i="2"/>
  <c r="J15" i="1"/>
  <c r="F15" i="1"/>
  <c r="K12" i="1"/>
  <c r="G424" i="1"/>
  <c r="G426" i="1" s="1"/>
  <c r="G390" i="1"/>
  <c r="F676" i="1"/>
  <c r="K14" i="1"/>
  <c r="K277" i="1"/>
  <c r="G755" i="1"/>
  <c r="G712" i="1"/>
  <c r="G717" i="1" s="1"/>
  <c r="G22" i="1"/>
  <c r="J21" i="1"/>
  <c r="F753" i="1"/>
  <c r="F1000" i="1"/>
  <c r="K96" i="1"/>
  <c r="K250" i="1" s="1"/>
  <c r="K97" i="1"/>
  <c r="J424" i="1"/>
  <c r="J426" i="1" s="1"/>
  <c r="J390" i="1"/>
  <c r="J671" i="1"/>
  <c r="K666" i="1"/>
  <c r="J762" i="1"/>
  <c r="K760" i="1"/>
  <c r="K762" i="1" s="1"/>
  <c r="F21" i="1"/>
  <c r="K18" i="1"/>
  <c r="K21" i="1" s="1"/>
  <c r="K680" i="1"/>
  <c r="K681" i="1" s="1"/>
  <c r="I428" i="1"/>
  <c r="I429" i="1" s="1"/>
  <c r="H428" i="1"/>
  <c r="H429" i="1" s="1"/>
  <c r="J428" i="1"/>
  <c r="F428" i="1"/>
  <c r="F429" i="1" s="1"/>
  <c r="F38" i="1"/>
  <c r="F40" i="1" s="1"/>
  <c r="I38" i="1"/>
  <c r="I40" i="1" s="1"/>
  <c r="H38" i="1"/>
  <c r="H40" i="1" s="1"/>
  <c r="J38" i="1"/>
  <c r="J40" i="1" s="1"/>
  <c r="G428" i="1"/>
  <c r="G38" i="1"/>
  <c r="G40" i="1" s="1"/>
  <c r="I755" i="1"/>
  <c r="I712" i="1"/>
  <c r="I717" i="1" s="1"/>
  <c r="I720" i="1" s="1"/>
  <c r="I22" i="1"/>
  <c r="J668" i="1"/>
  <c r="K668" i="1" s="1"/>
  <c r="J675" i="1"/>
  <c r="J676" i="1" s="1"/>
  <c r="H725" i="1"/>
  <c r="H727" i="1" s="1"/>
  <c r="J720" i="1"/>
  <c r="J725" i="1" s="1"/>
  <c r="J727" i="1" s="1"/>
  <c r="H722" i="1"/>
  <c r="J753" i="1"/>
  <c r="J1000" i="1"/>
  <c r="G1000" i="1"/>
  <c r="G753" i="1"/>
  <c r="G758" i="1" s="1"/>
  <c r="G766" i="1" s="1"/>
  <c r="J251" i="1"/>
  <c r="J123" i="1"/>
  <c r="K46" i="1"/>
  <c r="K44" i="1"/>
  <c r="K45" i="1"/>
  <c r="H753" i="1"/>
  <c r="H1000" i="1"/>
  <c r="F671" i="1"/>
  <c r="I15" i="1"/>
  <c r="K717" i="2" l="1"/>
  <c r="J758" i="2"/>
  <c r="K712" i="2"/>
  <c r="F717" i="2"/>
  <c r="F720" i="2" s="1"/>
  <c r="H756" i="2"/>
  <c r="H758" i="2" s="1"/>
  <c r="H766" i="2" s="1"/>
  <c r="H767" i="2" s="1"/>
  <c r="H23" i="2"/>
  <c r="K22" i="2"/>
  <c r="I725" i="2"/>
  <c r="I727" i="2" s="1"/>
  <c r="I722" i="2"/>
  <c r="K753" i="2"/>
  <c r="K251" i="2"/>
  <c r="K123" i="2"/>
  <c r="G767" i="2"/>
  <c r="K1029" i="2"/>
  <c r="K429" i="2"/>
  <c r="K18" i="2"/>
  <c r="K21" i="2" s="1"/>
  <c r="J725" i="2"/>
  <c r="J727" i="2" s="1"/>
  <c r="J722" i="2"/>
  <c r="J756" i="2" s="1"/>
  <c r="F755" i="1"/>
  <c r="K755" i="1" s="1"/>
  <c r="F712" i="1"/>
  <c r="F717" i="1" s="1"/>
  <c r="F720" i="1" s="1"/>
  <c r="F22" i="1"/>
  <c r="G429" i="1"/>
  <c r="J429" i="1" s="1"/>
  <c r="K753" i="1"/>
  <c r="H756" i="1"/>
  <c r="H758" i="1" s="1"/>
  <c r="H766" i="1" s="1"/>
  <c r="H23" i="1"/>
  <c r="K675" i="1"/>
  <c r="K676" i="1" s="1"/>
  <c r="K712" i="1" s="1"/>
  <c r="K717" i="1" s="1"/>
  <c r="G767" i="1"/>
  <c r="J22" i="1"/>
  <c r="J755" i="1"/>
  <c r="J712" i="1"/>
  <c r="J717" i="1" s="1"/>
  <c r="K251" i="1"/>
  <c r="K123" i="1"/>
  <c r="K15" i="1"/>
  <c r="J722" i="1"/>
  <c r="J756" i="1" s="1"/>
  <c r="I725" i="1"/>
  <c r="I727" i="1" s="1"/>
  <c r="I722" i="1"/>
  <c r="K671" i="1"/>
  <c r="K424" i="1"/>
  <c r="K426" i="1" s="1"/>
  <c r="K390" i="1"/>
  <c r="I756" i="2" l="1"/>
  <c r="I758" i="2" s="1"/>
  <c r="I766" i="2" s="1"/>
  <c r="I23" i="2"/>
  <c r="J23" i="2" s="1"/>
  <c r="J758" i="1"/>
  <c r="H25" i="2"/>
  <c r="H26" i="2" s="1"/>
  <c r="H30" i="2" s="1"/>
  <c r="H770" i="2"/>
  <c r="G25" i="2"/>
  <c r="G770" i="2"/>
  <c r="F725" i="2"/>
  <c r="K720" i="2"/>
  <c r="K722" i="2" s="1"/>
  <c r="F722" i="2"/>
  <c r="H767" i="1"/>
  <c r="F725" i="1"/>
  <c r="K720" i="1"/>
  <c r="K722" i="1" s="1"/>
  <c r="F722" i="1"/>
  <c r="J23" i="1"/>
  <c r="K1029" i="1"/>
  <c r="K429" i="1"/>
  <c r="I756" i="1"/>
  <c r="I758" i="1" s="1"/>
  <c r="I766" i="1" s="1"/>
  <c r="I767" i="1" s="1"/>
  <c r="I23" i="1"/>
  <c r="G25" i="1"/>
  <c r="G770" i="1"/>
  <c r="K22" i="1"/>
  <c r="H32" i="2" l="1"/>
  <c r="H34" i="2" s="1"/>
  <c r="H43" i="2"/>
  <c r="H44" i="2" s="1"/>
  <c r="G773" i="2"/>
  <c r="G997" i="2"/>
  <c r="H773" i="2"/>
  <c r="H774" i="2" s="1"/>
  <c r="H997" i="2"/>
  <c r="G26" i="2"/>
  <c r="G30" i="2" s="1"/>
  <c r="I767" i="2"/>
  <c r="J766" i="2"/>
  <c r="J767" i="2" s="1"/>
  <c r="J770" i="2" s="1"/>
  <c r="J997" i="2" s="1"/>
  <c r="J999" i="2" s="1"/>
  <c r="F756" i="2"/>
  <c r="F23" i="2"/>
  <c r="K725" i="2"/>
  <c r="K727" i="2" s="1"/>
  <c r="F727" i="2"/>
  <c r="H25" i="1"/>
  <c r="H26" i="1" s="1"/>
  <c r="H30" i="1" s="1"/>
  <c r="H770" i="1"/>
  <c r="G773" i="1"/>
  <c r="G997" i="1"/>
  <c r="G26" i="1"/>
  <c r="G30" i="1" s="1"/>
  <c r="K725" i="1"/>
  <c r="K727" i="1" s="1"/>
  <c r="F727" i="1"/>
  <c r="I25" i="1"/>
  <c r="I26" i="1" s="1"/>
  <c r="I30" i="1" s="1"/>
  <c r="I770" i="1"/>
  <c r="F756" i="1"/>
  <c r="F23" i="1"/>
  <c r="J766" i="1"/>
  <c r="J767" i="1" s="1"/>
  <c r="J770" i="1" s="1"/>
  <c r="J997" i="1" s="1"/>
  <c r="J999" i="1" s="1"/>
  <c r="I25" i="2" l="1"/>
  <c r="I770" i="2"/>
  <c r="H776" i="2"/>
  <c r="G32" i="2"/>
  <c r="G34" i="2" s="1"/>
  <c r="G43" i="2"/>
  <c r="G44" i="2" s="1"/>
  <c r="J25" i="1"/>
  <c r="J26" i="1" s="1"/>
  <c r="J30" i="1" s="1"/>
  <c r="J43" i="1" s="1"/>
  <c r="J44" i="1" s="1"/>
  <c r="K23" i="2"/>
  <c r="G999" i="2"/>
  <c r="G1002" i="2" s="1"/>
  <c r="G1001" i="2"/>
  <c r="K756" i="2"/>
  <c r="F758" i="2"/>
  <c r="G774" i="2"/>
  <c r="H999" i="2"/>
  <c r="H1001" i="2"/>
  <c r="I32" i="1"/>
  <c r="I34" i="1" s="1"/>
  <c r="I43" i="1"/>
  <c r="I44" i="1" s="1"/>
  <c r="K23" i="1"/>
  <c r="G32" i="1"/>
  <c r="G43" i="1"/>
  <c r="G44" i="1" s="1"/>
  <c r="K756" i="1"/>
  <c r="F758" i="1"/>
  <c r="G999" i="1"/>
  <c r="G1001" i="1"/>
  <c r="G774" i="1"/>
  <c r="H773" i="1"/>
  <c r="H774" i="1" s="1"/>
  <c r="H997" i="1"/>
  <c r="I773" i="1"/>
  <c r="I774" i="1" s="1"/>
  <c r="I997" i="1"/>
  <c r="H43" i="1"/>
  <c r="H44" i="1" s="1"/>
  <c r="H32" i="1"/>
  <c r="H34" i="1" s="1"/>
  <c r="I773" i="2" l="1"/>
  <c r="I997" i="2"/>
  <c r="I26" i="2"/>
  <c r="I30" i="2" s="1"/>
  <c r="J25" i="2"/>
  <c r="J26" i="2" s="1"/>
  <c r="J30" i="2" s="1"/>
  <c r="H1002" i="2"/>
  <c r="G1025" i="2"/>
  <c r="G1007" i="2"/>
  <c r="G1002" i="1"/>
  <c r="G1025" i="1" s="1"/>
  <c r="K758" i="2"/>
  <c r="F766" i="2"/>
  <c r="H777" i="2"/>
  <c r="I776" i="1"/>
  <c r="I777" i="1" s="1"/>
  <c r="I36" i="1" s="1"/>
  <c r="I37" i="1" s="1"/>
  <c r="I39" i="1" s="1"/>
  <c r="G1007" i="1"/>
  <c r="I999" i="1"/>
  <c r="I1001" i="1"/>
  <c r="H776" i="1"/>
  <c r="J774" i="1"/>
  <c r="J773" i="1"/>
  <c r="F766" i="1"/>
  <c r="K758" i="1"/>
  <c r="H999" i="1"/>
  <c r="H1001" i="1"/>
  <c r="J1001" i="1" s="1"/>
  <c r="G34" i="1"/>
  <c r="J32" i="1"/>
  <c r="J34" i="1" s="1"/>
  <c r="H36" i="2" l="1"/>
  <c r="H37" i="2" s="1"/>
  <c r="H39" i="2" s="1"/>
  <c r="I774" i="2"/>
  <c r="J773" i="2"/>
  <c r="F767" i="2"/>
  <c r="K766" i="2"/>
  <c r="J43" i="2"/>
  <c r="J44" i="2" s="1"/>
  <c r="J32" i="2"/>
  <c r="J34" i="2" s="1"/>
  <c r="G1011" i="2"/>
  <c r="G1012" i="2" s="1"/>
  <c r="G1014" i="2" s="1"/>
  <c r="H1025" i="2"/>
  <c r="H1007" i="2"/>
  <c r="H1011" i="2" s="1"/>
  <c r="H1012" i="2" s="1"/>
  <c r="H1014" i="2" s="1"/>
  <c r="I32" i="2"/>
  <c r="I34" i="2" s="1"/>
  <c r="I43" i="2"/>
  <c r="I44" i="2" s="1"/>
  <c r="J776" i="1"/>
  <c r="H777" i="1"/>
  <c r="H36" i="1" s="1"/>
  <c r="H37" i="1" s="1"/>
  <c r="H39" i="1" s="1"/>
  <c r="I999" i="2"/>
  <c r="I1001" i="2"/>
  <c r="J1001" i="2" s="1"/>
  <c r="I1002" i="1"/>
  <c r="H1002" i="1"/>
  <c r="G1011" i="1"/>
  <c r="G1012" i="1" s="1"/>
  <c r="G1014" i="1" s="1"/>
  <c r="F767" i="1"/>
  <c r="K766" i="1"/>
  <c r="K767" i="1" s="1"/>
  <c r="K770" i="1" s="1"/>
  <c r="K997" i="1" s="1"/>
  <c r="J777" i="1"/>
  <c r="J36" i="1" s="1"/>
  <c r="J37" i="1" s="1"/>
  <c r="J39" i="1" s="1"/>
  <c r="K767" i="2" l="1"/>
  <c r="K770" i="2" s="1"/>
  <c r="K997" i="2" s="1"/>
  <c r="F25" i="2"/>
  <c r="F770" i="2"/>
  <c r="H1017" i="2"/>
  <c r="H1026" i="2" s="1"/>
  <c r="H1020" i="2"/>
  <c r="H1022" i="2" s="1"/>
  <c r="H1027" i="2"/>
  <c r="H1029" i="2" s="1"/>
  <c r="I776" i="2"/>
  <c r="J776" i="2" s="1"/>
  <c r="J774" i="2"/>
  <c r="G1017" i="2"/>
  <c r="G1026" i="2" s="1"/>
  <c r="G1027" i="2" s="1"/>
  <c r="G1029" i="2" s="1"/>
  <c r="G1020" i="2"/>
  <c r="G1022" i="2" s="1"/>
  <c r="I1002" i="2"/>
  <c r="I1007" i="1"/>
  <c r="I1011" i="1" s="1"/>
  <c r="I1012" i="1" s="1"/>
  <c r="I1014" i="1" s="1"/>
  <c r="I1025" i="1"/>
  <c r="K999" i="1"/>
  <c r="K1001" i="1"/>
  <c r="F25" i="1"/>
  <c r="F770" i="1"/>
  <c r="G1017" i="1"/>
  <c r="G1026" i="1" s="1"/>
  <c r="G1027" i="1" s="1"/>
  <c r="G1029" i="1" s="1"/>
  <c r="G1020" i="1"/>
  <c r="G1022" i="1" s="1"/>
  <c r="H1025" i="1"/>
  <c r="H1007" i="1"/>
  <c r="J1002" i="1"/>
  <c r="J1025" i="1" s="1"/>
  <c r="I777" i="2" l="1"/>
  <c r="I1007" i="2"/>
  <c r="I1025" i="2"/>
  <c r="J1002" i="2"/>
  <c r="J1025" i="2" s="1"/>
  <c r="F773" i="2"/>
  <c r="F997" i="2"/>
  <c r="K25" i="2"/>
  <c r="K26" i="2" s="1"/>
  <c r="F26" i="2"/>
  <c r="F30" i="2" s="1"/>
  <c r="K999" i="2"/>
  <c r="K1002" i="2" s="1"/>
  <c r="K1001" i="2"/>
  <c r="K25" i="1"/>
  <c r="K26" i="1" s="1"/>
  <c r="F26" i="1"/>
  <c r="F30" i="1" s="1"/>
  <c r="H1011" i="1"/>
  <c r="H1012" i="1" s="1"/>
  <c r="H1014" i="1" s="1"/>
  <c r="J1007" i="1"/>
  <c r="J1011" i="1" s="1"/>
  <c r="J1012" i="1" s="1"/>
  <c r="K1002" i="1"/>
  <c r="F773" i="1"/>
  <c r="F997" i="1"/>
  <c r="I1017" i="1"/>
  <c r="I1026" i="1" s="1"/>
  <c r="I1027" i="1" s="1"/>
  <c r="I1029" i="1" s="1"/>
  <c r="I1020" i="1"/>
  <c r="I1022" i="1" s="1"/>
  <c r="K1007" i="2" l="1"/>
  <c r="K1011" i="2" s="1"/>
  <c r="K1012" i="2" s="1"/>
  <c r="K1014" i="2" s="1"/>
  <c r="K1025" i="2"/>
  <c r="F999" i="2"/>
  <c r="F1001" i="2"/>
  <c r="I36" i="2"/>
  <c r="I37" i="2" s="1"/>
  <c r="I39" i="2" s="1"/>
  <c r="J777" i="2"/>
  <c r="J36" i="2" s="1"/>
  <c r="J37" i="2" s="1"/>
  <c r="J39" i="2" s="1"/>
  <c r="F32" i="2"/>
  <c r="F34" i="2" s="1"/>
  <c r="K30" i="2"/>
  <c r="F43" i="2"/>
  <c r="F44" i="2" s="1"/>
  <c r="F774" i="2"/>
  <c r="K773" i="2"/>
  <c r="I1011" i="2"/>
  <c r="I1012" i="2" s="1"/>
  <c r="I1014" i="2" s="1"/>
  <c r="J1007" i="2"/>
  <c r="J1011" i="2" s="1"/>
  <c r="J1012" i="2" s="1"/>
  <c r="F774" i="1"/>
  <c r="K773" i="1"/>
  <c r="K1007" i="1"/>
  <c r="K1011" i="1" s="1"/>
  <c r="K1012" i="1" s="1"/>
  <c r="K1014" i="1" s="1"/>
  <c r="K1025" i="1"/>
  <c r="F43" i="1"/>
  <c r="F44" i="1" s="1"/>
  <c r="F32" i="1"/>
  <c r="K30" i="1"/>
  <c r="K43" i="1" s="1"/>
  <c r="F999" i="1"/>
  <c r="F1001" i="1"/>
  <c r="H1017" i="1"/>
  <c r="H1026" i="1" s="1"/>
  <c r="H1027" i="1" s="1"/>
  <c r="H1029" i="1" s="1"/>
  <c r="H1020" i="1"/>
  <c r="H1022" i="1" s="1"/>
  <c r="J1014" i="1"/>
  <c r="F1002" i="1" l="1"/>
  <c r="K774" i="2"/>
  <c r="F776" i="2"/>
  <c r="K776" i="2" s="1"/>
  <c r="F1002" i="2"/>
  <c r="K43" i="2"/>
  <c r="K32" i="2"/>
  <c r="K34" i="2" s="1"/>
  <c r="K1027" i="2"/>
  <c r="I1017" i="2"/>
  <c r="I1026" i="2" s="1"/>
  <c r="I1027" i="2" s="1"/>
  <c r="I1029" i="2" s="1"/>
  <c r="I1020" i="2"/>
  <c r="I1022" i="2" s="1"/>
  <c r="J1014" i="2"/>
  <c r="K1017" i="2"/>
  <c r="K1026" i="2" s="1"/>
  <c r="K1020" i="2"/>
  <c r="K1022" i="2" s="1"/>
  <c r="F1025" i="1"/>
  <c r="F1007" i="1"/>
  <c r="F1011" i="1" s="1"/>
  <c r="F1012" i="1" s="1"/>
  <c r="F1014" i="1" s="1"/>
  <c r="K32" i="1"/>
  <c r="K34" i="1" s="1"/>
  <c r="F34" i="1"/>
  <c r="J1017" i="1"/>
  <c r="J1026" i="1" s="1"/>
  <c r="J1027" i="1" s="1"/>
  <c r="J1029" i="1" s="1"/>
  <c r="J1020" i="1"/>
  <c r="J1022" i="1" s="1"/>
  <c r="K1017" i="1"/>
  <c r="K1026" i="1" s="1"/>
  <c r="K1027" i="1" s="1"/>
  <c r="K1020" i="1"/>
  <c r="K1022" i="1" s="1"/>
  <c r="K774" i="1"/>
  <c r="F776" i="1"/>
  <c r="K776" i="1" s="1"/>
  <c r="F1025" i="2" l="1"/>
  <c r="F1007" i="2"/>
  <c r="F1011" i="2" s="1"/>
  <c r="F1012" i="2" s="1"/>
  <c r="F1014" i="2" s="1"/>
  <c r="J1017" i="2"/>
  <c r="J1026" i="2" s="1"/>
  <c r="J1027" i="2" s="1"/>
  <c r="J1029" i="2" s="1"/>
  <c r="J1020" i="2"/>
  <c r="J1022" i="2" s="1"/>
  <c r="F777" i="2"/>
  <c r="F777" i="1"/>
  <c r="F1017" i="1"/>
  <c r="F1026" i="1" s="1"/>
  <c r="F1027" i="1" s="1"/>
  <c r="F1029" i="1" s="1"/>
  <c r="F1020" i="1"/>
  <c r="F1022" i="1" s="1"/>
  <c r="K777" i="2" l="1"/>
  <c r="F36" i="2"/>
  <c r="F1017" i="2"/>
  <c r="F1026" i="2" s="1"/>
  <c r="F1027" i="2" s="1"/>
  <c r="F1029" i="2" s="1"/>
  <c r="F1020" i="2"/>
  <c r="F1022" i="2" s="1"/>
  <c r="K777" i="1"/>
  <c r="F36" i="1"/>
  <c r="F37" i="2" l="1"/>
  <c r="F39" i="2" s="1"/>
  <c r="K36" i="2"/>
  <c r="F37" i="1"/>
  <c r="F39" i="1" s="1"/>
  <c r="K36" i="1"/>
</calcChain>
</file>

<file path=xl/sharedStrings.xml><?xml version="1.0" encoding="utf-8"?>
<sst xmlns="http://schemas.openxmlformats.org/spreadsheetml/2006/main" count="750" uniqueCount="180">
  <si>
    <t>FR-16(7)(v)-15</t>
  </si>
  <si>
    <t>WITNESS RESPONSIBLE:</t>
  </si>
  <si>
    <t>LINE</t>
  </si>
  <si>
    <t>TOTAL</t>
  </si>
  <si>
    <t>CLASSIFIED</t>
  </si>
  <si>
    <t>ALL</t>
  </si>
  <si>
    <t>NO.</t>
  </si>
  <si>
    <t>SUMMARY OF RESULTS</t>
  </si>
  <si>
    <t>ALLO</t>
  </si>
  <si>
    <t>RESIDENTIAL</t>
  </si>
  <si>
    <t>DEMAND</t>
  </si>
  <si>
    <t>ENERGY</t>
  </si>
  <si>
    <t>CUSTOMER</t>
  </si>
  <si>
    <t>AT ISSUE</t>
  </si>
  <si>
    <t>OTHER</t>
  </si>
  <si>
    <t>Schedule 1</t>
  </si>
  <si>
    <t>NET INCOME COMPUTATION</t>
  </si>
  <si>
    <t>OPERATING EXPENSES</t>
  </si>
  <si>
    <t>NET STATE INCOME TAX EXP ALLOWABLE</t>
  </si>
  <si>
    <t>RESERVED</t>
  </si>
  <si>
    <t>RETURN ON RATE BASE</t>
  </si>
  <si>
    <t>TOTAL OTHER OPERATING REVENUES</t>
  </si>
  <si>
    <t>ADJUSTMENT FOR INTERCLASS SUBSIDIZATION</t>
  </si>
  <si>
    <t>PROPOSED REVENUES</t>
  </si>
  <si>
    <t>DIFFERENCE (REQUESTED LESS PROPOSED)</t>
  </si>
  <si>
    <t>TOTAL RETURN EARNED</t>
  </si>
  <si>
    <t>RATE OF RETURN EARNED</t>
  </si>
  <si>
    <t>TOTAL RATE OF RETURN ALLOWABLE</t>
  </si>
  <si>
    <t>Not Part of print range</t>
  </si>
  <si>
    <t>RETURN EARNED ON COMMON EQUITY</t>
  </si>
  <si>
    <t>Not Filed</t>
  </si>
  <si>
    <t>ALLOWED RETURN ON COMMON EQUITY</t>
  </si>
  <si>
    <t xml:space="preserve"> </t>
  </si>
  <si>
    <t>PRESENT REVENUES</t>
  </si>
  <si>
    <t>REVENUE INCREASE JUSTIFIED</t>
  </si>
  <si>
    <t>PER UNIT PRES REV</t>
  </si>
  <si>
    <t>REVENUE INCREASE REQUESTED</t>
  </si>
  <si>
    <t>GROSS ELECTRIC PLANT IN SERVICE</t>
  </si>
  <si>
    <t>Schedule 2</t>
  </si>
  <si>
    <t>PRODUCTION PLANT</t>
  </si>
  <si>
    <t>PRODUCTION STEAM</t>
  </si>
  <si>
    <t>PRODUCTION OTHER</t>
  </si>
  <si>
    <t>TRANSMISSION PLANT</t>
  </si>
  <si>
    <t>MAIN STEP-UP TRANSFORMERS</t>
  </si>
  <si>
    <t>OTHER TRANSMISSION</t>
  </si>
  <si>
    <t>ADJUSTMENT</t>
  </si>
  <si>
    <t>TOTAL PROD &amp; TRANS PLANT</t>
  </si>
  <si>
    <t>DISTRIBUTION PLANT</t>
  </si>
  <si>
    <t>TOTAL TRANS &amp; DIST PLANT</t>
  </si>
  <si>
    <t>TOTAL GROSS PTD PLANT</t>
  </si>
  <si>
    <t>GENERAL &amp; INTANGIBLE PLANT</t>
  </si>
  <si>
    <t>COMMON &amp; OTHER PLANT</t>
  </si>
  <si>
    <t>DEPRECIATION RESERVE</t>
  </si>
  <si>
    <t>Schedule 3</t>
  </si>
  <si>
    <t>TOTAL TRANS &amp; DIST DEPREC RESERVE</t>
  </si>
  <si>
    <t>TOTAL GROSS PTD PLANT DEPREC RESERVE</t>
  </si>
  <si>
    <t>TOTAL DEPRECIATION RESERVE</t>
  </si>
  <si>
    <t>Schedule 4</t>
  </si>
  <si>
    <t>NET PROD &amp; TRANS PLANT</t>
  </si>
  <si>
    <t>NET PTD PLANT</t>
  </si>
  <si>
    <t>NET TRANS &amp; DIST PLANT</t>
  </si>
  <si>
    <t>SUBTRACTIVE RATE BASE ADJUSTMENTS</t>
  </si>
  <si>
    <t>Schedule 5</t>
  </si>
  <si>
    <t>RATE BASE ADJUSTMENTS</t>
  </si>
  <si>
    <t>ACCUMULATED DEFERRED INCOME TAXES</t>
  </si>
  <si>
    <t xml:space="preserve"> ACCUM DEF INC TAXES (282)</t>
  </si>
  <si>
    <t xml:space="preserve"> ACCUM DEF INC TAXES (283)</t>
  </si>
  <si>
    <t xml:space="preserve"> OTHER ACCUMULATED DEFERRED INCOME TAXES</t>
  </si>
  <si>
    <t>ADDITIVE RATE BASE ADJUSTMENTS</t>
  </si>
  <si>
    <t>Schedule 5.1</t>
  </si>
  <si>
    <t>OTHER ACCUMULATED DEFERRED INCOME TAXES</t>
  </si>
  <si>
    <t xml:space="preserve"> ACCUM DEF INC TAXES (190)</t>
  </si>
  <si>
    <t xml:space="preserve"> OTHER</t>
  </si>
  <si>
    <t>CONSTRUCTION WORK IN PROGRESS</t>
  </si>
  <si>
    <t>WORKING CAPITAL</t>
  </si>
  <si>
    <t>Schedule 5.2</t>
  </si>
  <si>
    <t>NET ORIGINAL COST RATE BASE</t>
  </si>
  <si>
    <t>PLANT MATERIALS &amp; SUPPLIES</t>
  </si>
  <si>
    <t>TOTAL MATERIALS &amp; SUPPLIES</t>
  </si>
  <si>
    <t>PREPAYMENTS</t>
  </si>
  <si>
    <t>AUTO CALC (O&amp;M-ELECTRIC FUEL COST)/8</t>
  </si>
  <si>
    <t xml:space="preserve">  TOTAL WORKING CASH</t>
  </si>
  <si>
    <t>MISCELLANEOUS WORKING CAPITAL</t>
  </si>
  <si>
    <t>TOTAL WORKING CAPITAL</t>
  </si>
  <si>
    <t>PRELIMINARY SUMMARY</t>
  </si>
  <si>
    <t>RATE BASE CALCULATION</t>
  </si>
  <si>
    <t>O&amp;M EXPENSES</t>
  </si>
  <si>
    <t>Schedule 6</t>
  </si>
  <si>
    <t>PRODUCTION O&amp;M</t>
  </si>
  <si>
    <t>DEMAND RELATED &amp; OTHER PROD O&amp;M</t>
  </si>
  <si>
    <t>TOTAL PRODUCTION O&amp;M</t>
  </si>
  <si>
    <t>TRANSMISSION O &amp; M</t>
  </si>
  <si>
    <t>REGIONAL MARKET O&amp;M</t>
  </si>
  <si>
    <t>DISTRIBUTION O &amp; M</t>
  </si>
  <si>
    <t>CUSTOMER ACCOUNTING</t>
  </si>
  <si>
    <t>Schedule 6.1</t>
  </si>
  <si>
    <t>CUSTOMER SERVICE &amp; INFORMATION</t>
  </si>
  <si>
    <t>SALES</t>
  </si>
  <si>
    <t xml:space="preserve">ADMINISTRATIVE &amp; GENERAL </t>
  </si>
  <si>
    <t>TRANSMISSION</t>
  </si>
  <si>
    <t>DEPRECIATION EXPENSE</t>
  </si>
  <si>
    <t>Schedule 7</t>
  </si>
  <si>
    <t>PRODUCTION DEPRECIATION</t>
  </si>
  <si>
    <t>TRANSMISSION DEPRECIATION</t>
  </si>
  <si>
    <t>DISTRIBUTION DEPRECIATION</t>
  </si>
  <si>
    <t>GENERAL DEPRECIATION</t>
  </si>
  <si>
    <t>COMMON AND OTHER DEPRECIATION</t>
  </si>
  <si>
    <t>TOTAL DEPRECIATION EXPENSE</t>
  </si>
  <si>
    <t>OTHER TAXES &amp; MISC EXPENSES</t>
  </si>
  <si>
    <t>Schedule 8</t>
  </si>
  <si>
    <t>TAXES OTHER THAN INC &amp; REV</t>
  </si>
  <si>
    <t xml:space="preserve"> REAL ESTATE &amp; PROPERTY TAX</t>
  </si>
  <si>
    <t xml:space="preserve"> MISCELLANEOUS TAXES</t>
  </si>
  <si>
    <t xml:space="preserve"> MISCELLANEOUS EXPENSES</t>
  </si>
  <si>
    <t>TOTAL OTHER TAX &amp; MISC EXPENSE</t>
  </si>
  <si>
    <t>FEDERAL INCOME TAX BASED ON RETURN</t>
  </si>
  <si>
    <t>Schedule 9</t>
  </si>
  <si>
    <t>FEDERAL INCOME TAX DEDUCTIONS</t>
  </si>
  <si>
    <t xml:space="preserve"> AUTOMATIC INTEREST CALCULATION</t>
  </si>
  <si>
    <t xml:space="preserve"> OTHER DEDUCTIONS</t>
  </si>
  <si>
    <t>NET DEDUCTIONS AND ADDITIONS</t>
  </si>
  <si>
    <t xml:space="preserve"> FED DEFERRED INCOME TAX (410 &amp; 411)</t>
  </si>
  <si>
    <t xml:space="preserve"> AMORT INV TAX CREDIT</t>
  </si>
  <si>
    <t xml:space="preserve"> OTHER FEDERAL TAX CREDITS</t>
  </si>
  <si>
    <t>FEDERAL INCOME TAX COMPUTATION</t>
  </si>
  <si>
    <t>TOTAL STATE PROV DEF IT (410 &amp; 411)</t>
  </si>
  <si>
    <t>INCOME TAX BASED ON RETURN</t>
  </si>
  <si>
    <t>FEDERAL INCOME TAX PAYABLE</t>
  </si>
  <si>
    <t>STATE INCOME TAX BASED ON RETURN</t>
  </si>
  <si>
    <t>Allo</t>
  </si>
  <si>
    <t>GAS</t>
  </si>
  <si>
    <t>Schedule 9.1</t>
  </si>
  <si>
    <t>DEDUCTIONS IN ADDITION TO Y871</t>
  </si>
  <si>
    <t>KY TAXABLE INCOME ADJUSTMENT</t>
  </si>
  <si>
    <t>RESERVED FOR FUTURE USE</t>
  </si>
  <si>
    <t xml:space="preserve">  DEDUCTIONS IN ADD TO Y871</t>
  </si>
  <si>
    <t>STATE INCOME TAX ADJUSTMENTS</t>
  </si>
  <si>
    <t>STATE PROV DEF INC TAX (410 &amp; 411)</t>
  </si>
  <si>
    <t>OTHER DEFERRED INCOME TAXES - NET</t>
  </si>
  <si>
    <t xml:space="preserve">  TOT STATE PROV DEF IT (410 &amp; 411)</t>
  </si>
  <si>
    <t>OTHER SIT ADJUSTMENTS</t>
  </si>
  <si>
    <t>CURRENT YEAR PAYABLE ADJUSTMENT</t>
  </si>
  <si>
    <t xml:space="preserve">  OTHER SIT ADJUSMENTS</t>
  </si>
  <si>
    <t>TOTAL STATE INC TAX ADJUSTMENT</t>
  </si>
  <si>
    <t>SUMMARY OF SIT CALCULATION</t>
  </si>
  <si>
    <t>NET FED INCOME TAX ALLOWABLE</t>
  </si>
  <si>
    <t>NET FED. DED. AND ADDITIONS</t>
  </si>
  <si>
    <t>DEDUCTIONS IN ADD TO Y871</t>
  </si>
  <si>
    <t>TOTAL STATE INC TAX ADJ</t>
  </si>
  <si>
    <t xml:space="preserve">  BASE FOR SIT COMPUTATION</t>
  </si>
  <si>
    <t>SIT FACTOR K192/(1-K192)</t>
  </si>
  <si>
    <t>PRELIMINARY STATE INCOME TAX</t>
  </si>
  <si>
    <t>TOTAL STATE INCOME TAX ADJ.</t>
  </si>
  <si>
    <t xml:space="preserve">  NET STATE INC TAX ALLOWABLE</t>
  </si>
  <si>
    <t>STATE INCOME TAX PAYABLE</t>
  </si>
  <si>
    <t xml:space="preserve">  NET STATE INCOME TAX PAYABLE</t>
  </si>
  <si>
    <t>COMPOSITE TAX RATE</t>
  </si>
  <si>
    <t>COST OF SERVICE COMPUTATION</t>
  </si>
  <si>
    <t>Schedule 10</t>
  </si>
  <si>
    <t>OTHER OPERATING REVENUES</t>
  </si>
  <si>
    <t xml:space="preserve">PROPOSED REVENUES </t>
  </si>
  <si>
    <t>TOTAL ELECTRIC COST OF SERVICE</t>
  </si>
  <si>
    <t>EXCESS REVENUES</t>
  </si>
  <si>
    <t>EXCESS TAX</t>
  </si>
  <si>
    <t>EXCESS RETURN</t>
  </si>
  <si>
    <t>ROR, TAX RATES &amp; SPEC FACTORS</t>
  </si>
  <si>
    <t>Schedule 11</t>
  </si>
  <si>
    <t>RATE OF RETURN</t>
  </si>
  <si>
    <t xml:space="preserve"> CAPITALIZATION AMOUNTS</t>
  </si>
  <si>
    <t>RATIO</t>
  </si>
  <si>
    <t xml:space="preserve"> COST OF CAPITAL</t>
  </si>
  <si>
    <t xml:space="preserve"> WEIGHTED COST OF CAPITAL</t>
  </si>
  <si>
    <t>TAX RATES AND SPECIAL FACTORS</t>
  </si>
  <si>
    <t>DO NOT FILE THIS PAGE</t>
  </si>
  <si>
    <t>INCOME TAX BASED ON REVENUES</t>
  </si>
  <si>
    <t>COMMODITY</t>
  </si>
  <si>
    <t>Schedule 13</t>
  </si>
  <si>
    <t>ADJUSTMENTS TO NET INCOME</t>
  </si>
  <si>
    <t>FR-16(7)(v)-16</t>
  </si>
  <si>
    <t>DISTR. SEC.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</si>
</sst>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#,##0.00000_);\(#,##0.00000\)"/>
    <numFmt numFmtId="165" formatCode="0.00000_);\(0.00000\)"/>
    <numFmt numFmtId="166" formatCode="#,##0.00000000_);\(#,##0.00000000\)"/>
    <numFmt numFmtId="167" formatCode="#,##0.000000_);\(#,##0.000000\)"/>
    <numFmt numFmtId="168" formatCode="#,##0.0000_);\(#,##0.0000\)"/>
  </numFmts>
  <fonts count="15">
    <font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indexed="8"/>
      <name val="Arial"/>
      <family val="2"/>
    </font>
    <font>
      <sz val="12"/>
      <name val="Arial MT"/>
    </font>
    <font>
      <b/>
      <sz val="10"/>
      <color rgb="FFFF0000"/>
      <name val="Arial"/>
      <family val="2"/>
    </font>
    <font>
      <sz val="10"/>
      <color indexed="53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2"/>
      <name val="Arial MT"/>
    </font>
    <font>
      <b/>
      <sz val="1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68">
    <xf numFmtId="0" fontId="0" fillId="0" borderId="0" xfId="0"/>
    <xf numFmtId="0" fontId="2" fillId="0" borderId="0" xfId="0" quotePrefix="1" applyFont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 applyProtection="1">
      <alignment horizontal="centerContinuous"/>
      <protection locked="0"/>
    </xf>
    <xf numFmtId="0" fontId="2" fillId="2" borderId="3" xfId="0" applyFont="1" applyFill="1" applyBorder="1" applyAlignment="1" applyProtection="1">
      <alignment horizontal="centerContinuous"/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4" fillId="3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5" fillId="3" borderId="7" xfId="0" applyFont="1" applyFill="1" applyBorder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5" fillId="3" borderId="8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2" borderId="7" xfId="0" applyFont="1" applyFill="1" applyBorder="1"/>
    <xf numFmtId="0" fontId="3" fillId="2" borderId="0" xfId="0" applyFont="1" applyFill="1"/>
    <xf numFmtId="0" fontId="3" fillId="2" borderId="8" xfId="0" applyFont="1" applyFill="1" applyBorder="1"/>
    <xf numFmtId="37" fontId="3" fillId="0" borderId="0" xfId="0" applyNumberFormat="1" applyFont="1"/>
    <xf numFmtId="37" fontId="3" fillId="2" borderId="7" xfId="0" applyNumberFormat="1" applyFont="1" applyFill="1" applyBorder="1"/>
    <xf numFmtId="37" fontId="3" fillId="2" borderId="0" xfId="0" applyNumberFormat="1" applyFont="1" applyFill="1"/>
    <xf numFmtId="37" fontId="3" fillId="2" borderId="8" xfId="0" applyNumberFormat="1" applyFont="1" applyFill="1" applyBorder="1"/>
    <xf numFmtId="0" fontId="3" fillId="0" borderId="4" xfId="0" applyFont="1" applyBorder="1"/>
    <xf numFmtId="37" fontId="6" fillId="0" borderId="9" xfId="0" applyNumberFormat="1" applyFont="1" applyBorder="1"/>
    <xf numFmtId="37" fontId="6" fillId="2" borderId="10" xfId="0" applyNumberFormat="1" applyFont="1" applyFill="1" applyBorder="1"/>
    <xf numFmtId="37" fontId="6" fillId="2" borderId="9" xfId="0" applyNumberFormat="1" applyFont="1" applyFill="1" applyBorder="1"/>
    <xf numFmtId="37" fontId="6" fillId="2" borderId="11" xfId="0" applyNumberFormat="1" applyFont="1" applyFill="1" applyBorder="1"/>
    <xf numFmtId="37" fontId="3" fillId="0" borderId="0" xfId="0" applyNumberFormat="1" applyFont="1" applyProtection="1">
      <protection locked="0"/>
    </xf>
    <xf numFmtId="37" fontId="6" fillId="2" borderId="1" xfId="0" applyNumberFormat="1" applyFont="1" applyFill="1" applyBorder="1"/>
    <xf numFmtId="37" fontId="6" fillId="2" borderId="2" xfId="0" applyNumberFormat="1" applyFont="1" applyFill="1" applyBorder="1"/>
    <xf numFmtId="37" fontId="6" fillId="2" borderId="3" xfId="0" applyNumberFormat="1" applyFont="1" applyFill="1" applyBorder="1"/>
    <xf numFmtId="37" fontId="5" fillId="0" borderId="4" xfId="1" applyNumberFormat="1" applyFont="1" applyBorder="1"/>
    <xf numFmtId="10" fontId="2" fillId="0" borderId="0" xfId="0" applyNumberFormat="1" applyFont="1" applyAlignment="1">
      <alignment horizontal="center"/>
    </xf>
    <xf numFmtId="37" fontId="3" fillId="0" borderId="4" xfId="0" applyNumberFormat="1" applyFont="1" applyBorder="1"/>
    <xf numFmtId="37" fontId="3" fillId="0" borderId="5" xfId="0" applyNumberFormat="1" applyFont="1" applyBorder="1"/>
    <xf numFmtId="37" fontId="3" fillId="0" borderId="6" xfId="0" applyNumberFormat="1" applyFont="1" applyBorder="1"/>
    <xf numFmtId="0" fontId="3" fillId="0" borderId="0" xfId="1" applyFont="1"/>
    <xf numFmtId="37" fontId="3" fillId="0" borderId="7" xfId="0" applyNumberFormat="1" applyFont="1" applyBorder="1"/>
    <xf numFmtId="37" fontId="3" fillId="0" borderId="8" xfId="0" applyNumberFormat="1" applyFont="1" applyBorder="1"/>
    <xf numFmtId="0" fontId="3" fillId="0" borderId="0" xfId="1" applyFont="1" applyProtection="1">
      <protection locked="0"/>
    </xf>
    <xf numFmtId="42" fontId="3" fillId="0" borderId="0" xfId="0" applyNumberFormat="1" applyFont="1"/>
    <xf numFmtId="0" fontId="3" fillId="4" borderId="12" xfId="1" applyFont="1" applyFill="1" applyBorder="1"/>
    <xf numFmtId="0" fontId="3" fillId="4" borderId="0" xfId="0" applyFont="1" applyFill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37" fontId="6" fillId="4" borderId="9" xfId="0" applyNumberFormat="1" applyFont="1" applyFill="1" applyBorder="1"/>
    <xf numFmtId="37" fontId="6" fillId="4" borderId="10" xfId="0" applyNumberFormat="1" applyFont="1" applyFill="1" applyBorder="1"/>
    <xf numFmtId="37" fontId="6" fillId="4" borderId="11" xfId="0" applyNumberFormat="1" applyFont="1" applyFill="1" applyBorder="1"/>
    <xf numFmtId="44" fontId="3" fillId="0" borderId="0" xfId="0" applyNumberFormat="1" applyFont="1"/>
    <xf numFmtId="0" fontId="3" fillId="4" borderId="7" xfId="0" applyFont="1" applyFill="1" applyBorder="1"/>
    <xf numFmtId="0" fontId="3" fillId="4" borderId="8" xfId="0" applyFont="1" applyFill="1" applyBorder="1"/>
    <xf numFmtId="37" fontId="3" fillId="4" borderId="0" xfId="0" applyNumberFormat="1" applyFont="1" applyFill="1"/>
    <xf numFmtId="37" fontId="3" fillId="4" borderId="7" xfId="0" applyNumberFormat="1" applyFont="1" applyFill="1" applyBorder="1"/>
    <xf numFmtId="37" fontId="3" fillId="4" borderId="8" xfId="0" applyNumberFormat="1" applyFont="1" applyFill="1" applyBorder="1"/>
    <xf numFmtId="164" fontId="3" fillId="4" borderId="0" xfId="0" applyNumberFormat="1" applyFont="1" applyFill="1"/>
    <xf numFmtId="164" fontId="3" fillId="4" borderId="7" xfId="0" applyNumberFormat="1" applyFont="1" applyFill="1" applyBorder="1"/>
    <xf numFmtId="164" fontId="3" fillId="4" borderId="8" xfId="0" applyNumberFormat="1" applyFont="1" applyFill="1" applyBorder="1"/>
    <xf numFmtId="0" fontId="8" fillId="0" borderId="0" xfId="0" applyFont="1"/>
    <xf numFmtId="37" fontId="3" fillId="4" borderId="0" xfId="0" applyNumberFormat="1" applyFont="1" applyFill="1" applyProtection="1">
      <protection locked="0"/>
    </xf>
    <xf numFmtId="164" fontId="3" fillId="4" borderId="5" xfId="0" applyNumberFormat="1" applyFont="1" applyFill="1" applyBorder="1"/>
    <xf numFmtId="164" fontId="3" fillId="4" borderId="4" xfId="0" applyNumberFormat="1" applyFont="1" applyFill="1" applyBorder="1"/>
    <xf numFmtId="164" fontId="3" fillId="4" borderId="6" xfId="0" applyNumberFormat="1" applyFont="1" applyFill="1" applyBorder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0" borderId="9" xfId="0" applyFont="1" applyBorder="1"/>
    <xf numFmtId="37" fontId="3" fillId="0" borderId="9" xfId="0" applyNumberFormat="1" applyFont="1" applyBorder="1"/>
    <xf numFmtId="37" fontId="3" fillId="2" borderId="5" xfId="0" applyNumberFormat="1" applyFont="1" applyFill="1" applyBorder="1"/>
    <xf numFmtId="37" fontId="3" fillId="2" borderId="4" xfId="0" applyNumberFormat="1" applyFont="1" applyFill="1" applyBorder="1"/>
    <xf numFmtId="37" fontId="3" fillId="2" borderId="6" xfId="0" applyNumberFormat="1" applyFont="1" applyFill="1" applyBorder="1"/>
    <xf numFmtId="0" fontId="3" fillId="0" borderId="0" xfId="0" quotePrefix="1" applyFont="1"/>
    <xf numFmtId="0" fontId="6" fillId="0" borderId="0" xfId="0" applyFont="1"/>
    <xf numFmtId="0" fontId="9" fillId="0" borderId="0" xfId="0" applyFont="1"/>
    <xf numFmtId="37" fontId="3" fillId="2" borderId="10" xfId="0" applyNumberFormat="1" applyFont="1" applyFill="1" applyBorder="1"/>
    <xf numFmtId="37" fontId="3" fillId="2" borderId="9" xfId="0" applyNumberFormat="1" applyFont="1" applyFill="1" applyBorder="1"/>
    <xf numFmtId="37" fontId="3" fillId="2" borderId="11" xfId="0" applyNumberFormat="1" applyFont="1" applyFill="1" applyBorder="1"/>
    <xf numFmtId="164" fontId="3" fillId="0" borderId="0" xfId="0" applyNumberFormat="1" applyFont="1"/>
    <xf numFmtId="165" fontId="3" fillId="0" borderId="7" xfId="0" applyNumberFormat="1" applyFont="1" applyBorder="1"/>
    <xf numFmtId="165" fontId="3" fillId="0" borderId="0" xfId="0" applyNumberFormat="1" applyFont="1"/>
    <xf numFmtId="165" fontId="3" fillId="0" borderId="8" xfId="0" applyNumberFormat="1" applyFont="1" applyBorder="1"/>
    <xf numFmtId="37" fontId="6" fillId="0" borderId="1" xfId="0" applyNumberFormat="1" applyFont="1" applyBorder="1"/>
    <xf numFmtId="37" fontId="6" fillId="0" borderId="2" xfId="0" applyNumberFormat="1" applyFont="1" applyBorder="1"/>
    <xf numFmtId="37" fontId="6" fillId="0" borderId="3" xfId="0" applyNumberFormat="1" applyFont="1" applyBorder="1"/>
    <xf numFmtId="37" fontId="3" fillId="0" borderId="9" xfId="0" applyNumberFormat="1" applyFont="1" applyBorder="1" applyProtection="1">
      <protection locked="0"/>
    </xf>
    <xf numFmtId="37" fontId="3" fillId="2" borderId="10" xfId="0" applyNumberFormat="1" applyFont="1" applyFill="1" applyBorder="1" applyProtection="1">
      <protection locked="0"/>
    </xf>
    <xf numFmtId="37" fontId="3" fillId="2" borderId="9" xfId="0" applyNumberFormat="1" applyFont="1" applyFill="1" applyBorder="1" applyProtection="1">
      <protection locked="0"/>
    </xf>
    <xf numFmtId="37" fontId="3" fillId="2" borderId="11" xfId="0" applyNumberFormat="1" applyFont="1" applyFill="1" applyBorder="1" applyProtection="1">
      <protection locked="0"/>
    </xf>
    <xf numFmtId="37" fontId="3" fillId="0" borderId="10" xfId="0" applyNumberFormat="1" applyFont="1" applyBorder="1" applyProtection="1">
      <protection locked="0"/>
    </xf>
    <xf numFmtId="37" fontId="6" fillId="0" borderId="0" xfId="0" applyNumberFormat="1" applyFont="1"/>
    <xf numFmtId="37" fontId="10" fillId="0" borderId="0" xfId="0" applyNumberFormat="1" applyFont="1" applyProtection="1">
      <protection locked="0"/>
    </xf>
    <xf numFmtId="0" fontId="11" fillId="0" borderId="0" xfId="0" applyFont="1"/>
    <xf numFmtId="37" fontId="6" fillId="2" borderId="7" xfId="0" applyNumberFormat="1" applyFont="1" applyFill="1" applyBorder="1"/>
    <xf numFmtId="37" fontId="6" fillId="2" borderId="0" xfId="0" applyNumberFormat="1" applyFont="1" applyFill="1"/>
    <xf numFmtId="37" fontId="6" fillId="2" borderId="8" xfId="0" applyNumberFormat="1" applyFont="1" applyFill="1" applyBorder="1"/>
    <xf numFmtId="0" fontId="12" fillId="0" borderId="0" xfId="0" applyFont="1" applyAlignment="1">
      <alignment horizontal="center"/>
    </xf>
    <xf numFmtId="0" fontId="12" fillId="0" borderId="0" xfId="0" applyFont="1"/>
    <xf numFmtId="164" fontId="3" fillId="2" borderId="7" xfId="0" applyNumberFormat="1" applyFont="1" applyFill="1" applyBorder="1"/>
    <xf numFmtId="164" fontId="3" fillId="2" borderId="0" xfId="0" applyNumberFormat="1" applyFont="1" applyFill="1"/>
    <xf numFmtId="164" fontId="3" fillId="2" borderId="8" xfId="0" applyNumberFormat="1" applyFont="1" applyFill="1" applyBorder="1"/>
    <xf numFmtId="0" fontId="2" fillId="0" borderId="4" xfId="1" applyFont="1" applyBorder="1"/>
    <xf numFmtId="0" fontId="3" fillId="0" borderId="13" xfId="1" applyFont="1" applyBorder="1" applyAlignment="1">
      <alignment horizontal="center"/>
    </xf>
    <xf numFmtId="0" fontId="3" fillId="0" borderId="13" xfId="1" applyFont="1" applyBorder="1" applyAlignment="1" applyProtection="1">
      <alignment horizontal="center"/>
      <protection locked="0"/>
    </xf>
    <xf numFmtId="0" fontId="7" fillId="0" borderId="0" xfId="1"/>
    <xf numFmtId="0" fontId="2" fillId="0" borderId="0" xfId="2" applyFont="1"/>
    <xf numFmtId="0" fontId="2" fillId="0" borderId="0" xfId="2" applyFont="1" applyAlignment="1">
      <alignment horizontal="right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11" fillId="0" borderId="0" xfId="1" applyFont="1"/>
    <xf numFmtId="0" fontId="2" fillId="2" borderId="7" xfId="0" applyFont="1" applyFill="1" applyBorder="1"/>
    <xf numFmtId="0" fontId="2" fillId="2" borderId="0" xfId="0" applyFont="1" applyFill="1"/>
    <xf numFmtId="0" fontId="2" fillId="2" borderId="8" xfId="0" applyFont="1" applyFill="1" applyBorder="1"/>
    <xf numFmtId="0" fontId="10" fillId="0" borderId="0" xfId="1" applyFont="1" applyProtection="1">
      <protection locked="0"/>
    </xf>
    <xf numFmtId="0" fontId="3" fillId="0" borderId="4" xfId="1" applyFont="1" applyBorder="1"/>
    <xf numFmtId="0" fontId="3" fillId="0" borderId="12" xfId="1" applyFont="1" applyBorder="1"/>
    <xf numFmtId="0" fontId="2" fillId="0" borderId="0" xfId="1" applyFont="1" applyAlignment="1">
      <alignment horizontal="center"/>
    </xf>
    <xf numFmtId="37" fontId="3" fillId="0" borderId="11" xfId="0" applyNumberFormat="1" applyFont="1" applyBorder="1"/>
    <xf numFmtId="37" fontId="3" fillId="2" borderId="14" xfId="0" applyNumberFormat="1" applyFont="1" applyFill="1" applyBorder="1"/>
    <xf numFmtId="0" fontId="13" fillId="0" borderId="0" xfId="1" applyFont="1" applyAlignment="1">
      <alignment horizontal="center"/>
    </xf>
    <xf numFmtId="0" fontId="2" fillId="0" borderId="0" xfId="1" applyFont="1"/>
    <xf numFmtId="0" fontId="10" fillId="0" borderId="0" xfId="1" applyFont="1"/>
    <xf numFmtId="0" fontId="3" fillId="0" borderId="0" xfId="2" applyFont="1"/>
    <xf numFmtId="0" fontId="2" fillId="0" borderId="0" xfId="2" applyFont="1" applyAlignment="1">
      <alignment horizontal="center"/>
    </xf>
    <xf numFmtId="37" fontId="2" fillId="0" borderId="0" xfId="1" applyNumberFormat="1" applyFont="1"/>
    <xf numFmtId="0" fontId="3" fillId="0" borderId="7" xfId="0" applyFont="1" applyBorder="1"/>
    <xf numFmtId="0" fontId="3" fillId="0" borderId="8" xfId="0" applyFont="1" applyBorder="1"/>
    <xf numFmtId="166" fontId="3" fillId="0" borderId="0" xfId="1" applyNumberFormat="1" applyFont="1"/>
    <xf numFmtId="166" fontId="3" fillId="0" borderId="7" xfId="1" applyNumberFormat="1" applyFont="1" applyBorder="1"/>
    <xf numFmtId="166" fontId="3" fillId="0" borderId="8" xfId="1" applyNumberFormat="1" applyFont="1" applyBorder="1"/>
    <xf numFmtId="37" fontId="3" fillId="0" borderId="0" xfId="1" applyNumberFormat="1" applyFont="1"/>
    <xf numFmtId="37" fontId="3" fillId="0" borderId="8" xfId="1" applyNumberFormat="1" applyFont="1" applyBorder="1"/>
    <xf numFmtId="37" fontId="3" fillId="0" borderId="7" xfId="1" applyNumberFormat="1" applyFont="1" applyBorder="1"/>
    <xf numFmtId="37" fontId="3" fillId="0" borderId="12" xfId="1" applyNumberFormat="1" applyFont="1" applyBorder="1"/>
    <xf numFmtId="37" fontId="3" fillId="2" borderId="15" xfId="1" applyNumberFormat="1" applyFont="1" applyFill="1" applyBorder="1"/>
    <xf numFmtId="37" fontId="3" fillId="2" borderId="12" xfId="1" applyNumberFormat="1" applyFont="1" applyFill="1" applyBorder="1"/>
    <xf numFmtId="37" fontId="3" fillId="2" borderId="16" xfId="1" applyNumberFormat="1" applyFont="1" applyFill="1" applyBorder="1"/>
    <xf numFmtId="37" fontId="3" fillId="2" borderId="7" xfId="1" applyNumberFormat="1" applyFont="1" applyFill="1" applyBorder="1"/>
    <xf numFmtId="37" fontId="3" fillId="2" borderId="0" xfId="1" applyNumberFormat="1" applyFont="1" applyFill="1"/>
    <xf numFmtId="37" fontId="3" fillId="2" borderId="8" xfId="1" applyNumberFormat="1" applyFont="1" applyFill="1" applyBorder="1"/>
    <xf numFmtId="167" fontId="3" fillId="0" borderId="0" xfId="1" quotePrefix="1" applyNumberFormat="1" applyFont="1"/>
    <xf numFmtId="167" fontId="3" fillId="2" borderId="5" xfId="1" quotePrefix="1" applyNumberFormat="1" applyFont="1" applyFill="1" applyBorder="1"/>
    <xf numFmtId="167" fontId="3" fillId="2" borderId="4" xfId="1" quotePrefix="1" applyNumberFormat="1" applyFont="1" applyFill="1" applyBorder="1"/>
    <xf numFmtId="167" fontId="3" fillId="2" borderId="6" xfId="1" quotePrefix="1" applyNumberFormat="1" applyFont="1" applyFill="1" applyBorder="1"/>
    <xf numFmtId="0" fontId="11" fillId="0" borderId="0" xfId="0" applyFont="1" applyAlignment="1">
      <alignment horizontal="center"/>
    </xf>
    <xf numFmtId="168" fontId="3" fillId="0" borderId="0" xfId="0" applyNumberFormat="1" applyFont="1"/>
    <xf numFmtId="168" fontId="6" fillId="0" borderId="9" xfId="0" applyNumberFormat="1" applyFont="1" applyBorder="1"/>
    <xf numFmtId="164" fontId="3" fillId="0" borderId="0" xfId="0" applyNumberFormat="1" applyFont="1" applyProtection="1">
      <protection locked="0"/>
    </xf>
    <xf numFmtId="164" fontId="10" fillId="0" borderId="0" xfId="0" applyNumberFormat="1" applyFont="1" applyProtection="1">
      <protection locked="0"/>
    </xf>
    <xf numFmtId="168" fontId="3" fillId="0" borderId="9" xfId="0" applyNumberFormat="1" applyFont="1" applyBorder="1"/>
    <xf numFmtId="164" fontId="6" fillId="0" borderId="0" xfId="0" applyNumberFormat="1" applyFont="1" applyProtection="1">
      <protection locked="0"/>
    </xf>
    <xf numFmtId="0" fontId="14" fillId="0" borderId="0" xfId="0" applyFont="1"/>
    <xf numFmtId="164" fontId="3" fillId="2" borderId="5" xfId="0" applyNumberFormat="1" applyFont="1" applyFill="1" applyBorder="1"/>
    <xf numFmtId="164" fontId="3" fillId="2" borderId="4" xfId="0" applyNumberFormat="1" applyFont="1" applyFill="1" applyBorder="1"/>
    <xf numFmtId="164" fontId="3" fillId="2" borderId="6" xfId="0" applyNumberFormat="1" applyFont="1" applyFill="1" applyBorder="1"/>
    <xf numFmtId="37" fontId="3" fillId="0" borderId="14" xfId="0" applyNumberFormat="1" applyFont="1" applyBorder="1"/>
    <xf numFmtId="37" fontId="6" fillId="5" borderId="1" xfId="0" applyNumberFormat="1" applyFont="1" applyFill="1" applyBorder="1"/>
    <xf numFmtId="37" fontId="6" fillId="5" borderId="2" xfId="0" applyNumberFormat="1" applyFont="1" applyFill="1" applyBorder="1"/>
    <xf numFmtId="37" fontId="6" fillId="5" borderId="3" xfId="0" applyNumberFormat="1" applyFont="1" applyFill="1" applyBorder="1"/>
  </cellXfs>
  <cellStyles count="3">
    <cellStyle name="Normal" xfId="0" builtinId="0"/>
    <cellStyle name="Normal 2 5" xfId="1" xr:uid="{96FFE933-24CC-4CBB-B12A-6D6EBD6FE1EF}"/>
    <cellStyle name="Normal 38" xfId="2" xr:uid="{27D9FCDD-E57E-4ACD-821B-81EBEA2866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261257</xdr:colOff>
      <xdr:row>24</xdr:row>
      <xdr:rowOff>10885</xdr:rowOff>
    </xdr:from>
    <xdr:to>
      <xdr:col>12</xdr:col>
      <xdr:colOff>478972</xdr:colOff>
      <xdr:row>40</xdr:row>
      <xdr:rowOff>10886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FBC77E70-056C-44B7-B3C4-BFDA8A75A398}"/>
            </a:ext>
          </a:extLst>
        </xdr:cNvPr>
        <xdr:cNvSpPr/>
      </xdr:nvSpPr>
      <xdr:spPr bwMode="auto">
        <a:xfrm>
          <a:off x="12516757" y="3973285"/>
          <a:ext cx="941615" cy="2641601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261257</xdr:colOff>
      <xdr:row>24</xdr:row>
      <xdr:rowOff>10885</xdr:rowOff>
    </xdr:from>
    <xdr:to>
      <xdr:col>12</xdr:col>
      <xdr:colOff>478972</xdr:colOff>
      <xdr:row>40</xdr:row>
      <xdr:rowOff>10886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480D424A-2DE3-4516-87C1-AB7EDC52FACE}"/>
            </a:ext>
          </a:extLst>
        </xdr:cNvPr>
        <xdr:cNvSpPr/>
      </xdr:nvSpPr>
      <xdr:spPr bwMode="auto">
        <a:xfrm>
          <a:off x="12002407" y="3973285"/>
          <a:ext cx="941615" cy="2641601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%20Filings/DEK%20Electric%20Case%202011-00xxx%20Not%20Filed/COSS/2011-xxx_2010_TestYearCOSS%20FILE/DEK%20COMBINED%202011%20ELEC%20RATE%20CASE%20COSS_HistoricalSFR_PROPOSED-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K%20Electric%20COSS%202022%20Ties%20to%2010-12-23%20Orde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Case%20Filings\DEK%20Electric%20Case%202010\COSS\ULHP%20Elec%202006%20COSS%20as%20Filed\12%20CP%20COSS%20and%20WPs\RS%20WITH%20FORMULAS%20ULHP_unbundled_Allocation_8%20761%20from%20Marle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B ck"/>
      <sheetName val="WP Data Req Summary"/>
      <sheetName val="NOTES"/>
      <sheetName val="HEADERS"/>
      <sheetName val="SFR_tie"/>
      <sheetName val="macro"/>
      <sheetName val="coss"/>
      <sheetName val="allocators"/>
      <sheetName val="RS"/>
      <sheetName val="RS allocators"/>
      <sheetName val="DS"/>
      <sheetName val="DS allocators"/>
      <sheetName val="DS-RTP"/>
      <sheetName val="DS-RTP allocators"/>
      <sheetName val="GSFL"/>
      <sheetName val="GSFL allocators"/>
      <sheetName val="EH"/>
      <sheetName val="EH allocators"/>
      <sheetName val="SP"/>
      <sheetName val="SP allocators"/>
      <sheetName val="DT_SEC"/>
      <sheetName val="DT_SEC allocators"/>
      <sheetName val="DT_SEC_RTP"/>
      <sheetName val="DT_SEC_RTP allocators"/>
      <sheetName val="DT_PRI"/>
      <sheetName val="DT_PRI allocators"/>
      <sheetName val="DT_PRI_RTP"/>
      <sheetName val="DT_PRI_RTP allocators"/>
      <sheetName val="DP"/>
      <sheetName val="DP allocators"/>
      <sheetName val="TT"/>
      <sheetName val="TT allocators"/>
      <sheetName val="TT_RTP"/>
      <sheetName val="TT_RTP allocators"/>
      <sheetName val="LT"/>
      <sheetName val="LT allocators"/>
      <sheetName val="OTHER"/>
      <sheetName val="OTHER allocators"/>
      <sheetName val="P1of51 rateincr_exhibit"/>
      <sheetName val="print_macros"/>
      <sheetName val="P2of51-gen"/>
      <sheetName val="P3of51-dist"/>
      <sheetName val="P4of51-meters"/>
      <sheetName val="P5of51-CustAcct"/>
      <sheetName val="P6of51-Distlines"/>
      <sheetName val="P7of51-Wtd services"/>
      <sheetName val="P8of51 kwhanalysis"/>
      <sheetName val="P9of51 CP NCP sum"/>
      <sheetName val="P10of51 Sys Peak"/>
      <sheetName val="P11of51 RS"/>
      <sheetName val="P12 of51 "/>
      <sheetName val="P13to17of51DS Sec"/>
      <sheetName val="P18TO19of51DP Pri"/>
      <sheetName val="P20to21of51 TT"/>
      <sheetName val="P22of51 LT"/>
      <sheetName val="P23to24of51 DT Pri"/>
      <sheetName val="P25to26of51 DT Sec"/>
      <sheetName val="P27of51 OTHER"/>
      <sheetName val="p28OF51 GSFL"/>
      <sheetName val="p29OF51 EH"/>
      <sheetName val="p30OF51 sp"/>
      <sheetName val="p31to36of51 LossRatios"/>
      <sheetName val="P37of11 Load Res RS"/>
      <sheetName val="P38of51 Load Res DS"/>
      <sheetName val="P39of51 LoadRes DS_LG"/>
      <sheetName val="P40of51 LoadRes DP"/>
      <sheetName val="P41of51 LoadRes DTSEC"/>
      <sheetName val="P42of51 DTPRI"/>
      <sheetName val="P43of51LoadRes EH"/>
      <sheetName val="p44of51LoadRes TT"/>
      <sheetName val="P45of51Conduct&amp;dev"/>
      <sheetName val="P46of51Service cost wgt"/>
      <sheetName val="P47of51 901 - 913 AcctSum "/>
      <sheetName val="P48of51 BurnHours"/>
      <sheetName val="P49of51 2010KWH"/>
      <sheetName val="P50of51 2010CUST"/>
      <sheetName val="P51of51 Func labor"/>
      <sheetName val="51backup"/>
      <sheetName val="PRINT"/>
    </sheetNames>
    <sheetDataSet>
      <sheetData sheetId="0"/>
      <sheetData sheetId="1" refreshError="1"/>
      <sheetData sheetId="2"/>
      <sheetData sheetId="3">
        <row r="2">
          <cell r="F2" t="str">
            <v>TBD</v>
          </cell>
        </row>
      </sheetData>
      <sheetData sheetId="4"/>
      <sheetData sheetId="5"/>
      <sheetData sheetId="6">
        <row r="313">
          <cell r="J313">
            <v>605180442</v>
          </cell>
        </row>
      </sheetData>
      <sheetData sheetId="7">
        <row r="1">
          <cell r="V1" t="str">
            <v>FR-9v-1</v>
          </cell>
        </row>
      </sheetData>
      <sheetData sheetId="8"/>
      <sheetData sheetId="9">
        <row r="9">
          <cell r="D9" t="str">
            <v>K_rbprod_d</v>
          </cell>
        </row>
      </sheetData>
      <sheetData sheetId="10"/>
      <sheetData sheetId="11">
        <row r="9">
          <cell r="D9" t="str">
            <v>K_rbprod_d</v>
          </cell>
        </row>
      </sheetData>
      <sheetData sheetId="12"/>
      <sheetData sheetId="13">
        <row r="9">
          <cell r="D9" t="str">
            <v>K_rbprod_d</v>
          </cell>
        </row>
      </sheetData>
      <sheetData sheetId="14"/>
      <sheetData sheetId="15">
        <row r="9">
          <cell r="D9" t="str">
            <v>K_rbprod_d</v>
          </cell>
        </row>
      </sheetData>
      <sheetData sheetId="16"/>
      <sheetData sheetId="17">
        <row r="9">
          <cell r="D9" t="str">
            <v>K_rbprod_d</v>
          </cell>
        </row>
      </sheetData>
      <sheetData sheetId="18"/>
      <sheetData sheetId="19">
        <row r="9">
          <cell r="D9" t="str">
            <v>K_rbprod_d</v>
          </cell>
        </row>
      </sheetData>
      <sheetData sheetId="20"/>
      <sheetData sheetId="21">
        <row r="9">
          <cell r="D9" t="str">
            <v>K_rbprod_d</v>
          </cell>
        </row>
      </sheetData>
      <sheetData sheetId="22"/>
      <sheetData sheetId="23">
        <row r="9">
          <cell r="D9" t="str">
            <v>K_rbprod_d</v>
          </cell>
        </row>
      </sheetData>
      <sheetData sheetId="24"/>
      <sheetData sheetId="25">
        <row r="9">
          <cell r="D9" t="str">
            <v>K_rbprod_d</v>
          </cell>
        </row>
      </sheetData>
      <sheetData sheetId="26"/>
      <sheetData sheetId="27">
        <row r="9">
          <cell r="D9" t="str">
            <v>K_rbprod_d</v>
          </cell>
        </row>
      </sheetData>
      <sheetData sheetId="28"/>
      <sheetData sheetId="29">
        <row r="9">
          <cell r="D9" t="str">
            <v>K_rbprod_d</v>
          </cell>
        </row>
      </sheetData>
      <sheetData sheetId="30"/>
      <sheetData sheetId="31">
        <row r="9">
          <cell r="D9" t="str">
            <v>K_rbprod_d</v>
          </cell>
        </row>
      </sheetData>
      <sheetData sheetId="32"/>
      <sheetData sheetId="33">
        <row r="9">
          <cell r="D9" t="str">
            <v>K_rbprod_d</v>
          </cell>
        </row>
      </sheetData>
      <sheetData sheetId="34"/>
      <sheetData sheetId="35">
        <row r="9">
          <cell r="D9" t="str">
            <v>K_rbprod_d</v>
          </cell>
        </row>
      </sheetData>
      <sheetData sheetId="36"/>
      <sheetData sheetId="37">
        <row r="9">
          <cell r="D9" t="str">
            <v>K_rbprod_d</v>
          </cell>
        </row>
      </sheetData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 Data Req Summary"/>
      <sheetName val="Print &amp; Input"/>
      <sheetName val="Rev req link"/>
      <sheetName val="CustomerCharge"/>
      <sheetName val="FR-16(7)(v)-1 Functional"/>
      <sheetName val="FR-16(7)(v)-2 PROD Classified"/>
      <sheetName val="FR-16(7)(v)-3 PROD Demand"/>
      <sheetName val="FR-16(7)(v)-4 PROD Energy"/>
      <sheetName val="FR-16(7)(v)-5 PROD Cust"/>
      <sheetName val="FR-16(7)(v)-6 TRANS Classified"/>
      <sheetName val="FR-16(7)(v)-7 TRANS Demand"/>
      <sheetName val="FR-16(7)(v)-8 TRANS Energy"/>
      <sheetName val="FR-16(7)(v)-9 TRANS Cust"/>
      <sheetName val="FR-16(7)(v)-10 DIST Classified"/>
      <sheetName val="FR-16(7)(v)-11 DIST Demand"/>
      <sheetName val="FR-16(7)(v)-12 DIST Energy"/>
      <sheetName val="FR-16(7)(v)-13 DIST Cust"/>
      <sheetName val="Allocated COSS Check Total"/>
      <sheetName val="FR-16(7)(v)-14 TOTAL CLASS"/>
      <sheetName val="FR-16(7)(v)-15 RES Classified"/>
      <sheetName val="FR-16(7)(v)-16 DS Classified"/>
      <sheetName val="FR-16(7)(v)-17 GSFL Classified"/>
      <sheetName val="FR-16(7)(v)-18 EH Classified"/>
      <sheetName val="FR-16(7)(v)-19 SP Classified"/>
      <sheetName val="FR-16(7)(v)-20 DTS Classified"/>
      <sheetName val="FR-16(7)(v)-21 DTP Classified"/>
      <sheetName val="FR-16(7)(v)-22 DP Classified"/>
      <sheetName val="FR-16(7)(v)-23 TT Classified"/>
      <sheetName val="FR-16(7)(v)-24 LT Classified"/>
      <sheetName val="FR-16(7)(v)-25 OTH Classified"/>
      <sheetName val="Input Data"/>
      <sheetName val="WP FR-16(7)(v)-KW &amp; KWH @Gen"/>
      <sheetName val="WP FR-16(7)(v)-KW &amp; KWH @Dist"/>
      <sheetName val="WP FR-16(7)(v) Meters"/>
      <sheetName val="WP FR-16(7)(v) CustAcct"/>
      <sheetName val="WP FR-16(7)(v) Distlines"/>
      <sheetName val="WP FR-16(7)(v) Wtd services"/>
      <sheetName val="WP FR-16(7)(v) kwh analysis"/>
      <sheetName val="WP FR-16(7)(v) CP NCP sum"/>
      <sheetName val="WP FR-16(7)(v) Sys Peak"/>
      <sheetName val="WP FR-16(7)(v) RS - KW"/>
      <sheetName val="WP FR-16(7)(v) DS Tot - KW"/>
      <sheetName val="WP FR-16(7)(v) DS Sec - KW"/>
      <sheetName val="WP FR-16(7)(v) DP Pri - KW"/>
      <sheetName val="WP FR-16(7)(v) TT - KW"/>
      <sheetName val="WP FR-16(7)(v) LT - KW"/>
      <sheetName val="WP FR-16(7)(v) DT Pri - KW"/>
      <sheetName val="WP FR-16(7)(v) DT Sec - KW"/>
      <sheetName val="WP FR-16(7)(v) OTHER - KW"/>
      <sheetName val="WP FR-16(7)(v) GSFL - KW"/>
      <sheetName val="WP FR-16(7)(v) EH - KW"/>
      <sheetName val="WP FR-16(7)(v) SP - KW"/>
      <sheetName val="WP FR-16(7)(v) LossRatios"/>
      <sheetName val="WP FR-16(7)(v) Load Res RS"/>
      <sheetName val="WP FR-16(7)(v) LoadRes DS"/>
      <sheetName val="WP FR-16(7)(v) LoadRes DS_LG"/>
      <sheetName val="WP FR-16(7)(v) LoadRes DP"/>
      <sheetName val="WP FR-16(7)(v) LoadRes DTSEC"/>
      <sheetName val="WP FR-16(7)(v) LoadRes DTPRI"/>
      <sheetName val="WP FR-16(7)(v) LoadRes EH"/>
      <sheetName val="WP FR-16(7)(v) LoadRes TT"/>
      <sheetName val="WP FR-16(7)(v) Conduct&amp;dev"/>
      <sheetName val="WP FR-16(7)(v) Serv cost wgt"/>
      <sheetName val="WP FR-16(7)(v) BurnHours"/>
      <sheetName val="WP FR-16(7)(v) KWH"/>
      <sheetName val="WP FR-16(7)(v) AVG CUST"/>
      <sheetName val="WP FR-16(7)(v) Min Siz Trans 1"/>
      <sheetName val="WP FR-16(7)(v) Min Siz Trans 2"/>
      <sheetName val="WP FR-16(7)(v) MinSizPrimPole1"/>
      <sheetName val="WP FR-16(7)(v) MinSizPrimPole2"/>
      <sheetName val="WP FR-16(7)(v) MinSizSecPole1"/>
      <sheetName val="WP FR-16(7)(v) MinSizSecPole2"/>
      <sheetName val="WP FR-16(7)(v) MinSizOHPRIM1"/>
      <sheetName val="WP FR-16(7)(v) MinSizeOHPRIM2"/>
      <sheetName val="WP FR-16(7)(v) MinSizOHSEC1"/>
      <sheetName val="WP FR-16(7)(v) MinSizOHSEC2"/>
      <sheetName val="WP FR-16(7)(v) MinSizUGPRIM1"/>
      <sheetName val="WP FR-16(7)(v) MinSizUGPRIM2"/>
      <sheetName val="WP FR-16(7)(v) MinSizUGSEC1"/>
      <sheetName val="WP FR-16(7)(v) MinSizUGSEC2"/>
      <sheetName val="Minimum Size Summary"/>
      <sheetName val="WP FR-16(7)(v) A&amp;G WP"/>
      <sheetName val="WP FR-16(7)(v) Pres NOI"/>
      <sheetName val="WP FR-16(7)(v) Rate Incr"/>
      <sheetName val="DEK Electric COSS 2022 Ties to "/>
    </sheetNames>
    <definedNames>
      <definedName name="Equity" refersTo="='FR-16(7)(v)-1 Functional'!$F$793"/>
    </definedNames>
    <sheetDataSet>
      <sheetData sheetId="0" refreshError="1"/>
      <sheetData sheetId="1">
        <row r="1">
          <cell r="A1" t="str">
            <v>DUKE ENERGY KENTUCKY, INC.</v>
          </cell>
          <cell r="D1" t="str">
            <v>No</v>
          </cell>
        </row>
        <row r="2">
          <cell r="A2" t="str">
            <v xml:space="preserve">ELECTRIC COST OF SERVICE STUDY </v>
          </cell>
          <cell r="D2">
            <v>18</v>
          </cell>
        </row>
        <row r="3">
          <cell r="A3" t="str">
            <v>CASE NO: 2022-00372</v>
          </cell>
          <cell r="D3">
            <v>15</v>
          </cell>
        </row>
        <row r="4">
          <cell r="A4" t="str">
            <v>TWELVE MONTHS ENDING JUNE 30, 2024</v>
          </cell>
        </row>
        <row r="5">
          <cell r="A5" t="str">
            <v>DATA: 12 MONTHS ACTUAL  &amp; 0 MONTHS ESTIMATED</v>
          </cell>
        </row>
        <row r="6">
          <cell r="A6" t="str">
            <v>JAMES E. ZIOLKOWSKI</v>
          </cell>
        </row>
        <row r="7">
          <cell r="A7" t="str">
            <v>JAMES E. ZIOLKOWSKI</v>
          </cell>
        </row>
        <row r="8">
          <cell r="A8" t="str">
            <v xml:space="preserve">TYPE OF FILING: "X" ORIGINAL   UPDATED    REVISED  </v>
          </cell>
        </row>
        <row r="9">
          <cell r="A9" t="str">
            <v>ALLOCATION FACTORS FOR COST OF SERVICE STUDY</v>
          </cell>
        </row>
        <row r="10">
          <cell r="A10" t="str">
            <v>TWELVE MONTHS ENDING MARCH 31, 2022</v>
          </cell>
        </row>
        <row r="11">
          <cell r="A11" t="str">
            <v>TOTAL KW (12 COIN PEAK)</v>
          </cell>
        </row>
      </sheetData>
      <sheetData sheetId="2" refreshError="1"/>
      <sheetData sheetId="3" refreshError="1"/>
      <sheetData sheetId="4">
        <row r="12">
          <cell r="C12" t="str">
            <v>GROSS ELECTRIC PLANT IN SERVICE</v>
          </cell>
        </row>
        <row r="13">
          <cell r="C13" t="str">
            <v>TOTAL DEPRECIATION RESERVE</v>
          </cell>
        </row>
        <row r="14">
          <cell r="C14" t="str">
            <v>TOTAL RATE BASE ADJUSTMENTS</v>
          </cell>
        </row>
        <row r="15">
          <cell r="C15" t="str">
            <v xml:space="preserve">  TOTAL RATE BASE</v>
          </cell>
        </row>
        <row r="18">
          <cell r="C18" t="str">
            <v>TOTAL O&amp;M EXPENSE</v>
          </cell>
        </row>
        <row r="19">
          <cell r="C19" t="str">
            <v>TOTAL DEPRECIATION EXPENSE</v>
          </cell>
        </row>
        <row r="20">
          <cell r="C20" t="str">
            <v>TOTAL OTHER TAX &amp; MISC EXPENSE</v>
          </cell>
        </row>
        <row r="21">
          <cell r="C21" t="str">
            <v xml:space="preserve">  TOTAL OP EXP EXCLUDING INC &amp; REV TAX</v>
          </cell>
        </row>
        <row r="22">
          <cell r="C22" t="str">
            <v>NET FED INCOME TAX EXP ALLOWABLE</v>
          </cell>
        </row>
        <row r="24">
          <cell r="D24" t="str">
            <v>CW29</v>
          </cell>
        </row>
        <row r="25">
          <cell r="C25" t="str">
            <v>REVENUE TAX</v>
          </cell>
        </row>
        <row r="26">
          <cell r="C26" t="str">
            <v xml:space="preserve">  TOTAL OPERATING EXPENSE</v>
          </cell>
        </row>
        <row r="30">
          <cell r="C30" t="str">
            <v>TOTAL ELECTRIC COST OF SERVICE</v>
          </cell>
        </row>
        <row r="32">
          <cell r="B32" t="str">
            <v>REQUESTED REVENUES (COST OF SERVICE ADJUSTED FOR SUBSIDIES)</v>
          </cell>
        </row>
        <row r="59">
          <cell r="D59" t="str">
            <v>K201</v>
          </cell>
        </row>
        <row r="60">
          <cell r="D60" t="str">
            <v>K201</v>
          </cell>
        </row>
        <row r="61">
          <cell r="C61" t="str">
            <v>ADJUSTMENT</v>
          </cell>
          <cell r="D61" t="str">
            <v>K201</v>
          </cell>
        </row>
        <row r="62">
          <cell r="C62" t="str">
            <v xml:space="preserve">  PRODUCTION PLANT IN SERVICE</v>
          </cell>
        </row>
        <row r="65">
          <cell r="D65" t="str">
            <v>K202</v>
          </cell>
        </row>
        <row r="66">
          <cell r="D66" t="str">
            <v>K202</v>
          </cell>
        </row>
        <row r="67">
          <cell r="D67" t="str">
            <v>K202</v>
          </cell>
        </row>
        <row r="68">
          <cell r="C68" t="str">
            <v xml:space="preserve">  TRANSMISSION PLANT IN SERVICE</v>
          </cell>
        </row>
        <row r="73">
          <cell r="C73" t="str">
            <v>SUBSTATIONS</v>
          </cell>
          <cell r="D73" t="str">
            <v>K215</v>
          </cell>
        </row>
        <row r="74">
          <cell r="C74" t="str">
            <v>POLES, TOWERS  &amp; FIXTURES - PRIMARY - DEMAND</v>
          </cell>
          <cell r="D74" t="str">
            <v>K205</v>
          </cell>
        </row>
        <row r="75">
          <cell r="C75" t="str">
            <v>POLES, TOWERS  &amp; FIXTURES - PRIMARY - CUSTOMER</v>
          </cell>
          <cell r="D75" t="str">
            <v>K405</v>
          </cell>
        </row>
        <row r="76">
          <cell r="C76" t="str">
            <v>POLES, TOWERS  &amp; FIXTURES - SECONDARY - DEMAND</v>
          </cell>
          <cell r="D76" t="str">
            <v>K206</v>
          </cell>
        </row>
        <row r="77">
          <cell r="C77" t="str">
            <v>POLES, TOWERS  &amp; FIXTURES - SECONDARY - CUSTOMER</v>
          </cell>
          <cell r="D77" t="str">
            <v>K405</v>
          </cell>
        </row>
        <row r="78">
          <cell r="C78" t="str">
            <v>CONDUCTORS - OVERHEAD / PRIMARY - DEMAND</v>
          </cell>
          <cell r="D78" t="str">
            <v>K205</v>
          </cell>
        </row>
        <row r="79">
          <cell r="C79" t="str">
            <v>CONDUCTORS - OVERHEAD / PRIMARY - CUSTOMER</v>
          </cell>
          <cell r="D79" t="str">
            <v>K405</v>
          </cell>
        </row>
        <row r="80">
          <cell r="C80" t="str">
            <v>CONDUCTORS - OVERHEAD / SECONDARY - DEMAND</v>
          </cell>
          <cell r="D80" t="str">
            <v>K206</v>
          </cell>
        </row>
        <row r="81">
          <cell r="C81" t="str">
            <v>CONDUCTORS - OVERHEAD / SECONDARY - CUSTOMER</v>
          </cell>
          <cell r="D81" t="str">
            <v>K405</v>
          </cell>
        </row>
        <row r="82">
          <cell r="C82" t="str">
            <v>CONDUCTORS - UNDERGROUND / PRIMARY - DEMAND</v>
          </cell>
          <cell r="D82" t="str">
            <v>K205</v>
          </cell>
        </row>
        <row r="83">
          <cell r="C83" t="str">
            <v>CONDUCTORS - UNDERGROUND / PRIMARY - CUSTOMER</v>
          </cell>
          <cell r="D83" t="str">
            <v>K405</v>
          </cell>
        </row>
        <row r="84">
          <cell r="C84" t="str">
            <v>CONDUCTORS - UNDERGROUND / SECONDARY - DEMAND</v>
          </cell>
          <cell r="D84" t="str">
            <v>K206</v>
          </cell>
        </row>
        <row r="85">
          <cell r="C85" t="str">
            <v>CONDUCTORS - UNDERGROUND / SECONDARY - CUSTOMER</v>
          </cell>
          <cell r="D85" t="str">
            <v>K405</v>
          </cell>
        </row>
        <row r="86">
          <cell r="C86" t="str">
            <v>TRANSFORMERS DEMAND RELATED</v>
          </cell>
          <cell r="D86" t="str">
            <v>K215</v>
          </cell>
        </row>
        <row r="87">
          <cell r="C87" t="str">
            <v>TRANSFORMERS CUSTOMER RELATED</v>
          </cell>
          <cell r="D87" t="str">
            <v>K405</v>
          </cell>
        </row>
        <row r="88">
          <cell r="C88" t="str">
            <v>SERVICES</v>
          </cell>
          <cell r="D88" t="str">
            <v>K217</v>
          </cell>
        </row>
        <row r="89">
          <cell r="C89" t="str">
            <v>METERS</v>
          </cell>
          <cell r="D89" t="str">
            <v>K407</v>
          </cell>
        </row>
        <row r="90">
          <cell r="C90" t="str">
            <v>STREET LIGHTS</v>
          </cell>
          <cell r="D90" t="str">
            <v>K401</v>
          </cell>
        </row>
        <row r="91">
          <cell r="C91" t="str">
            <v xml:space="preserve">ADJUSTMENT  </v>
          </cell>
          <cell r="D91" t="str">
            <v>K209</v>
          </cell>
        </row>
        <row r="92">
          <cell r="C92" t="str">
            <v>CONSTRUCTION NOT CLASSIFIED</v>
          </cell>
          <cell r="D92" t="str">
            <v>K209</v>
          </cell>
        </row>
        <row r="93">
          <cell r="C93" t="str">
            <v>RWIP</v>
          </cell>
          <cell r="D93" t="str">
            <v>K215</v>
          </cell>
        </row>
        <row r="94">
          <cell r="C94" t="str">
            <v xml:space="preserve">  DISTRIBUTION PLANT IN SERVICE</v>
          </cell>
        </row>
        <row r="100">
          <cell r="C100" t="str">
            <v>PRODUCTION - DEMAND</v>
          </cell>
          <cell r="D100" t="str">
            <v>K201</v>
          </cell>
        </row>
        <row r="101">
          <cell r="C101" t="str">
            <v>PRODUCTION - ENERGY</v>
          </cell>
          <cell r="D101" t="str">
            <v>K301</v>
          </cell>
        </row>
        <row r="102">
          <cell r="C102" t="str">
            <v>TRANSMISSION</v>
          </cell>
          <cell r="D102" t="str">
            <v>K202</v>
          </cell>
        </row>
        <row r="103">
          <cell r="C103" t="str">
            <v>DISTRIBUTION - DEMAND</v>
          </cell>
          <cell r="D103" t="str">
            <v>K201</v>
          </cell>
        </row>
        <row r="104">
          <cell r="C104" t="str">
            <v>DISTRIBUTION - CUSTOMER</v>
          </cell>
          <cell r="D104" t="str">
            <v>K405</v>
          </cell>
        </row>
        <row r="105">
          <cell r="C105" t="str">
            <v>CUSTOMER ACCOUNTING</v>
          </cell>
          <cell r="D105" t="str">
            <v>A308</v>
          </cell>
        </row>
        <row r="106">
          <cell r="C106" t="str">
            <v>CUSTOMER SERVICE &amp; INFORMATION</v>
          </cell>
          <cell r="D106" t="str">
            <v>A310</v>
          </cell>
        </row>
        <row r="107">
          <cell r="C107" t="str">
            <v>SALES</v>
          </cell>
          <cell r="D107" t="str">
            <v>A312</v>
          </cell>
        </row>
        <row r="108">
          <cell r="C108" t="str">
            <v>ADJUSTMENT</v>
          </cell>
          <cell r="D108" t="str">
            <v>A315</v>
          </cell>
        </row>
        <row r="109">
          <cell r="C109" t="str">
            <v xml:space="preserve">  GEN &amp; INTANG PLANT IN SERVICE</v>
          </cell>
        </row>
        <row r="112">
          <cell r="C112" t="str">
            <v>PRODUCTION - DEMAND</v>
          </cell>
          <cell r="D112" t="str">
            <v>K201</v>
          </cell>
        </row>
        <row r="113">
          <cell r="C113" t="str">
            <v>PRODUCTION - ENERGY</v>
          </cell>
          <cell r="D113" t="str">
            <v>K301</v>
          </cell>
        </row>
        <row r="114">
          <cell r="C114" t="str">
            <v>TRANSMISSION</v>
          </cell>
          <cell r="D114" t="str">
            <v>K202</v>
          </cell>
        </row>
        <row r="115">
          <cell r="C115" t="str">
            <v>DISTRIBUTION - DEMAND</v>
          </cell>
          <cell r="D115" t="str">
            <v>K201</v>
          </cell>
        </row>
        <row r="116">
          <cell r="C116" t="str">
            <v>DISTRIBUTION - CUSTOMER</v>
          </cell>
          <cell r="D116" t="str">
            <v>K405</v>
          </cell>
        </row>
        <row r="117">
          <cell r="C117" t="str">
            <v>CUSTOMER ACCOUNTING</v>
          </cell>
          <cell r="D117" t="str">
            <v>A308</v>
          </cell>
        </row>
        <row r="118">
          <cell r="C118" t="str">
            <v>CUSTOMER SERVICE &amp; INFORMATION</v>
          </cell>
          <cell r="D118" t="str">
            <v>A310</v>
          </cell>
        </row>
        <row r="119">
          <cell r="C119" t="str">
            <v>SALES</v>
          </cell>
          <cell r="D119" t="str">
            <v>A312</v>
          </cell>
        </row>
        <row r="120">
          <cell r="C120" t="str">
            <v>ADJUSTMENT</v>
          </cell>
          <cell r="D120" t="str">
            <v>A315</v>
          </cell>
        </row>
        <row r="121">
          <cell r="C121" t="str">
            <v xml:space="preserve">  COMMON &amp; OTHER PLANT IN SERVICE</v>
          </cell>
        </row>
        <row r="136">
          <cell r="C136" t="str">
            <v>PRODUCTION STEAM</v>
          </cell>
          <cell r="D136" t="str">
            <v>K201</v>
          </cell>
        </row>
        <row r="137">
          <cell r="C137" t="str">
            <v>PRODUCTION OTHER</v>
          </cell>
          <cell r="D137" t="str">
            <v>K201</v>
          </cell>
        </row>
        <row r="138">
          <cell r="C138" t="str">
            <v>ADJUSTMENT</v>
          </cell>
          <cell r="D138" t="str">
            <v>K201</v>
          </cell>
        </row>
        <row r="139">
          <cell r="C139" t="str">
            <v xml:space="preserve">  TOTAL PROD DEPREC RESERVE</v>
          </cell>
        </row>
        <row r="142">
          <cell r="C142" t="str">
            <v>MAIN STEP-UP TRANSFORMERS</v>
          </cell>
          <cell r="D142" t="str">
            <v>K202</v>
          </cell>
        </row>
        <row r="143">
          <cell r="C143" t="str">
            <v>OTHER TRANSMISSION</v>
          </cell>
          <cell r="D143" t="str">
            <v>K202</v>
          </cell>
        </row>
        <row r="144">
          <cell r="C144" t="str">
            <v>ADJUSTMENT</v>
          </cell>
          <cell r="D144" t="str">
            <v>K202</v>
          </cell>
        </row>
        <row r="145">
          <cell r="C145" t="str">
            <v xml:space="preserve">  TOTAL TRANS DEPREC RESERVE</v>
          </cell>
        </row>
        <row r="147">
          <cell r="C147" t="str">
            <v>TOTAL PROD &amp; TRANS DEPREC RESERVE</v>
          </cell>
        </row>
        <row r="150">
          <cell r="C150" t="str">
            <v>SUBSTATIONS</v>
          </cell>
          <cell r="D150" t="str">
            <v>K215</v>
          </cell>
        </row>
        <row r="151">
          <cell r="C151" t="str">
            <v>POLES, TOWERS  &amp; FIXTURES - PRIMARY - DEMAND</v>
          </cell>
          <cell r="D151" t="str">
            <v>K205</v>
          </cell>
        </row>
        <row r="152">
          <cell r="C152" t="str">
            <v>POLES, TOWERS  &amp; FIXTURES - PRIMARY - CUSTOMER</v>
          </cell>
          <cell r="D152" t="str">
            <v>K405</v>
          </cell>
        </row>
        <row r="153">
          <cell r="C153" t="str">
            <v>POLES, TOWERS  &amp; FIXTURES - SECONDARY - DEMAND</v>
          </cell>
          <cell r="D153" t="str">
            <v>K206</v>
          </cell>
        </row>
        <row r="154">
          <cell r="C154" t="str">
            <v>POLES, TOWERS  &amp; FIXTURES - SECONDARY - CUSTOMER</v>
          </cell>
          <cell r="D154" t="str">
            <v>K405</v>
          </cell>
        </row>
        <row r="155">
          <cell r="C155" t="str">
            <v>CONDUCTORS - OVERHEAD / PRIMARY - DEMAND</v>
          </cell>
          <cell r="D155" t="str">
            <v>K205</v>
          </cell>
        </row>
        <row r="156">
          <cell r="C156" t="str">
            <v>CONDUCTORS - OVERHEAD / PRIMARY - CUSTOMER</v>
          </cell>
          <cell r="D156" t="str">
            <v>K405</v>
          </cell>
        </row>
        <row r="157">
          <cell r="C157" t="str">
            <v>CONDUCTORS - OVERHEAD / SECONDARY - DEMAND</v>
          </cell>
          <cell r="D157" t="str">
            <v>K206</v>
          </cell>
        </row>
        <row r="158">
          <cell r="C158" t="str">
            <v>CONDUCTORS - OVERHEAD / SECONDARY - CUSTOMER</v>
          </cell>
          <cell r="D158" t="str">
            <v>K405</v>
          </cell>
        </row>
        <row r="159">
          <cell r="C159" t="str">
            <v>CONDUCTORS - UNDERGROUND / PRIMARY - DEMAND</v>
          </cell>
          <cell r="D159" t="str">
            <v>K205</v>
          </cell>
        </row>
        <row r="160">
          <cell r="C160" t="str">
            <v>CONDUCTORS - UNDERGROUND / PRIMARY - CUSTOMER</v>
          </cell>
          <cell r="D160" t="str">
            <v>K405</v>
          </cell>
        </row>
        <row r="161">
          <cell r="C161" t="str">
            <v>CONDUCTORS - UNDERGROUND / SECONDARY - DEMAND</v>
          </cell>
          <cell r="D161" t="str">
            <v>K206</v>
          </cell>
        </row>
        <row r="162">
          <cell r="C162" t="str">
            <v>CONDUCTORS - UNDERGROUND / SECONDARY - CUSTOMER</v>
          </cell>
          <cell r="D162" t="str">
            <v>K405</v>
          </cell>
        </row>
        <row r="163">
          <cell r="C163" t="str">
            <v>TRANSFORMERS DEMAND RELATED</v>
          </cell>
          <cell r="D163" t="str">
            <v>K215</v>
          </cell>
        </row>
        <row r="164">
          <cell r="C164" t="str">
            <v>TRANSFORMERS CUSTOMER RELATED</v>
          </cell>
          <cell r="D164" t="str">
            <v>K405</v>
          </cell>
        </row>
        <row r="165">
          <cell r="C165" t="str">
            <v>SERVICES</v>
          </cell>
          <cell r="D165" t="str">
            <v>K217</v>
          </cell>
        </row>
        <row r="166">
          <cell r="C166" t="str">
            <v>METERS</v>
          </cell>
          <cell r="D166" t="str">
            <v>K407</v>
          </cell>
        </row>
        <row r="167">
          <cell r="C167" t="str">
            <v>STREET LIGHTS</v>
          </cell>
          <cell r="D167" t="str">
            <v>K401</v>
          </cell>
        </row>
        <row r="168">
          <cell r="C168" t="str">
            <v xml:space="preserve">ADJUSTMENT  </v>
          </cell>
          <cell r="D168" t="str">
            <v>K209</v>
          </cell>
        </row>
        <row r="169">
          <cell r="C169" t="str">
            <v>CONSTRUCTION NOT CLASSIFIED</v>
          </cell>
          <cell r="D169" t="str">
            <v>K209</v>
          </cell>
        </row>
        <row r="170">
          <cell r="C170" t="str">
            <v>RWIP</v>
          </cell>
          <cell r="D170" t="str">
            <v>K215</v>
          </cell>
        </row>
        <row r="171">
          <cell r="C171" t="str">
            <v xml:space="preserve">  TOTAL DIST DEPREC RESERVE</v>
          </cell>
        </row>
        <row r="177">
          <cell r="C177" t="str">
            <v>PRODUCTION - DEMAND</v>
          </cell>
          <cell r="D177" t="str">
            <v>K201</v>
          </cell>
        </row>
        <row r="178">
          <cell r="C178" t="str">
            <v>PRODUCTION - ENERGY</v>
          </cell>
          <cell r="D178" t="str">
            <v>K301</v>
          </cell>
        </row>
        <row r="179">
          <cell r="C179" t="str">
            <v>TRANSMISSION</v>
          </cell>
          <cell r="D179" t="str">
            <v>K202</v>
          </cell>
        </row>
        <row r="180">
          <cell r="C180" t="str">
            <v>DISTRIBUTION - DEMAND</v>
          </cell>
          <cell r="D180" t="str">
            <v>K201</v>
          </cell>
        </row>
        <row r="181">
          <cell r="C181" t="str">
            <v>DISTRIBUTION - CUSTOMER</v>
          </cell>
          <cell r="D181" t="str">
            <v>K405</v>
          </cell>
        </row>
        <row r="182">
          <cell r="C182" t="str">
            <v>CUSTOMER ACCOUNTING</v>
          </cell>
          <cell r="D182" t="str">
            <v>A308</v>
          </cell>
        </row>
        <row r="183">
          <cell r="C183" t="str">
            <v>CUSTOMER SERVICE &amp; INFORMATION</v>
          </cell>
          <cell r="D183" t="str">
            <v>A310</v>
          </cell>
        </row>
        <row r="184">
          <cell r="C184" t="str">
            <v>SALES</v>
          </cell>
          <cell r="D184" t="str">
            <v>A312</v>
          </cell>
        </row>
        <row r="185">
          <cell r="C185" t="str">
            <v>ADJUSTMENT</v>
          </cell>
          <cell r="D185" t="str">
            <v>A315</v>
          </cell>
        </row>
        <row r="186">
          <cell r="C186" t="str">
            <v xml:space="preserve">  GENERAL &amp; INTANG PLANT</v>
          </cell>
        </row>
        <row r="189">
          <cell r="C189" t="str">
            <v>PRODUCTION - DEMAND</v>
          </cell>
          <cell r="D189" t="str">
            <v>K201</v>
          </cell>
        </row>
        <row r="190">
          <cell r="C190" t="str">
            <v>PRODUCTION - ENERGY</v>
          </cell>
          <cell r="D190" t="str">
            <v>K301</v>
          </cell>
        </row>
        <row r="191">
          <cell r="C191" t="str">
            <v>TRANSMISSION</v>
          </cell>
          <cell r="D191" t="str">
            <v>K202</v>
          </cell>
        </row>
        <row r="192">
          <cell r="C192" t="str">
            <v>DISTRIBUTION - DEMAND</v>
          </cell>
          <cell r="D192" t="str">
            <v>K201</v>
          </cell>
        </row>
        <row r="193">
          <cell r="C193" t="str">
            <v>DISTRIBUTION - CUSTOMER</v>
          </cell>
          <cell r="D193" t="str">
            <v>K405</v>
          </cell>
        </row>
        <row r="194">
          <cell r="C194" t="str">
            <v>CUSTOMER ACCOUNTING</v>
          </cell>
          <cell r="D194" t="str">
            <v>A308</v>
          </cell>
        </row>
        <row r="195">
          <cell r="C195" t="str">
            <v>CUSTOMER SERVICE &amp; INFORMATION</v>
          </cell>
          <cell r="D195" t="str">
            <v>A310</v>
          </cell>
        </row>
        <row r="196">
          <cell r="C196" t="str">
            <v>SALES</v>
          </cell>
          <cell r="D196" t="str">
            <v>A312</v>
          </cell>
        </row>
        <row r="197">
          <cell r="C197" t="str">
            <v>ADJUSTMENT</v>
          </cell>
          <cell r="D197" t="str">
            <v>A315</v>
          </cell>
        </row>
        <row r="198">
          <cell r="C198" t="str">
            <v xml:space="preserve">  COMMON &amp; OTHER PLANT IN SERVICE</v>
          </cell>
        </row>
        <row r="213">
          <cell r="C213" t="str">
            <v>PRODUCTION STEAM</v>
          </cell>
        </row>
        <row r="214">
          <cell r="C214" t="str">
            <v>PRODUCTION OTHER</v>
          </cell>
        </row>
        <row r="215">
          <cell r="C215" t="str">
            <v>ADJUSTMENT</v>
          </cell>
        </row>
        <row r="216">
          <cell r="C216" t="str">
            <v xml:space="preserve">  NET PRODUCTION PLANT</v>
          </cell>
        </row>
        <row r="219">
          <cell r="C219" t="str">
            <v>MAIN STEP-UP TRANSFORMERS</v>
          </cell>
        </row>
        <row r="220">
          <cell r="C220" t="str">
            <v>OTHER TRANSMISSION</v>
          </cell>
        </row>
        <row r="221">
          <cell r="C221" t="str">
            <v>ADJUSTMENT</v>
          </cell>
        </row>
        <row r="222">
          <cell r="C222" t="str">
            <v xml:space="preserve">    NET TRANSMISSION PLANT</v>
          </cell>
        </row>
        <row r="227">
          <cell r="C227" t="str">
            <v>SUBSTATIONS</v>
          </cell>
        </row>
        <row r="228">
          <cell r="C228" t="str">
            <v>POLES, TOWERS  &amp; FIXTURES - PRIMARY - DEMAND</v>
          </cell>
        </row>
        <row r="229">
          <cell r="C229" t="str">
            <v>POLES, TOWERS  &amp; FIXTURES - PRIMARY - CUSTOMER</v>
          </cell>
        </row>
        <row r="230">
          <cell r="C230" t="str">
            <v>POLES, TOWERS  &amp; FIXTURES - SECONDARY - DEMAND</v>
          </cell>
        </row>
        <row r="231">
          <cell r="C231" t="str">
            <v>POLES, TOWERS  &amp; FIXTURES - SECONDARY - CUSTOMER</v>
          </cell>
        </row>
        <row r="232">
          <cell r="C232" t="str">
            <v>CONDUCTORS - OVERHEAD / PRIMARY - DEMAND</v>
          </cell>
        </row>
        <row r="233">
          <cell r="C233" t="str">
            <v>CONDUCTORS - OVERHEAD / PRIMARY - CUSTOMER</v>
          </cell>
        </row>
        <row r="234">
          <cell r="C234" t="str">
            <v>CONDUCTORS - OVERHEAD / SECONDARY - DEMAND</v>
          </cell>
        </row>
        <row r="235">
          <cell r="C235" t="str">
            <v>CONDUCTORS - OVERHEAD / SECONDARY - CUSTOMER</v>
          </cell>
        </row>
        <row r="236">
          <cell r="C236" t="str">
            <v>CONDUCTORS - UNDERGROUND / PRIMARY - DEMAND</v>
          </cell>
        </row>
        <row r="237">
          <cell r="C237" t="str">
            <v>CONDUCTORS - UNDERGROUND / PRIMARY - CUSTOMER</v>
          </cell>
        </row>
        <row r="238">
          <cell r="C238" t="str">
            <v>CONDUCTORS - UNDERGROUND / SECONDARY - DEMAND</v>
          </cell>
        </row>
        <row r="239">
          <cell r="C239" t="str">
            <v>CONDUCTORS - UNDERGROUND / SECONDARY - CUSTOMER</v>
          </cell>
        </row>
        <row r="240">
          <cell r="C240" t="str">
            <v>TRANSFORMERS DEMAND RELATED</v>
          </cell>
        </row>
        <row r="241">
          <cell r="C241" t="str">
            <v>TRANSFORMERS CUSTOMER RELATED</v>
          </cell>
        </row>
        <row r="242">
          <cell r="C242" t="str">
            <v>SERVICES</v>
          </cell>
        </row>
        <row r="243">
          <cell r="C243" t="str">
            <v>METERS</v>
          </cell>
        </row>
        <row r="244">
          <cell r="C244" t="str">
            <v>STREET LIGHTS</v>
          </cell>
        </row>
        <row r="245">
          <cell r="C245" t="str">
            <v xml:space="preserve">ADJUSTMENT  </v>
          </cell>
        </row>
        <row r="246">
          <cell r="C246" t="str">
            <v>CONSTRUCTION NOT CLASSIFIED</v>
          </cell>
        </row>
        <row r="247">
          <cell r="C247" t="str">
            <v>RWIP</v>
          </cell>
        </row>
        <row r="248">
          <cell r="C248" t="str">
            <v xml:space="preserve">  NET DISTRIBUTION PLANT</v>
          </cell>
        </row>
        <row r="254">
          <cell r="C254" t="str">
            <v>PRODUCTION - DEMAND</v>
          </cell>
        </row>
        <row r="255">
          <cell r="C255" t="str">
            <v>PRODUCTION - ENERGY</v>
          </cell>
        </row>
        <row r="256">
          <cell r="C256" t="str">
            <v>TRANSMISSION</v>
          </cell>
        </row>
        <row r="257">
          <cell r="C257" t="str">
            <v>DISTRIBUTION - DEMAND</v>
          </cell>
        </row>
        <row r="258">
          <cell r="C258" t="str">
            <v>DISTRIBUTION - CUSTOMER</v>
          </cell>
        </row>
        <row r="259">
          <cell r="C259" t="str">
            <v>CUSTOMER ACCOUNTING</v>
          </cell>
        </row>
        <row r="260">
          <cell r="C260" t="str">
            <v>CUSTOMER SERVICE &amp; INFORMATION</v>
          </cell>
        </row>
        <row r="261">
          <cell r="C261" t="str">
            <v>SALES</v>
          </cell>
        </row>
        <row r="262">
          <cell r="C262" t="str">
            <v>ADJUSTMENT</v>
          </cell>
        </row>
        <row r="263">
          <cell r="C263" t="str">
            <v xml:space="preserve">  NET GENERAL &amp; INTANG PLANT</v>
          </cell>
        </row>
        <row r="266">
          <cell r="C266" t="str">
            <v>PRODUCTION - DEMAND</v>
          </cell>
        </row>
        <row r="267">
          <cell r="C267" t="str">
            <v>PRODUCTION - ENERGY</v>
          </cell>
        </row>
        <row r="268">
          <cell r="C268" t="str">
            <v>TRANSMISSION</v>
          </cell>
        </row>
        <row r="269">
          <cell r="C269" t="str">
            <v>DISTRIBUTION - DEMAND</v>
          </cell>
        </row>
        <row r="270">
          <cell r="C270" t="str">
            <v>DISTRIBUTION - CUSTOMER</v>
          </cell>
        </row>
        <row r="271">
          <cell r="C271" t="str">
            <v>CUSTOMER ACCOUNTING</v>
          </cell>
        </row>
        <row r="272">
          <cell r="C272" t="str">
            <v>CUSTOMER SERVICE &amp; INFORMATION</v>
          </cell>
        </row>
        <row r="273">
          <cell r="C273" t="str">
            <v>SALES</v>
          </cell>
        </row>
        <row r="274">
          <cell r="C274" t="str">
            <v>ADJUSTMENT</v>
          </cell>
        </row>
        <row r="275">
          <cell r="C275" t="str">
            <v xml:space="preserve">  COMMON &amp; OTHER PLANT IN SERVICE</v>
          </cell>
        </row>
        <row r="277">
          <cell r="C277" t="str">
            <v>NET ELECTRIC PLANT IN SERVICE</v>
          </cell>
        </row>
        <row r="292">
          <cell r="C292" t="str">
            <v>LIBERALIZED DEPRECIATION</v>
          </cell>
          <cell r="D292" t="str">
            <v>NP29</v>
          </cell>
        </row>
        <row r="293">
          <cell r="C293" t="str">
            <v>LEASED METERS</v>
          </cell>
          <cell r="D293" t="str">
            <v>NP29</v>
          </cell>
        </row>
        <row r="294">
          <cell r="C294" t="str">
            <v>CONTRIB AID CONSTR</v>
          </cell>
          <cell r="D294" t="str">
            <v>NP29</v>
          </cell>
        </row>
        <row r="295">
          <cell r="C295" t="str">
            <v>TAX INTEREST, EXPENSING, DEPR.</v>
          </cell>
          <cell r="D295" t="str">
            <v>NP29</v>
          </cell>
        </row>
        <row r="296">
          <cell r="C296" t="str">
            <v>AFUDC IN DEBT</v>
          </cell>
          <cell r="D296" t="str">
            <v>NP29</v>
          </cell>
        </row>
        <row r="297">
          <cell r="C297" t="str">
            <v>CASUALTY LOSS</v>
          </cell>
          <cell r="D297" t="str">
            <v>NP29</v>
          </cell>
        </row>
        <row r="298">
          <cell r="C298" t="str">
            <v>NON-CASH OVERHEADS</v>
          </cell>
          <cell r="D298" t="str">
            <v>NP29</v>
          </cell>
        </row>
        <row r="299">
          <cell r="C299" t="str">
            <v>PLANT FAS 109</v>
          </cell>
          <cell r="D299" t="str">
            <v>NP29</v>
          </cell>
        </row>
        <row r="300">
          <cell r="C300" t="str">
            <v>PP&amp;E &amp; MISCELLANEOUS</v>
          </cell>
          <cell r="D300" t="str">
            <v>NP29</v>
          </cell>
        </row>
        <row r="301">
          <cell r="C301" t="str">
            <v xml:space="preserve">  TOTAL ACCOUNT 282</v>
          </cell>
        </row>
        <row r="304">
          <cell r="C304" t="str">
            <v>TRANSITION FROM MISO TO PJM</v>
          </cell>
          <cell r="D304" t="str">
            <v>NP29</v>
          </cell>
        </row>
        <row r="305">
          <cell r="C305" t="str">
            <v>DEFERRED PLANT COSTS</v>
          </cell>
          <cell r="D305" t="str">
            <v>K201</v>
          </cell>
        </row>
        <row r="306">
          <cell r="C306" t="str">
            <v>MISCELLANEOUS</v>
          </cell>
          <cell r="D306" t="str">
            <v>OM39</v>
          </cell>
        </row>
        <row r="307">
          <cell r="C307" t="str">
            <v>ENVIRONMENTAL RESERVE</v>
          </cell>
          <cell r="D307" t="str">
            <v>NP29</v>
          </cell>
        </row>
        <row r="308">
          <cell r="C308" t="str">
            <v>POST IN-SERVICE CARRYING COSTS</v>
          </cell>
          <cell r="D308" t="str">
            <v>NP29</v>
          </cell>
        </row>
        <row r="309">
          <cell r="C309" t="str">
            <v>ARO CUMULATIVE EFFECT</v>
          </cell>
          <cell r="D309" t="str">
            <v>NP29</v>
          </cell>
        </row>
        <row r="310">
          <cell r="C310" t="str">
            <v>LOSS ON REACQUIRED DEBT</v>
          </cell>
          <cell r="D310" t="str">
            <v>D249</v>
          </cell>
        </row>
        <row r="311">
          <cell r="C311" t="str">
            <v>VACATION PAY ACCRUAL</v>
          </cell>
          <cell r="D311" t="str">
            <v>A315</v>
          </cell>
        </row>
        <row r="312">
          <cell r="C312" t="str">
            <v>NON-AMI METERS RETIRED EARLY</v>
          </cell>
          <cell r="D312" t="str">
            <v>OM39</v>
          </cell>
        </row>
        <row r="313">
          <cell r="C313" t="str">
            <v>PENSION EXPENSE</v>
          </cell>
          <cell r="D313" t="str">
            <v>A315</v>
          </cell>
        </row>
        <row r="314">
          <cell r="C314" t="str">
            <v>UNCOLLECTIBLE ACCOUNTS</v>
          </cell>
          <cell r="D314" t="str">
            <v>K411</v>
          </cell>
        </row>
        <row r="315">
          <cell r="C315" t="str">
            <v xml:space="preserve">  TOTAL ACCOUNT 283</v>
          </cell>
        </row>
        <row r="318">
          <cell r="C318" t="str">
            <v>EXCESS ADIT</v>
          </cell>
          <cell r="D318" t="str">
            <v>NP29</v>
          </cell>
        </row>
        <row r="319">
          <cell r="C319" t="str">
            <v>CUSTOMER SERVICE DEPOSITS</v>
          </cell>
          <cell r="D319" t="str">
            <v>NP29</v>
          </cell>
        </row>
        <row r="320">
          <cell r="C320" t="str">
            <v>POST RETIREMENT BENEFITS</v>
          </cell>
          <cell r="D320" t="str">
            <v>NP29</v>
          </cell>
        </row>
        <row r="321">
          <cell r="C321" t="str">
            <v>INVESTMENT TAX CREDIT</v>
          </cell>
          <cell r="D321" t="str">
            <v>NP29</v>
          </cell>
        </row>
        <row r="322">
          <cell r="C322" t="str">
            <v xml:space="preserve">  TOTAL OTHER SUBTRACTIVE ADJUSTMENTS</v>
          </cell>
        </row>
        <row r="324">
          <cell r="B324" t="str">
            <v>TOTAL SUBTRACTIVE RATE BASE ADJUSTMENTS</v>
          </cell>
        </row>
        <row r="338">
          <cell r="C338" t="str">
            <v>UNCOLLECTIBLE ACCTS</v>
          </cell>
          <cell r="D338" t="str">
            <v>K411</v>
          </cell>
        </row>
        <row r="339">
          <cell r="C339" t="str">
            <v>CASH FLOW HEDGE</v>
          </cell>
          <cell r="D339" t="str">
            <v>A315</v>
          </cell>
        </row>
        <row r="340">
          <cell r="C340" t="str">
            <v>RESERVED FOR FUTURE USE</v>
          </cell>
          <cell r="D340" t="str">
            <v>NP29</v>
          </cell>
        </row>
        <row r="341">
          <cell r="C341" t="str">
            <v>RESERVED FOR FUTURE USE</v>
          </cell>
          <cell r="D341" t="str">
            <v>NP29</v>
          </cell>
        </row>
        <row r="342">
          <cell r="C342" t="str">
            <v>ELECTRIC METERS</v>
          </cell>
          <cell r="D342" t="str">
            <v>K407</v>
          </cell>
        </row>
        <row r="343">
          <cell r="C343" t="str">
            <v>UNAMORTIZED DEBT PREMIUM</v>
          </cell>
          <cell r="D343" t="str">
            <v>D249</v>
          </cell>
        </row>
        <row r="344">
          <cell r="C344" t="str">
            <v>ARO CUMULATIVE EFFECT</v>
          </cell>
          <cell r="D344" t="str">
            <v>NP29</v>
          </cell>
        </row>
        <row r="345">
          <cell r="C345" t="str">
            <v>RETIREMENT PLAN</v>
          </cell>
          <cell r="D345" t="str">
            <v>A315</v>
          </cell>
        </row>
        <row r="346">
          <cell r="C346" t="str">
            <v xml:space="preserve">POST RETIREMENT BENEFITS </v>
          </cell>
          <cell r="D346" t="str">
            <v>A315</v>
          </cell>
        </row>
        <row r="347">
          <cell r="C347" t="str">
            <v>POST RETIREMENT BENEFITS - HEALTH CARE</v>
          </cell>
          <cell r="D347" t="str">
            <v>A315</v>
          </cell>
        </row>
        <row r="348">
          <cell r="C348" t="str">
            <v>POST EMPLOYMENT BENEFITS - SFAS 112</v>
          </cell>
          <cell r="D348" t="str">
            <v>A315</v>
          </cell>
        </row>
        <row r="349">
          <cell r="C349" t="str">
            <v>SUPPLEMENTAL PENSION PLAN</v>
          </cell>
          <cell r="D349" t="str">
            <v>A315</v>
          </cell>
        </row>
        <row r="350">
          <cell r="C350" t="str">
            <v>INCENTIVE PLAN</v>
          </cell>
          <cell r="D350" t="str">
            <v>A315</v>
          </cell>
        </row>
        <row r="351">
          <cell r="C351" t="str">
            <v>FEDERAL DEFERRED TAX RECEIVEABLE</v>
          </cell>
          <cell r="D351" t="str">
            <v>A315</v>
          </cell>
        </row>
        <row r="352">
          <cell r="C352" t="str">
            <v>MISCELLANEOUS</v>
          </cell>
          <cell r="D352" t="str">
            <v>A315</v>
          </cell>
        </row>
        <row r="353">
          <cell r="C353" t="str">
            <v>DEFERRED TAX</v>
          </cell>
          <cell r="D353" t="str">
            <v>A315</v>
          </cell>
        </row>
        <row r="354">
          <cell r="C354" t="str">
            <v>NET OPERATING LOSS</v>
          </cell>
          <cell r="D354" t="str">
            <v>NP29</v>
          </cell>
        </row>
        <row r="355">
          <cell r="C355" t="str">
            <v>401K INCENTIVE PLAN</v>
          </cell>
          <cell r="D355" t="str">
            <v>A315</v>
          </cell>
        </row>
        <row r="356">
          <cell r="C356" t="str">
            <v>ENVIRONMENTAL RESERVE</v>
          </cell>
          <cell r="D356" t="str">
            <v>NP29</v>
          </cell>
        </row>
        <row r="357">
          <cell r="C357" t="str">
            <v>VACATION PAY ACCRUALS</v>
          </cell>
          <cell r="D357" t="str">
            <v>A315</v>
          </cell>
        </row>
        <row r="358">
          <cell r="C358" t="str">
            <v>DEMAND SIDE MANAGEMENT DEFERRAL</v>
          </cell>
          <cell r="D358" t="str">
            <v>NP29</v>
          </cell>
        </row>
        <row r="359">
          <cell r="C359" t="str">
            <v>OPERATING LEASE OBLIGATION</v>
          </cell>
          <cell r="D359" t="str">
            <v>NP29</v>
          </cell>
        </row>
        <row r="360">
          <cell r="C360" t="str">
            <v>INJURIES &amp; DAMAGES</v>
          </cell>
          <cell r="D360" t="str">
            <v>NP29</v>
          </cell>
        </row>
        <row r="361">
          <cell r="C361" t="str">
            <v xml:space="preserve">  TOTAL ACCOUNT 190</v>
          </cell>
        </row>
        <row r="364">
          <cell r="C364" t="str">
            <v>RESERVED FOR FUTURE USE</v>
          </cell>
          <cell r="D364" t="str">
            <v>NP29</v>
          </cell>
        </row>
        <row r="365">
          <cell r="C365" t="str">
            <v>RATE CASE EXPENSE REGULATORY ASSET</v>
          </cell>
          <cell r="D365" t="str">
            <v>NP29</v>
          </cell>
        </row>
        <row r="366">
          <cell r="C366" t="str">
            <v>RESERVED FOR FUTURE USE</v>
          </cell>
          <cell r="D366" t="str">
            <v>NP29</v>
          </cell>
        </row>
        <row r="367">
          <cell r="C367" t="str">
            <v xml:space="preserve">  OTHER</v>
          </cell>
        </row>
        <row r="370">
          <cell r="C370" t="str">
            <v>PRODUCTION</v>
          </cell>
          <cell r="D370" t="str">
            <v>P129</v>
          </cell>
        </row>
        <row r="371">
          <cell r="C371" t="str">
            <v>TRANSMISSION</v>
          </cell>
          <cell r="D371" t="str">
            <v>T129</v>
          </cell>
        </row>
        <row r="372">
          <cell r="C372" t="str">
            <v>DISTRIBUTION</v>
          </cell>
          <cell r="D372" t="str">
            <v>D149</v>
          </cell>
        </row>
        <row r="373">
          <cell r="C373" t="str">
            <v>COMMON</v>
          </cell>
          <cell r="D373" t="str">
            <v>C129</v>
          </cell>
        </row>
        <row r="374">
          <cell r="C374" t="str">
            <v>GENERAL</v>
          </cell>
          <cell r="D374" t="str">
            <v>G129</v>
          </cell>
        </row>
        <row r="375">
          <cell r="C375" t="str">
            <v>TOTAL CONSTRUCTION WORK IN PROGRESS</v>
          </cell>
        </row>
        <row r="377">
          <cell r="B377" t="str">
            <v>TOTAL ADDITIVE RATE BASE ADJUSTMENTS</v>
          </cell>
        </row>
        <row r="395">
          <cell r="C395" t="str">
            <v>OTHER MATERIALS &amp; SUPPLIES</v>
          </cell>
          <cell r="D395" t="str">
            <v>PD29</v>
          </cell>
        </row>
        <row r="396">
          <cell r="C396" t="str">
            <v>FUEL</v>
          </cell>
          <cell r="D396" t="str">
            <v>K301</v>
          </cell>
        </row>
        <row r="397">
          <cell r="C397" t="str">
            <v>EMISSION ALLOWANCES</v>
          </cell>
          <cell r="D397" t="str">
            <v>K301</v>
          </cell>
        </row>
        <row r="398">
          <cell r="C398" t="str">
            <v xml:space="preserve">  TOTAL PLANT MATS. &amp; SUPPLIES</v>
          </cell>
        </row>
        <row r="402">
          <cell r="C402" t="str">
            <v>INSURANCE GENERAL</v>
          </cell>
          <cell r="D402" t="str">
            <v>NP29</v>
          </cell>
        </row>
        <row r="403">
          <cell r="C403" t="str">
            <v>EXCISE TAX</v>
          </cell>
          <cell r="D403" t="str">
            <v>NP29</v>
          </cell>
        </row>
        <row r="404">
          <cell r="C404" t="str">
            <v>COLLATERAL ASSET</v>
          </cell>
          <cell r="D404" t="str">
            <v>K301</v>
          </cell>
        </row>
        <row r="405">
          <cell r="C405" t="str">
            <v xml:space="preserve">  TOTAL PREPAYMENTS</v>
          </cell>
        </row>
        <row r="411">
          <cell r="C411" t="str">
            <v>RESERVED FOR FUTURE USE</v>
          </cell>
          <cell r="D411" t="str">
            <v>K301</v>
          </cell>
        </row>
        <row r="412">
          <cell r="C412" t="str">
            <v>PIPP UNCOLLECTIBLES</v>
          </cell>
          <cell r="D412" t="str">
            <v>A315</v>
          </cell>
        </row>
        <row r="413">
          <cell r="C413" t="str">
            <v>RESERVED FOR FUTURE USE</v>
          </cell>
          <cell r="D413" t="str">
            <v>D249</v>
          </cell>
        </row>
        <row r="414">
          <cell r="C414" t="str">
            <v xml:space="preserve">  TOTAL MISC WORK CAPITAL</v>
          </cell>
        </row>
        <row r="418">
          <cell r="C418" t="str">
            <v>TOTAL ACCUMULATED DEFERRED INCOME TAXES</v>
          </cell>
        </row>
        <row r="419">
          <cell r="C419" t="str">
            <v>TOTAL OTHER ACCUMULATED DEFERRED INCOME TAXES</v>
          </cell>
        </row>
        <row r="420">
          <cell r="C420" t="str">
            <v>TOTAL WORKING CAPITAL</v>
          </cell>
        </row>
        <row r="421">
          <cell r="C421" t="str">
            <v xml:space="preserve">  TOTAL RATE BASE ADJUSTMENTS</v>
          </cell>
        </row>
        <row r="424">
          <cell r="C424" t="str">
            <v>NET ELECTRIC PLANT IN SERVICE</v>
          </cell>
        </row>
        <row r="425">
          <cell r="C425" t="str">
            <v>TOTAL RATE BASE ADJUSTMENTS</v>
          </cell>
        </row>
        <row r="426">
          <cell r="C426" t="str">
            <v xml:space="preserve">  TOTAL RATE BASE</v>
          </cell>
        </row>
        <row r="431">
          <cell r="B431" t="str">
            <v>ELECTRIC RATE BASE</v>
          </cell>
          <cell r="D431" t="str">
            <v>RB99</v>
          </cell>
        </row>
        <row r="432">
          <cell r="B432" t="str">
            <v>TOTAL RATE OF RETURN ALLOWABLE</v>
          </cell>
        </row>
        <row r="433">
          <cell r="B433" t="str">
            <v>RETURN ON RATE BASE</v>
          </cell>
        </row>
        <row r="446">
          <cell r="B446" t="str">
            <v>ENERGY RELATED PRODUCTION O&amp;M</v>
          </cell>
        </row>
        <row r="447">
          <cell r="C447" t="str">
            <v>FUEL</v>
          </cell>
          <cell r="D447" t="str">
            <v>K302</v>
          </cell>
        </row>
        <row r="448">
          <cell r="C448" t="str">
            <v>FUEL AND PURCHASED POWER ADJUSTMENT</v>
          </cell>
          <cell r="D448" t="str">
            <v>K302</v>
          </cell>
        </row>
        <row r="449">
          <cell r="C449" t="str">
            <v>EMISSION ALLOWANCES</v>
          </cell>
          <cell r="D449" t="str">
            <v>K301</v>
          </cell>
        </row>
        <row r="450">
          <cell r="C450" t="str">
            <v>ELIMINATE EMISSION ALLOW &amp; OTHER VAR COST</v>
          </cell>
          <cell r="D450" t="str">
            <v>K301</v>
          </cell>
        </row>
        <row r="451">
          <cell r="C451" t="str">
            <v>OTHER PRODUCTION EXPENSE - MAINTENANCE</v>
          </cell>
          <cell r="D451" t="str">
            <v>K301</v>
          </cell>
        </row>
        <row r="452">
          <cell r="C452" t="str">
            <v>MISO TRANSMISSION CHARGES - ACCT 555</v>
          </cell>
          <cell r="D452" t="str">
            <v>K301</v>
          </cell>
        </row>
        <row r="453">
          <cell r="C453" t="str">
            <v xml:space="preserve">  TOTAL ENERGY RELATED</v>
          </cell>
        </row>
        <row r="456">
          <cell r="C456" t="str">
            <v>OTHER PRODUCTION EXPENSES - OPERATIONS</v>
          </cell>
          <cell r="D456" t="str">
            <v>K201</v>
          </cell>
        </row>
        <row r="457">
          <cell r="C457" t="str">
            <v xml:space="preserve">  TOTAL DEMAND REL &amp; OTH PROD O&amp;M </v>
          </cell>
        </row>
        <row r="462">
          <cell r="C462" t="str">
            <v>TRANSFORMER LEASE PAYMENTS</v>
          </cell>
          <cell r="D462" t="str">
            <v>K202</v>
          </cell>
        </row>
        <row r="463">
          <cell r="C463" t="str">
            <v>OTHER TRANSMISSION</v>
          </cell>
          <cell r="D463" t="str">
            <v>K202</v>
          </cell>
        </row>
        <row r="464">
          <cell r="C464" t="str">
            <v>MISCELLANEOUS ADJUSTMENTS</v>
          </cell>
          <cell r="D464" t="str">
            <v>K202</v>
          </cell>
        </row>
        <row r="465">
          <cell r="C465" t="str">
            <v>NETWORK SERVICE RATES ADJUSTMENT</v>
          </cell>
          <cell r="D465" t="str">
            <v>K202</v>
          </cell>
        </row>
        <row r="466">
          <cell r="C466" t="str">
            <v xml:space="preserve">  TOTAL TRANSMISSION O &amp; M</v>
          </cell>
        </row>
        <row r="469">
          <cell r="C469" t="str">
            <v>MARKET FACILITATION - MONITORING &amp; COMPLIANCE</v>
          </cell>
          <cell r="D469" t="str">
            <v>K202</v>
          </cell>
        </row>
        <row r="470">
          <cell r="C470" t="str">
            <v>TOTAL REGIONAL MARKET O&amp;M</v>
          </cell>
        </row>
        <row r="473">
          <cell r="C473" t="str">
            <v>SUBSTATIONS</v>
          </cell>
          <cell r="D473" t="str">
            <v>K201</v>
          </cell>
        </row>
        <row r="474">
          <cell r="C474" t="str">
            <v>POLES, TOWERS &amp; FIXTURES</v>
          </cell>
          <cell r="D474" t="str">
            <v>PL49</v>
          </cell>
        </row>
        <row r="475">
          <cell r="C475" t="str">
            <v>OVERHEAD LINES - PRIMARY / DEMAND</v>
          </cell>
          <cell r="D475" t="str">
            <v>K205</v>
          </cell>
        </row>
        <row r="476">
          <cell r="C476" t="str">
            <v>OVERHEAD LINES - PRIMARY / CUSTOMER</v>
          </cell>
          <cell r="D476" t="str">
            <v>K405</v>
          </cell>
        </row>
        <row r="477">
          <cell r="C477" t="str">
            <v>OVERHEAD LINES - SECONDARY / DEMAND</v>
          </cell>
          <cell r="D477" t="str">
            <v>K206</v>
          </cell>
        </row>
        <row r="478">
          <cell r="C478" t="str">
            <v>OVERHEAD LINES - SECONDARY / CUSTOMER</v>
          </cell>
          <cell r="D478" t="str">
            <v>K405</v>
          </cell>
        </row>
        <row r="479">
          <cell r="C479" t="str">
            <v>UNDERGROUND LINES - PRIMARY / DEMAND</v>
          </cell>
          <cell r="D479" t="str">
            <v>K205</v>
          </cell>
        </row>
        <row r="480">
          <cell r="C480" t="str">
            <v>UNDERGROUND LINES - PRIMARY / CUSTOMER</v>
          </cell>
          <cell r="D480" t="str">
            <v>K405</v>
          </cell>
        </row>
        <row r="481">
          <cell r="C481" t="str">
            <v>UNDERGROUND LINES - SECONDARY / DEMAND</v>
          </cell>
          <cell r="D481" t="str">
            <v>K206</v>
          </cell>
        </row>
        <row r="482">
          <cell r="C482" t="str">
            <v>UNDERGROUND LINES - SECONDARY / CUSTOMER</v>
          </cell>
          <cell r="D482" t="str">
            <v>K405</v>
          </cell>
        </row>
        <row r="483">
          <cell r="C483" t="str">
            <v>TRANSFORMERS DEMAND RELATED</v>
          </cell>
          <cell r="D483" t="str">
            <v>K203</v>
          </cell>
        </row>
        <row r="484">
          <cell r="C484" t="str">
            <v>TRANSFORMERS CUSTOMER RELATED</v>
          </cell>
          <cell r="D484" t="str">
            <v>K401</v>
          </cell>
        </row>
        <row r="485">
          <cell r="C485" t="str">
            <v>OTHER MAINTENANCE</v>
          </cell>
          <cell r="D485" t="str">
            <v>K203</v>
          </cell>
        </row>
        <row r="486">
          <cell r="C486" t="str">
            <v>LOAD DISPATCH</v>
          </cell>
          <cell r="D486" t="str">
            <v>K215</v>
          </cell>
        </row>
        <row r="487">
          <cell r="C487" t="str">
            <v>METERS</v>
          </cell>
          <cell r="D487" t="str">
            <v>K407</v>
          </cell>
        </row>
        <row r="488">
          <cell r="C488" t="str">
            <v>STREET LIGHTING AND SIGNAL SYSTEMS</v>
          </cell>
          <cell r="D488" t="str">
            <v>K401</v>
          </cell>
        </row>
        <row r="489">
          <cell r="C489" t="str">
            <v>OTHER OPERATIONS</v>
          </cell>
          <cell r="D489" t="str">
            <v>K203</v>
          </cell>
        </row>
        <row r="490">
          <cell r="C490" t="str">
            <v>MISCELLANEOUS EXPENSES ADJUSTMENT</v>
          </cell>
          <cell r="D490" t="str">
            <v>K203</v>
          </cell>
        </row>
        <row r="491">
          <cell r="C491" t="str">
            <v>AFFILIATED COMPANY RENTS ADJUSTMENT</v>
          </cell>
          <cell r="D491" t="str">
            <v>D249</v>
          </cell>
        </row>
        <row r="492">
          <cell r="C492" t="str">
            <v xml:space="preserve">  TOTAL DISTRIBUTION O &amp; M</v>
          </cell>
        </row>
        <row r="495">
          <cell r="C495" t="str">
            <v>CUSTOMER ACCOUNTING EXPENSE</v>
          </cell>
          <cell r="D495" t="str">
            <v>K409</v>
          </cell>
        </row>
        <row r="496">
          <cell r="C496" t="str">
            <v>UNCOLLECTIBLE EXP</v>
          </cell>
          <cell r="D496" t="str">
            <v>K411</v>
          </cell>
        </row>
        <row r="497">
          <cell r="C497" t="str">
            <v>METER READING</v>
          </cell>
          <cell r="D497" t="str">
            <v>K407</v>
          </cell>
        </row>
        <row r="498">
          <cell r="C498" t="str">
            <v>UNCOLLECTIBLE EXP ADJUSTMENT</v>
          </cell>
          <cell r="D498" t="str">
            <v>K411</v>
          </cell>
        </row>
        <row r="499">
          <cell r="C499" t="str">
            <v>CREDIT CARD FEES</v>
          </cell>
          <cell r="D499" t="str">
            <v>K407</v>
          </cell>
        </row>
        <row r="500">
          <cell r="C500" t="str">
            <v>ELIMINATE REV &amp; EXP - DSM RIDER</v>
          </cell>
          <cell r="D500" t="str">
            <v>K405</v>
          </cell>
        </row>
        <row r="501">
          <cell r="C501" t="str">
            <v>SALE OF A/R</v>
          </cell>
          <cell r="D501" t="str">
            <v>K411</v>
          </cell>
        </row>
        <row r="502">
          <cell r="C502" t="str">
            <v>ELIMINATE MISC EXPENSE</v>
          </cell>
          <cell r="D502" t="str">
            <v>K405</v>
          </cell>
        </row>
        <row r="503">
          <cell r="C503" t="str">
            <v xml:space="preserve">  TOTAL CUSTOMER ACCT EXPENSE</v>
          </cell>
        </row>
        <row r="516">
          <cell r="C516" t="str">
            <v>TOTAL CUST SERVICE &amp; INFO</v>
          </cell>
          <cell r="D516" t="str">
            <v>K405</v>
          </cell>
        </row>
        <row r="517">
          <cell r="C517" t="str">
            <v>INFORMATIONAL &amp; INSTRUCTIONAL ADV</v>
          </cell>
          <cell r="D517" t="str">
            <v>K405</v>
          </cell>
        </row>
        <row r="518">
          <cell r="C518" t="str">
            <v>TOTAL CUSTOMER SERV. &amp; INFO.</v>
          </cell>
        </row>
        <row r="521">
          <cell r="C521" t="str">
            <v>SALES EXPENSE</v>
          </cell>
          <cell r="D521" t="str">
            <v>K405</v>
          </cell>
        </row>
        <row r="522">
          <cell r="C522" t="str">
            <v>TOTAL SALES EXPENSE</v>
          </cell>
        </row>
        <row r="525">
          <cell r="C525" t="str">
            <v>PRODUCTION - DEMAND RELATED</v>
          </cell>
          <cell r="D525" t="str">
            <v>P349</v>
          </cell>
        </row>
        <row r="526">
          <cell r="C526" t="str">
            <v>PRODUCTION - ENERGY RELATED</v>
          </cell>
          <cell r="D526" t="str">
            <v>E349</v>
          </cell>
        </row>
        <row r="527">
          <cell r="D527" t="str">
            <v>T349</v>
          </cell>
        </row>
        <row r="528">
          <cell r="C528" t="str">
            <v>DISTRIBUTION</v>
          </cell>
          <cell r="D528" t="str">
            <v>D349</v>
          </cell>
        </row>
        <row r="529">
          <cell r="C529" t="str">
            <v>CUSTOMER ACCOUNTING</v>
          </cell>
          <cell r="D529" t="str">
            <v>C319</v>
          </cell>
        </row>
        <row r="530">
          <cell r="C530" t="str">
            <v>CUSTOMER SERVICE &amp; INFORMATION</v>
          </cell>
          <cell r="D530" t="str">
            <v>C331</v>
          </cell>
        </row>
        <row r="531">
          <cell r="C531" t="str">
            <v>SALES</v>
          </cell>
          <cell r="D531" t="str">
            <v>S319</v>
          </cell>
        </row>
        <row r="532">
          <cell r="C532" t="str">
            <v>TOT ADMIN &amp; GEN LESS REG EXP</v>
          </cell>
        </row>
        <row r="533">
          <cell r="C533" t="str">
            <v>RATE CASE EXPENSE ADJUSTMENT</v>
          </cell>
          <cell r="D533" t="str">
            <v>A315</v>
          </cell>
        </row>
        <row r="534">
          <cell r="C534" t="str">
            <v>ELIMINATE MISCELLANEOUS EXPENSES ADJUSTMENT</v>
          </cell>
          <cell r="D534" t="str">
            <v>A315</v>
          </cell>
        </row>
        <row r="535">
          <cell r="C535" t="str">
            <v>RIDER ESM ELIMINATION</v>
          </cell>
          <cell r="D535" t="str">
            <v>A315</v>
          </cell>
        </row>
        <row r="536">
          <cell r="C536" t="str">
            <v>ELIMINATE DSM</v>
          </cell>
          <cell r="D536" t="str">
            <v>A315</v>
          </cell>
        </row>
        <row r="537">
          <cell r="C537" t="str">
            <v>DSM DEFERRAL - ELECTRIC</v>
          </cell>
          <cell r="D537" t="str">
            <v>A315</v>
          </cell>
        </row>
        <row r="538">
          <cell r="C538" t="str">
            <v>PENSION ADJUSTMENT</v>
          </cell>
          <cell r="D538" t="str">
            <v>A315</v>
          </cell>
        </row>
        <row r="539">
          <cell r="C539" t="str">
            <v>ELIMINATE MISC EXPENSES</v>
          </cell>
          <cell r="D539" t="str">
            <v>A315</v>
          </cell>
        </row>
        <row r="540">
          <cell r="C540" t="str">
            <v>ELIMINATE MERGER COSTS AND CREDITS</v>
          </cell>
          <cell r="D540" t="str">
            <v>A315</v>
          </cell>
        </row>
        <row r="541">
          <cell r="C541" t="str">
            <v>ANNUALIZE KYPSC MAINT TAX</v>
          </cell>
          <cell r="D541" t="str">
            <v>A315</v>
          </cell>
        </row>
        <row r="542">
          <cell r="C542" t="str">
            <v>REMOVE INCENTIVE COMP</v>
          </cell>
          <cell r="D542" t="str">
            <v>A315</v>
          </cell>
        </row>
        <row r="543">
          <cell r="C543" t="str">
            <v>CREDIT CARD FEES</v>
          </cell>
          <cell r="D543" t="str">
            <v>A315</v>
          </cell>
        </row>
        <row r="544">
          <cell r="C544" t="str">
            <v>ELIMINATE INCENTIVE COMPENSATION ADJUSTMENT</v>
          </cell>
          <cell r="D544" t="str">
            <v>A315</v>
          </cell>
        </row>
        <row r="545">
          <cell r="C545" t="str">
            <v>AMORTIZATION OF DEFERRAL ASSET</v>
          </cell>
          <cell r="D545" t="str">
            <v>A315</v>
          </cell>
        </row>
        <row r="546">
          <cell r="C546" t="str">
            <v>AMORTIZATION OF DEFERRED EXPENSES</v>
          </cell>
          <cell r="D546" t="str">
            <v>A315</v>
          </cell>
        </row>
        <row r="547">
          <cell r="C547" t="str">
            <v>TOTAL ADMIN. &amp; GENERAL</v>
          </cell>
        </row>
        <row r="549">
          <cell r="C549" t="str">
            <v>TOTAL O &amp; M EXPENSE</v>
          </cell>
        </row>
        <row r="562">
          <cell r="C562" t="str">
            <v>PRODUCTION DEPRECIATION</v>
          </cell>
          <cell r="D562" t="str">
            <v>P229</v>
          </cell>
        </row>
        <row r="563">
          <cell r="C563" t="str">
            <v xml:space="preserve">  TOTAL PRODUCTION DEPREC EXP.</v>
          </cell>
        </row>
        <row r="566">
          <cell r="D566" t="str">
            <v>T229</v>
          </cell>
        </row>
        <row r="567">
          <cell r="C567" t="str">
            <v xml:space="preserve">  TOTAL TRANSMISSION DEP. EXP.</v>
          </cell>
        </row>
        <row r="570">
          <cell r="C570" t="str">
            <v>DISTRIBUTION DEPRECIATION</v>
          </cell>
          <cell r="D570" t="str">
            <v>D249</v>
          </cell>
        </row>
        <row r="571">
          <cell r="C571" t="str">
            <v xml:space="preserve">  TOTAL DIST. DEPREC EXP.</v>
          </cell>
        </row>
        <row r="574">
          <cell r="C574" t="str">
            <v>GENERAL DEPRECIATION</v>
          </cell>
          <cell r="D574" t="str">
            <v>G229</v>
          </cell>
        </row>
        <row r="575">
          <cell r="C575" t="str">
            <v xml:space="preserve">  TOTAL GENERAL DEPREC EXP.</v>
          </cell>
        </row>
        <row r="578">
          <cell r="C578" t="str">
            <v>COMMON DEPRECIATION</v>
          </cell>
          <cell r="D578" t="str">
            <v>C229</v>
          </cell>
        </row>
        <row r="579">
          <cell r="C579" t="str">
            <v xml:space="preserve">  TOTAL COM &amp; OTHER DEPREC EXP.</v>
          </cell>
        </row>
        <row r="596">
          <cell r="C596" t="str">
            <v>REAL ESTATE &amp; PROPERTY TAX</v>
          </cell>
          <cell r="D596" t="str">
            <v>NP29</v>
          </cell>
        </row>
        <row r="597">
          <cell r="C597" t="str">
            <v>ANNUALIZE PROPERTY TAX</v>
          </cell>
          <cell r="D597" t="str">
            <v>NP29</v>
          </cell>
        </row>
        <row r="598">
          <cell r="C598" t="str">
            <v xml:space="preserve">  TOTAL REAL ESTATE &amp; PROPERTY TAX</v>
          </cell>
        </row>
        <row r="601">
          <cell r="C601" t="str">
            <v xml:space="preserve">PAYROLL </v>
          </cell>
          <cell r="D601" t="str">
            <v>A315</v>
          </cell>
        </row>
        <row r="602">
          <cell r="C602" t="str">
            <v xml:space="preserve">ELIMINATE DSM </v>
          </cell>
          <cell r="D602" t="str">
            <v>A315</v>
          </cell>
        </row>
        <row r="603">
          <cell r="C603" t="str">
            <v>FRANCHISE &amp; LICENSE</v>
          </cell>
          <cell r="D603" t="str">
            <v>A315</v>
          </cell>
        </row>
        <row r="604">
          <cell r="C604" t="str">
            <v>ELIMINATE ESM</v>
          </cell>
          <cell r="D604" t="str">
            <v>A315</v>
          </cell>
        </row>
        <row r="605">
          <cell r="C605" t="str">
            <v xml:space="preserve">  TOTAL MISCELLANEOUS TAXES</v>
          </cell>
        </row>
        <row r="608">
          <cell r="C608" t="str">
            <v>PSC MAINT. EXP ON INCREASE</v>
          </cell>
          <cell r="D608" t="str">
            <v>K902</v>
          </cell>
        </row>
        <row r="609">
          <cell r="C609" t="str">
            <v>RESERVED FOR FUTURE USE</v>
          </cell>
          <cell r="D609" t="str">
            <v>K902</v>
          </cell>
        </row>
        <row r="610">
          <cell r="C610" t="str">
            <v xml:space="preserve">  TOTAL MISCELLANEOUS EXPENSES</v>
          </cell>
        </row>
        <row r="615">
          <cell r="C615" t="str">
            <v>TOTAL O&amp;M EXPENSE</v>
          </cell>
        </row>
        <row r="616">
          <cell r="C616" t="str">
            <v>TOTAL DEPRECIATION EXPENSE</v>
          </cell>
        </row>
        <row r="617">
          <cell r="C617" t="str">
            <v>TOTAL OTHER TAX &amp; MISC EXPENSE</v>
          </cell>
        </row>
        <row r="618">
          <cell r="C618" t="str">
            <v xml:space="preserve">  TOTAL OPER EXP EXCL INCOME &amp; REV TAX</v>
          </cell>
        </row>
        <row r="632">
          <cell r="C632" t="str">
            <v>AUTO PROC INTEREST DED</v>
          </cell>
          <cell r="D632" t="str">
            <v>RB99</v>
          </cell>
        </row>
        <row r="633">
          <cell r="C633" t="str">
            <v xml:space="preserve">  TOTAL INTEREST EXPENSE</v>
          </cell>
        </row>
        <row r="636">
          <cell r="C636" t="str">
            <v>DEPREC EXCESS TAX-BOOK</v>
          </cell>
          <cell r="D636" t="str">
            <v>DE49</v>
          </cell>
        </row>
        <row r="637">
          <cell r="C637" t="str">
            <v>PERMANENT DIFFERENCES</v>
          </cell>
          <cell r="D637" t="str">
            <v>A357</v>
          </cell>
        </row>
        <row r="638">
          <cell r="C638" t="str">
            <v>TEMPORARY DIFFERENCES</v>
          </cell>
          <cell r="D638" t="str">
            <v>DE49</v>
          </cell>
        </row>
        <row r="639">
          <cell r="C639" t="str">
            <v xml:space="preserve">  TOTAL OTHER DEDUCTIONS</v>
          </cell>
        </row>
        <row r="644">
          <cell r="C644" t="str">
            <v>DEFERRED INCOME TAXES - NET</v>
          </cell>
          <cell r="D644" t="str">
            <v>OM39</v>
          </cell>
        </row>
        <row r="645">
          <cell r="C645" t="str">
            <v>AMORT OF DEFERRED MERGER COST</v>
          </cell>
          <cell r="D645" t="str">
            <v>A357</v>
          </cell>
        </row>
        <row r="646">
          <cell r="C646" t="str">
            <v>DIT ADJUSTMENT - S/L DEPRECIATION</v>
          </cell>
          <cell r="D646" t="str">
            <v>DE49</v>
          </cell>
        </row>
        <row r="647">
          <cell r="C647" t="str">
            <v>DIT ADJUSTMENT - ARAM</v>
          </cell>
          <cell r="D647" t="str">
            <v>K201</v>
          </cell>
        </row>
        <row r="648">
          <cell r="C648" t="str">
            <v>DIT ADJUSTMENT - AMORT OF EXCESS DEF TAXES</v>
          </cell>
          <cell r="D648" t="str">
            <v>A357</v>
          </cell>
        </row>
        <row r="649">
          <cell r="C649" t="str">
            <v xml:space="preserve">  TOTAL FED DEF IT (410 &amp; 411)</v>
          </cell>
        </row>
        <row r="652">
          <cell r="C652" t="str">
            <v>AMORTIZE ITC</v>
          </cell>
          <cell r="D652" t="str">
            <v>NP29</v>
          </cell>
        </row>
        <row r="653">
          <cell r="C653" t="str">
            <v xml:space="preserve">  TOTAL AMORTIZED ITC</v>
          </cell>
        </row>
        <row r="656">
          <cell r="C656" t="str">
            <v>FUEL TAX CREDIT</v>
          </cell>
          <cell r="D656" t="str">
            <v>K301</v>
          </cell>
        </row>
        <row r="657">
          <cell r="C657" t="str">
            <v>R&amp;D CREDIT - SECTION 41</v>
          </cell>
          <cell r="D657" t="str">
            <v>A315</v>
          </cell>
        </row>
        <row r="658">
          <cell r="C658" t="str">
            <v xml:space="preserve">  TOTAL OTHER FEDERAL TAX CREDITS</v>
          </cell>
        </row>
        <row r="661">
          <cell r="C661" t="str">
            <v>TOTAL FED DEF IT (410 &amp; 411)</v>
          </cell>
        </row>
        <row r="662">
          <cell r="C662" t="str">
            <v>TOTAL AMORTIZED ITC &amp; OTHER FEDERAL TAX CREDITS</v>
          </cell>
        </row>
        <row r="663">
          <cell r="C663" t="str">
            <v xml:space="preserve">  TOTAL FEDERAL TAX ADJUSTMENTS</v>
          </cell>
        </row>
        <row r="667">
          <cell r="C667" t="str">
            <v>NET DEDUCTIONS AND ADDITIONS</v>
          </cell>
        </row>
        <row r="668">
          <cell r="C668" t="str">
            <v>TOTAL FEDERAL TAX ADJUSTMENTS</v>
          </cell>
        </row>
        <row r="671">
          <cell r="C671" t="str">
            <v xml:space="preserve">  BASE FOR FIT COMPUATION</v>
          </cell>
        </row>
        <row r="673">
          <cell r="C673" t="str">
            <v>FIT FACTOR K190/(1-K190)</v>
          </cell>
        </row>
        <row r="674">
          <cell r="C674" t="str">
            <v>PRELIM FED INCOME TAX</v>
          </cell>
        </row>
        <row r="675">
          <cell r="C675" t="str">
            <v>TOTAL FEDERAL TAX ADJUSTMENTS</v>
          </cell>
        </row>
        <row r="676">
          <cell r="C676" t="str">
            <v xml:space="preserve">  NET FED INCOME TAX ALLOWABLE</v>
          </cell>
        </row>
        <row r="680">
          <cell r="C680" t="str">
            <v>PRELIM FEDERAL INCOME TAX</v>
          </cell>
        </row>
        <row r="681">
          <cell r="C681" t="str">
            <v xml:space="preserve">  NET FED INCOME TAX PAYABLE</v>
          </cell>
        </row>
        <row r="694">
          <cell r="D694" t="str">
            <v>NP29</v>
          </cell>
        </row>
        <row r="695">
          <cell r="D695" t="str">
            <v>NP29</v>
          </cell>
        </row>
        <row r="700">
          <cell r="D700" t="str">
            <v>A357</v>
          </cell>
        </row>
        <row r="704">
          <cell r="D704" t="str">
            <v>NP29</v>
          </cell>
        </row>
        <row r="729">
          <cell r="F729">
            <v>0.24925115</v>
          </cell>
        </row>
        <row r="742">
          <cell r="C742" t="str">
            <v>MISC SERVICE REVENUE</v>
          </cell>
          <cell r="D742" t="str">
            <v>D249</v>
          </cell>
        </row>
        <row r="743">
          <cell r="C743" t="str">
            <v>RECONNECTION CHARGES</v>
          </cell>
          <cell r="D743" t="str">
            <v>K405</v>
          </cell>
        </row>
        <row r="744">
          <cell r="C744" t="str">
            <v>POLE &amp; LINE ATTACHMENTS</v>
          </cell>
          <cell r="D744" t="str">
            <v>D249</v>
          </cell>
        </row>
        <row r="745">
          <cell r="C745" t="str">
            <v>RENTS</v>
          </cell>
          <cell r="D745" t="str">
            <v>D249</v>
          </cell>
        </row>
        <row r="746">
          <cell r="C746" t="str">
            <v>TRANSMISSION CHARGE PTP</v>
          </cell>
          <cell r="D746" t="str">
            <v>T229</v>
          </cell>
        </row>
        <row r="747">
          <cell r="C747" t="str">
            <v>PJM REACTIVE REVENUE</v>
          </cell>
          <cell r="D747" t="str">
            <v>K401</v>
          </cell>
        </row>
        <row r="748">
          <cell r="C748" t="str">
            <v>OTHER TRANSMISSION REVENUES</v>
          </cell>
          <cell r="D748" t="str">
            <v>T229</v>
          </cell>
        </row>
        <row r="749">
          <cell r="C749" t="str">
            <v>BAD CHECK CHARGES</v>
          </cell>
          <cell r="D749" t="str">
            <v>K405</v>
          </cell>
        </row>
        <row r="750">
          <cell r="C750" t="str">
            <v xml:space="preserve">  TOTAL OTHER OPERATING REVS</v>
          </cell>
        </row>
        <row r="753">
          <cell r="C753" t="str">
            <v>TOTAL OP EXP EXC INC &amp; REV TAX</v>
          </cell>
        </row>
        <row r="755">
          <cell r="C755" t="str">
            <v>NET FED INCOME TAX ALLOWABLE</v>
          </cell>
        </row>
        <row r="756">
          <cell r="C756" t="str">
            <v>NET STATE INCOME TAX ALLOWABLE</v>
          </cell>
        </row>
        <row r="757">
          <cell r="C757" t="str">
            <v>TOTAL OTHER OPERATING REVENUES</v>
          </cell>
        </row>
        <row r="758">
          <cell r="C758" t="str">
            <v xml:space="preserve">  SUBTOTAL B</v>
          </cell>
        </row>
        <row r="760">
          <cell r="C760" t="str">
            <v>TOTAL OTHER OPERATING REVENUES</v>
          </cell>
        </row>
        <row r="761">
          <cell r="C761" t="str">
            <v>LESS: REVS EXCL FROM REV TAX CALC</v>
          </cell>
        </row>
        <row r="762">
          <cell r="C762" t="str">
            <v>OTHER OPERATING REVS TO BE TAXED</v>
          </cell>
        </row>
        <row r="764">
          <cell r="C764" t="str">
            <v>REVENUE TAX FACTOR</v>
          </cell>
        </row>
        <row r="765">
          <cell r="C765" t="str">
            <v>REVENUE TAX ON OTHER OPER. REVS</v>
          </cell>
        </row>
        <row r="766">
          <cell r="C766" t="str">
            <v>REVENUE TAX ON COST OF SERVICE</v>
          </cell>
        </row>
        <row r="767">
          <cell r="C767" t="str">
            <v>TOTAL REVENUE TAX</v>
          </cell>
        </row>
        <row r="770">
          <cell r="C770" t="str">
            <v xml:space="preserve">  TOTAL ELECTRIC COST OF SERVICE</v>
          </cell>
        </row>
        <row r="791">
          <cell r="C791" t="str">
            <v>LONG TERM DEBT</v>
          </cell>
          <cell r="F791">
            <v>804442968</v>
          </cell>
        </row>
        <row r="792">
          <cell r="C792" t="str">
            <v>PREFERRED STOCK</v>
          </cell>
          <cell r="F792">
            <v>0</v>
          </cell>
        </row>
        <row r="793">
          <cell r="C793" t="str">
            <v>COMMON STOCK</v>
          </cell>
          <cell r="F793">
            <v>951750195</v>
          </cell>
        </row>
        <row r="794">
          <cell r="C794" t="str">
            <v>SHORT TERM DEBT</v>
          </cell>
          <cell r="F794">
            <v>68990481</v>
          </cell>
        </row>
        <row r="795">
          <cell r="C795" t="str">
            <v>UNAMORTIZED DISCOUNT</v>
          </cell>
          <cell r="F795">
            <v>0</v>
          </cell>
        </row>
        <row r="796">
          <cell r="C796" t="str">
            <v xml:space="preserve">  TOTAL</v>
          </cell>
          <cell r="F796">
            <v>1825183644</v>
          </cell>
        </row>
        <row r="799">
          <cell r="C799" t="str">
            <v>LONG TERM DEBT</v>
          </cell>
          <cell r="F799">
            <v>4.3770000000000003E-2</v>
          </cell>
        </row>
        <row r="800">
          <cell r="C800" t="str">
            <v>PREFERRED STOCK</v>
          </cell>
          <cell r="F800">
            <v>0</v>
          </cell>
        </row>
        <row r="801">
          <cell r="C801" t="str">
            <v>COMMON STOCK</v>
          </cell>
          <cell r="F801">
            <v>9.7500000000000003E-2</v>
          </cell>
        </row>
        <row r="802">
          <cell r="C802" t="str">
            <v>SHORT TERM DEBT</v>
          </cell>
          <cell r="F802">
            <v>4.7390000000000002E-2</v>
          </cell>
        </row>
        <row r="803">
          <cell r="C803" t="str">
            <v>UNAMORTIZED DISCOUNT</v>
          </cell>
          <cell r="F803">
            <v>0</v>
          </cell>
        </row>
        <row r="806">
          <cell r="C806" t="str">
            <v>LONG TERM DEBT</v>
          </cell>
        </row>
        <row r="807">
          <cell r="C807" t="str">
            <v>PREFERRED STOCK</v>
          </cell>
        </row>
        <row r="808">
          <cell r="C808" t="str">
            <v>COMMON STOCK</v>
          </cell>
        </row>
        <row r="809">
          <cell r="C809" t="str">
            <v>SHORT TERM DEBT</v>
          </cell>
        </row>
        <row r="810">
          <cell r="C810" t="str">
            <v>UNAMORTIZED DISCOUNT</v>
          </cell>
        </row>
        <row r="811">
          <cell r="C811" t="str">
            <v xml:space="preserve">  TOT RATE OF RETURN ALLOWABLE</v>
          </cell>
          <cell r="F811">
            <v>7.1919999999999998E-2</v>
          </cell>
        </row>
        <row r="814">
          <cell r="C814" t="str">
            <v>SHORT TERM DEBT COST</v>
          </cell>
        </row>
        <row r="815">
          <cell r="C815" t="str">
            <v>FEDERAL INCOME TAX RATE</v>
          </cell>
          <cell r="F815">
            <v>0.21</v>
          </cell>
          <cell r="K815">
            <v>0.21</v>
          </cell>
        </row>
        <row r="816">
          <cell r="C816" t="str">
            <v>STATE INCOME TAX RATE</v>
          </cell>
          <cell r="F816">
            <v>4.9685000000000007E-2</v>
          </cell>
        </row>
        <row r="817">
          <cell r="C817" t="str">
            <v>REVENUE TAX RATE</v>
          </cell>
          <cell r="F817">
            <v>0</v>
          </cell>
          <cell r="K817">
            <v>0</v>
          </cell>
        </row>
        <row r="830">
          <cell r="F830">
            <v>663503</v>
          </cell>
          <cell r="G830">
            <v>663503</v>
          </cell>
          <cell r="H830">
            <v>0</v>
          </cell>
          <cell r="I830">
            <v>0</v>
          </cell>
        </row>
        <row r="831">
          <cell r="E831" t="str">
            <v>K201</v>
          </cell>
          <cell r="F831">
            <v>1</v>
          </cell>
          <cell r="G831">
            <v>1</v>
          </cell>
          <cell r="H831">
            <v>0</v>
          </cell>
          <cell r="I831">
            <v>0</v>
          </cell>
        </row>
        <row r="832">
          <cell r="F832">
            <v>663503</v>
          </cell>
          <cell r="G832">
            <v>0</v>
          </cell>
          <cell r="H832">
            <v>663503</v>
          </cell>
          <cell r="I832">
            <v>0</v>
          </cell>
        </row>
        <row r="833">
          <cell r="E833" t="str">
            <v>K202</v>
          </cell>
          <cell r="F833">
            <v>1</v>
          </cell>
          <cell r="G833">
            <v>0</v>
          </cell>
          <cell r="H833">
            <v>1</v>
          </cell>
          <cell r="I833">
            <v>0</v>
          </cell>
        </row>
        <row r="834">
          <cell r="F834">
            <v>1532788</v>
          </cell>
          <cell r="G834">
            <v>0</v>
          </cell>
          <cell r="H834">
            <v>0</v>
          </cell>
          <cell r="I834">
            <v>1532788</v>
          </cell>
        </row>
        <row r="835">
          <cell r="E835" t="str">
            <v>K203</v>
          </cell>
          <cell r="F835">
            <v>1</v>
          </cell>
          <cell r="G835">
            <v>0</v>
          </cell>
          <cell r="H835">
            <v>0</v>
          </cell>
          <cell r="I835">
            <v>1</v>
          </cell>
        </row>
        <row r="836">
          <cell r="F836">
            <v>673122</v>
          </cell>
          <cell r="G836">
            <v>0</v>
          </cell>
          <cell r="H836">
            <v>0</v>
          </cell>
          <cell r="I836">
            <v>673122</v>
          </cell>
        </row>
        <row r="837">
          <cell r="E837" t="str">
            <v>K205</v>
          </cell>
          <cell r="F837">
            <v>1</v>
          </cell>
          <cell r="G837">
            <v>0</v>
          </cell>
          <cell r="H837">
            <v>0</v>
          </cell>
          <cell r="I837">
            <v>1</v>
          </cell>
        </row>
        <row r="838">
          <cell r="F838">
            <v>673122</v>
          </cell>
          <cell r="G838">
            <v>0</v>
          </cell>
          <cell r="H838">
            <v>0</v>
          </cell>
          <cell r="I838">
            <v>673122</v>
          </cell>
        </row>
        <row r="839">
          <cell r="E839" t="str">
            <v>K206</v>
          </cell>
          <cell r="F839">
            <v>1</v>
          </cell>
          <cell r="G839">
            <v>0</v>
          </cell>
          <cell r="H839">
            <v>0</v>
          </cell>
          <cell r="I839">
            <v>1</v>
          </cell>
        </row>
        <row r="840">
          <cell r="F840">
            <v>692963750</v>
          </cell>
          <cell r="G840">
            <v>0</v>
          </cell>
          <cell r="H840">
            <v>28039</v>
          </cell>
          <cell r="I840">
            <v>692935711</v>
          </cell>
        </row>
        <row r="841">
          <cell r="E841" t="str">
            <v>K209</v>
          </cell>
          <cell r="F841">
            <v>1</v>
          </cell>
          <cell r="G841">
            <v>0</v>
          </cell>
          <cell r="H841">
            <v>4.0000000000000003E-5</v>
          </cell>
          <cell r="I841">
            <v>0.99995999999999996</v>
          </cell>
        </row>
        <row r="842">
          <cell r="F842">
            <v>673122</v>
          </cell>
          <cell r="G842">
            <v>0</v>
          </cell>
          <cell r="H842">
            <v>0</v>
          </cell>
          <cell r="I842">
            <v>673122</v>
          </cell>
        </row>
        <row r="843">
          <cell r="E843" t="str">
            <v>K215</v>
          </cell>
          <cell r="F843">
            <v>1</v>
          </cell>
          <cell r="G843">
            <v>0</v>
          </cell>
          <cell r="H843">
            <v>0</v>
          </cell>
          <cell r="I843">
            <v>1</v>
          </cell>
        </row>
        <row r="844">
          <cell r="F844">
            <v>147311</v>
          </cell>
          <cell r="G844">
            <v>0</v>
          </cell>
          <cell r="H844">
            <v>0</v>
          </cell>
          <cell r="I844">
            <v>147311</v>
          </cell>
        </row>
        <row r="845">
          <cell r="E845" t="str">
            <v>K217</v>
          </cell>
          <cell r="F845">
            <v>1</v>
          </cell>
          <cell r="G845">
            <v>0</v>
          </cell>
          <cell r="H845">
            <v>0</v>
          </cell>
          <cell r="I845">
            <v>1</v>
          </cell>
        </row>
        <row r="846">
          <cell r="F846">
            <v>4013759225.5</v>
          </cell>
          <cell r="G846">
            <v>4013759225.5</v>
          </cell>
          <cell r="H846">
            <v>0</v>
          </cell>
          <cell r="I846">
            <v>0</v>
          </cell>
        </row>
        <row r="847">
          <cell r="E847" t="str">
            <v>K301</v>
          </cell>
          <cell r="F847">
            <v>1</v>
          </cell>
          <cell r="G847">
            <v>1</v>
          </cell>
          <cell r="H847">
            <v>0</v>
          </cell>
          <cell r="I847">
            <v>0</v>
          </cell>
        </row>
        <row r="848">
          <cell r="F848">
            <v>4013759225.5</v>
          </cell>
          <cell r="G848">
            <v>0</v>
          </cell>
          <cell r="H848">
            <v>0</v>
          </cell>
          <cell r="I848">
            <v>4013759225.5</v>
          </cell>
        </row>
        <row r="849">
          <cell r="E849" t="str">
            <v>K303</v>
          </cell>
          <cell r="F849">
            <v>1</v>
          </cell>
          <cell r="G849">
            <v>0</v>
          </cell>
          <cell r="H849">
            <v>0</v>
          </cell>
          <cell r="I849">
            <v>1</v>
          </cell>
        </row>
        <row r="850">
          <cell r="F850">
            <v>3995541784.5</v>
          </cell>
          <cell r="G850">
            <v>3995541784.5</v>
          </cell>
          <cell r="H850">
            <v>0</v>
          </cell>
          <cell r="I850">
            <v>0</v>
          </cell>
        </row>
        <row r="851">
          <cell r="E851" t="str">
            <v>K305</v>
          </cell>
          <cell r="F851">
            <v>1</v>
          </cell>
          <cell r="G851">
            <v>1</v>
          </cell>
          <cell r="H851">
            <v>0</v>
          </cell>
          <cell r="I851">
            <v>0</v>
          </cell>
        </row>
        <row r="852">
          <cell r="F852">
            <v>1</v>
          </cell>
          <cell r="G852">
            <v>0</v>
          </cell>
          <cell r="H852">
            <v>0</v>
          </cell>
          <cell r="I852">
            <v>1</v>
          </cell>
        </row>
        <row r="853">
          <cell r="E853" t="str">
            <v>K307</v>
          </cell>
          <cell r="F853">
            <v>1</v>
          </cell>
          <cell r="G853">
            <v>0</v>
          </cell>
          <cell r="H853">
            <v>0</v>
          </cell>
          <cell r="I853">
            <v>1</v>
          </cell>
        </row>
        <row r="854">
          <cell r="F854">
            <v>1</v>
          </cell>
          <cell r="G854">
            <v>0</v>
          </cell>
          <cell r="H854">
            <v>0</v>
          </cell>
          <cell r="I854">
            <v>1</v>
          </cell>
        </row>
        <row r="855">
          <cell r="E855" t="str">
            <v>K401</v>
          </cell>
          <cell r="F855">
            <v>1</v>
          </cell>
          <cell r="G855">
            <v>0</v>
          </cell>
          <cell r="H855">
            <v>0</v>
          </cell>
          <cell r="I855">
            <v>1</v>
          </cell>
        </row>
        <row r="856">
          <cell r="F856">
            <v>146427</v>
          </cell>
          <cell r="G856">
            <v>0</v>
          </cell>
          <cell r="H856">
            <v>0</v>
          </cell>
          <cell r="I856">
            <v>146427</v>
          </cell>
        </row>
        <row r="857">
          <cell r="E857" t="str">
            <v>K405</v>
          </cell>
          <cell r="F857">
            <v>1</v>
          </cell>
          <cell r="G857">
            <v>0</v>
          </cell>
          <cell r="H857">
            <v>0</v>
          </cell>
          <cell r="I857">
            <v>1</v>
          </cell>
        </row>
        <row r="858">
          <cell r="F858">
            <v>16284211.22000007</v>
          </cell>
          <cell r="G858">
            <v>0</v>
          </cell>
          <cell r="H858">
            <v>13607</v>
          </cell>
          <cell r="I858">
            <v>16270604.22000007</v>
          </cell>
        </row>
        <row r="859">
          <cell r="E859" t="str">
            <v>K407</v>
          </cell>
          <cell r="F859">
            <v>1</v>
          </cell>
          <cell r="G859">
            <v>0</v>
          </cell>
          <cell r="H859">
            <v>8.4000000000000003E-4</v>
          </cell>
          <cell r="I859">
            <v>0.99916000000000005</v>
          </cell>
        </row>
        <row r="860">
          <cell r="F860">
            <v>161072</v>
          </cell>
          <cell r="G860">
            <v>0</v>
          </cell>
          <cell r="H860">
            <v>0</v>
          </cell>
          <cell r="I860">
            <v>161072</v>
          </cell>
        </row>
        <row r="861">
          <cell r="E861" t="str">
            <v>K409</v>
          </cell>
          <cell r="F861">
            <v>1</v>
          </cell>
          <cell r="G861">
            <v>0</v>
          </cell>
          <cell r="H861">
            <v>0</v>
          </cell>
          <cell r="I861">
            <v>1</v>
          </cell>
        </row>
        <row r="862">
          <cell r="F862">
            <v>10683010.880000001</v>
          </cell>
          <cell r="G862">
            <v>0</v>
          </cell>
          <cell r="H862">
            <v>82857</v>
          </cell>
          <cell r="I862">
            <v>10600153.880000001</v>
          </cell>
        </row>
        <row r="863">
          <cell r="E863" t="str">
            <v>K411</v>
          </cell>
          <cell r="F863">
            <v>1</v>
          </cell>
          <cell r="G863">
            <v>0</v>
          </cell>
          <cell r="H863">
            <v>7.7600000000000004E-3</v>
          </cell>
          <cell r="I863">
            <v>0.99224000000000001</v>
          </cell>
        </row>
        <row r="864">
          <cell r="F864">
            <v>4000458318.5</v>
          </cell>
          <cell r="G864">
            <v>4000458318.5</v>
          </cell>
          <cell r="H864">
            <v>0</v>
          </cell>
          <cell r="I864">
            <v>0</v>
          </cell>
        </row>
        <row r="865">
          <cell r="E865" t="str">
            <v>K302</v>
          </cell>
          <cell r="F865">
            <v>1</v>
          </cell>
          <cell r="G865">
            <v>1</v>
          </cell>
          <cell r="H865">
            <v>0</v>
          </cell>
          <cell r="I865">
            <v>0</v>
          </cell>
        </row>
        <row r="867">
          <cell r="E867" t="str">
            <v>R600</v>
          </cell>
          <cell r="F867">
            <v>369787593</v>
          </cell>
          <cell r="G867">
            <v>252307244</v>
          </cell>
          <cell r="H867">
            <v>39397665</v>
          </cell>
          <cell r="I867">
            <v>78082684</v>
          </cell>
        </row>
        <row r="868">
          <cell r="E868" t="str">
            <v>R602</v>
          </cell>
          <cell r="F868">
            <v>369787593</v>
          </cell>
          <cell r="G868">
            <v>256651079</v>
          </cell>
          <cell r="H868">
            <v>15168687</v>
          </cell>
          <cell r="I868">
            <v>97967827</v>
          </cell>
        </row>
        <row r="877">
          <cell r="F877" t="str">
            <v>TOTAL</v>
          </cell>
          <cell r="G877" t="str">
            <v>FUNCTIONAL</v>
          </cell>
        </row>
        <row r="878">
          <cell r="E878" t="str">
            <v>ALLO</v>
          </cell>
          <cell r="F878" t="str">
            <v>ELECTRIC</v>
          </cell>
          <cell r="G878" t="str">
            <v>PRODUCTION</v>
          </cell>
          <cell r="H878" t="str">
            <v>TRANSMISSION</v>
          </cell>
          <cell r="I878" t="str">
            <v>DISTRIBUTION</v>
          </cell>
        </row>
        <row r="879">
          <cell r="E879">
            <v>1</v>
          </cell>
          <cell r="F879">
            <v>2</v>
          </cell>
          <cell r="G879">
            <v>3</v>
          </cell>
          <cell r="H879">
            <v>4</v>
          </cell>
          <cell r="I879">
            <v>5</v>
          </cell>
        </row>
        <row r="881">
          <cell r="F881">
            <v>369787593</v>
          </cell>
          <cell r="G881">
            <v>252307244</v>
          </cell>
          <cell r="H881">
            <v>39397665</v>
          </cell>
          <cell r="I881">
            <v>78082684</v>
          </cell>
        </row>
        <row r="882">
          <cell r="E882" t="str">
            <v>K901</v>
          </cell>
          <cell r="F882">
            <v>1</v>
          </cell>
          <cell r="G882">
            <v>0.68230000000000002</v>
          </cell>
          <cell r="H882">
            <v>0.10654</v>
          </cell>
          <cell r="I882">
            <v>0.21115999999999999</v>
          </cell>
        </row>
        <row r="883">
          <cell r="F883">
            <v>369787593</v>
          </cell>
          <cell r="G883">
            <v>256651079</v>
          </cell>
          <cell r="H883">
            <v>15168687</v>
          </cell>
          <cell r="I883">
            <v>97967827</v>
          </cell>
        </row>
        <row r="884">
          <cell r="E884" t="str">
            <v>K902</v>
          </cell>
          <cell r="F884">
            <v>1</v>
          </cell>
          <cell r="G884">
            <v>0.69404999999999994</v>
          </cell>
          <cell r="H884">
            <v>4.1020000000000001E-2</v>
          </cell>
          <cell r="I884">
            <v>0.26493</v>
          </cell>
        </row>
        <row r="888">
          <cell r="E888" t="str">
            <v>P129</v>
          </cell>
          <cell r="F888">
            <v>1</v>
          </cell>
          <cell r="G888">
            <v>1</v>
          </cell>
          <cell r="H888">
            <v>0</v>
          </cell>
          <cell r="I888">
            <v>0</v>
          </cell>
        </row>
        <row r="889">
          <cell r="E889" t="str">
            <v>T129</v>
          </cell>
          <cell r="F889">
            <v>1</v>
          </cell>
          <cell r="G889">
            <v>0</v>
          </cell>
          <cell r="H889">
            <v>1</v>
          </cell>
          <cell r="I889">
            <v>0</v>
          </cell>
        </row>
        <row r="890">
          <cell r="E890" t="str">
            <v>PT29</v>
          </cell>
          <cell r="F890">
            <v>1</v>
          </cell>
          <cell r="G890">
            <v>0.90300000000000002</v>
          </cell>
          <cell r="H890">
            <v>9.7000000000000003E-2</v>
          </cell>
          <cell r="I890">
            <v>0</v>
          </cell>
        </row>
        <row r="891">
          <cell r="E891" t="str">
            <v>D149</v>
          </cell>
          <cell r="F891">
            <v>1</v>
          </cell>
          <cell r="G891">
            <v>0</v>
          </cell>
          <cell r="H891">
            <v>4.0000000000000003E-5</v>
          </cell>
          <cell r="I891">
            <v>0.99995999999999996</v>
          </cell>
        </row>
        <row r="892">
          <cell r="E892" t="str">
            <v>TD29</v>
          </cell>
          <cell r="F892">
            <v>1</v>
          </cell>
          <cell r="G892">
            <v>0</v>
          </cell>
          <cell r="H892">
            <v>0.16259999999999999</v>
          </cell>
          <cell r="I892">
            <v>0.83740000000000003</v>
          </cell>
        </row>
        <row r="893">
          <cell r="E893" t="str">
            <v>PD29</v>
          </cell>
          <cell r="F893">
            <v>1</v>
          </cell>
          <cell r="G893">
            <v>0.60213000000000005</v>
          </cell>
          <cell r="H893">
            <v>6.4699999999999994E-2</v>
          </cell>
          <cell r="I893">
            <v>0.33316999999999997</v>
          </cell>
        </row>
        <row r="894">
          <cell r="E894" t="str">
            <v>G129</v>
          </cell>
          <cell r="F894">
            <v>1</v>
          </cell>
          <cell r="G894">
            <v>0.82069999999999999</v>
          </cell>
          <cell r="H894">
            <v>4.1009999999999998E-2</v>
          </cell>
          <cell r="I894">
            <v>0.13829000000000002</v>
          </cell>
        </row>
        <row r="895">
          <cell r="E895" t="str">
            <v>C129</v>
          </cell>
          <cell r="F895">
            <v>1</v>
          </cell>
          <cell r="G895">
            <v>0.82069999999999999</v>
          </cell>
          <cell r="H895">
            <v>4.1009999999999998E-2</v>
          </cell>
          <cell r="I895">
            <v>0.13829000000000002</v>
          </cell>
        </row>
        <row r="896">
          <cell r="E896" t="str">
            <v>GP19</v>
          </cell>
          <cell r="F896">
            <v>1</v>
          </cell>
          <cell r="G896">
            <v>0.61214000000000002</v>
          </cell>
          <cell r="H896">
            <v>6.361E-2</v>
          </cell>
          <cell r="I896">
            <v>0.32424999999999993</v>
          </cell>
        </row>
        <row r="897">
          <cell r="E897" t="str">
            <v>DR19</v>
          </cell>
          <cell r="F897">
            <v>1</v>
          </cell>
          <cell r="G897">
            <v>0.7994</v>
          </cell>
          <cell r="H897">
            <v>1.163E-2</v>
          </cell>
          <cell r="I897">
            <v>0.18896999999999997</v>
          </cell>
        </row>
        <row r="900">
          <cell r="E900" t="str">
            <v>P229</v>
          </cell>
          <cell r="F900">
            <v>1</v>
          </cell>
          <cell r="G900">
            <v>1</v>
          </cell>
          <cell r="H900">
            <v>0</v>
          </cell>
          <cell r="I900">
            <v>0</v>
          </cell>
        </row>
        <row r="901">
          <cell r="E901" t="str">
            <v>T229</v>
          </cell>
          <cell r="F901">
            <v>1</v>
          </cell>
          <cell r="G901">
            <v>0</v>
          </cell>
          <cell r="H901">
            <v>1</v>
          </cell>
          <cell r="I901">
            <v>0</v>
          </cell>
        </row>
        <row r="902">
          <cell r="E902" t="str">
            <v>PL49</v>
          </cell>
          <cell r="F902">
            <v>1</v>
          </cell>
          <cell r="G902">
            <v>0</v>
          </cell>
          <cell r="H902">
            <v>0</v>
          </cell>
          <cell r="I902">
            <v>1</v>
          </cell>
        </row>
        <row r="903">
          <cell r="E903" t="str">
            <v>D249</v>
          </cell>
          <cell r="F903">
            <v>1</v>
          </cell>
          <cell r="G903">
            <v>0</v>
          </cell>
          <cell r="H903">
            <v>4.0000000000000003E-5</v>
          </cell>
          <cell r="I903">
            <v>0.99995999999999996</v>
          </cell>
        </row>
        <row r="904">
          <cell r="E904" t="str">
            <v>NT29</v>
          </cell>
          <cell r="F904">
            <v>1</v>
          </cell>
          <cell r="G904">
            <v>0.47927999999999998</v>
          </cell>
          <cell r="H904">
            <v>9.8930000000000004E-2</v>
          </cell>
          <cell r="I904">
            <v>0.42179</v>
          </cell>
        </row>
        <row r="905">
          <cell r="E905" t="str">
            <v>G229</v>
          </cell>
          <cell r="F905">
            <v>1</v>
          </cell>
          <cell r="G905">
            <v>0.82359000000000004</v>
          </cell>
          <cell r="H905">
            <v>4.1009999999999998E-2</v>
          </cell>
          <cell r="I905">
            <v>0.13539999999999996</v>
          </cell>
        </row>
        <row r="906">
          <cell r="E906" t="str">
            <v>C229</v>
          </cell>
          <cell r="F906">
            <v>1</v>
          </cell>
          <cell r="G906">
            <v>0.82001999999999997</v>
          </cell>
          <cell r="H906">
            <v>4.1009999999999998E-2</v>
          </cell>
          <cell r="I906">
            <v>0.13897000000000004</v>
          </cell>
        </row>
        <row r="907">
          <cell r="E907" t="str">
            <v>NP29</v>
          </cell>
          <cell r="F907">
            <v>1</v>
          </cell>
          <cell r="G907">
            <v>0.49357000000000001</v>
          </cell>
          <cell r="H907">
            <v>9.6519999999999995E-2</v>
          </cell>
          <cell r="I907">
            <v>0.40991</v>
          </cell>
        </row>
        <row r="910">
          <cell r="E910" t="str">
            <v>W669</v>
          </cell>
          <cell r="F910">
            <v>1</v>
          </cell>
          <cell r="G910">
            <v>0.87300999999999995</v>
          </cell>
          <cell r="H910">
            <v>2.0650000000000002E-2</v>
          </cell>
          <cell r="I910">
            <v>0.10634</v>
          </cell>
        </row>
        <row r="911">
          <cell r="E911" t="str">
            <v>W689</v>
          </cell>
          <cell r="F911">
            <v>1</v>
          </cell>
          <cell r="G911">
            <v>0.47537000000000001</v>
          </cell>
          <cell r="H911">
            <v>9.9989999999999996E-2</v>
          </cell>
          <cell r="I911">
            <v>0.42464000000000002</v>
          </cell>
        </row>
        <row r="912">
          <cell r="E912" t="str">
            <v>W719</v>
          </cell>
          <cell r="F912">
            <v>1</v>
          </cell>
          <cell r="G912">
            <v>1</v>
          </cell>
          <cell r="H912">
            <v>0</v>
          </cell>
          <cell r="I912">
            <v>0</v>
          </cell>
        </row>
        <row r="913">
          <cell r="E913" t="str">
            <v>W749</v>
          </cell>
          <cell r="F913">
            <v>1</v>
          </cell>
          <cell r="G913">
            <v>0</v>
          </cell>
          <cell r="H913">
            <v>0</v>
          </cell>
          <cell r="I913">
            <v>0</v>
          </cell>
        </row>
        <row r="914">
          <cell r="E914" t="str">
            <v>WC79</v>
          </cell>
          <cell r="F914">
            <v>1</v>
          </cell>
          <cell r="G914">
            <v>0.86960999999999999</v>
          </cell>
          <cell r="H914">
            <v>2.1389999999999999E-2</v>
          </cell>
          <cell r="I914">
            <v>0.109</v>
          </cell>
        </row>
        <row r="917">
          <cell r="E917" t="str">
            <v>RB29</v>
          </cell>
          <cell r="F917">
            <v>1</v>
          </cell>
          <cell r="G917">
            <v>0.49032999999999999</v>
          </cell>
          <cell r="H917">
            <v>9.7140000000000004E-2</v>
          </cell>
          <cell r="I917">
            <v>0.41253000000000006</v>
          </cell>
        </row>
        <row r="918">
          <cell r="E918" t="str">
            <v>RB99</v>
          </cell>
          <cell r="F918">
            <v>1</v>
          </cell>
          <cell r="G918">
            <v>0.50367372489999995</v>
          </cell>
          <cell r="H918">
            <v>9.4479999999999995E-2</v>
          </cell>
          <cell r="I918">
            <v>0.40184627510000004</v>
          </cell>
        </row>
        <row r="919">
          <cell r="E919" t="str">
            <v>CW29</v>
          </cell>
          <cell r="F919">
            <v>1</v>
          </cell>
          <cell r="G919">
            <v>0</v>
          </cell>
          <cell r="H919">
            <v>0</v>
          </cell>
          <cell r="I919">
            <v>1</v>
          </cell>
        </row>
        <row r="928">
          <cell r="F928" t="str">
            <v>TOTAL</v>
          </cell>
          <cell r="G928" t="str">
            <v>FUNCTIONAL</v>
          </cell>
        </row>
        <row r="929">
          <cell r="E929" t="str">
            <v>ALLO</v>
          </cell>
          <cell r="F929" t="str">
            <v>ELECTRIC</v>
          </cell>
          <cell r="G929" t="str">
            <v>PRODUCTION</v>
          </cell>
          <cell r="H929" t="str">
            <v>TRANSMISSION</v>
          </cell>
          <cell r="I929" t="str">
            <v>DISTRIBUTION</v>
          </cell>
        </row>
        <row r="930">
          <cell r="E930">
            <v>1</v>
          </cell>
          <cell r="F930">
            <v>2</v>
          </cell>
          <cell r="G930">
            <v>3</v>
          </cell>
          <cell r="H930">
            <v>4</v>
          </cell>
          <cell r="I930">
            <v>5</v>
          </cell>
        </row>
        <row r="932">
          <cell r="E932" t="str">
            <v>P349</v>
          </cell>
          <cell r="F932">
            <v>1</v>
          </cell>
          <cell r="G932">
            <v>0</v>
          </cell>
          <cell r="H932">
            <v>0</v>
          </cell>
          <cell r="I932">
            <v>0</v>
          </cell>
        </row>
        <row r="933">
          <cell r="E933" t="str">
            <v>E349</v>
          </cell>
          <cell r="F933">
            <v>1</v>
          </cell>
          <cell r="G933">
            <v>1</v>
          </cell>
          <cell r="H933">
            <v>0</v>
          </cell>
          <cell r="I933">
            <v>0</v>
          </cell>
        </row>
        <row r="934">
          <cell r="E934" t="str">
            <v>P459</v>
          </cell>
          <cell r="F934">
            <v>1</v>
          </cell>
          <cell r="G934">
            <v>1</v>
          </cell>
          <cell r="H934">
            <v>0</v>
          </cell>
          <cell r="I934">
            <v>0</v>
          </cell>
        </row>
        <row r="935">
          <cell r="E935" t="str">
            <v>T349</v>
          </cell>
          <cell r="F935">
            <v>1</v>
          </cell>
          <cell r="G935">
            <v>0</v>
          </cell>
          <cell r="H935">
            <v>1</v>
          </cell>
          <cell r="I935">
            <v>0</v>
          </cell>
        </row>
        <row r="936">
          <cell r="E936" t="str">
            <v>D349</v>
          </cell>
          <cell r="F936">
            <v>1</v>
          </cell>
          <cell r="G936">
            <v>1.9650000000000001E-2</v>
          </cell>
          <cell r="H936">
            <v>3.0000000000000001E-5</v>
          </cell>
          <cell r="I936">
            <v>0.98031000000000001</v>
          </cell>
        </row>
        <row r="937">
          <cell r="E937" t="str">
            <v>C311</v>
          </cell>
          <cell r="F937">
            <v>1</v>
          </cell>
          <cell r="G937">
            <v>0</v>
          </cell>
          <cell r="H937">
            <v>7.7600000000000004E-3</v>
          </cell>
          <cell r="I937">
            <v>0.99224000000000001</v>
          </cell>
        </row>
        <row r="938">
          <cell r="E938" t="str">
            <v>C319</v>
          </cell>
          <cell r="F938">
            <v>1</v>
          </cell>
          <cell r="G938">
            <v>0</v>
          </cell>
          <cell r="H938">
            <v>1.6000000000000001E-4</v>
          </cell>
          <cell r="I938">
            <v>0.99983999999999995</v>
          </cell>
        </row>
        <row r="939">
          <cell r="E939" t="str">
            <v>C331</v>
          </cell>
          <cell r="F939">
            <v>1</v>
          </cell>
          <cell r="G939">
            <v>0</v>
          </cell>
          <cell r="H939">
            <v>0</v>
          </cell>
          <cell r="I939">
            <v>1</v>
          </cell>
        </row>
        <row r="940">
          <cell r="E940" t="str">
            <v>S319</v>
          </cell>
          <cell r="F940">
            <v>1</v>
          </cell>
          <cell r="G940">
            <v>0</v>
          </cell>
          <cell r="H940">
            <v>0</v>
          </cell>
          <cell r="I940">
            <v>1</v>
          </cell>
        </row>
        <row r="941">
          <cell r="E941" t="str">
            <v>OM39</v>
          </cell>
          <cell r="F941">
            <v>1</v>
          </cell>
          <cell r="G941">
            <v>0.76749000000000001</v>
          </cell>
          <cell r="H941">
            <v>0.12277</v>
          </cell>
          <cell r="I941">
            <v>0.10972999999999999</v>
          </cell>
        </row>
        <row r="944">
          <cell r="E944" t="str">
            <v>A300</v>
          </cell>
          <cell r="F944">
            <v>1</v>
          </cell>
          <cell r="G944">
            <v>1</v>
          </cell>
          <cell r="H944">
            <v>0</v>
          </cell>
          <cell r="I944">
            <v>0</v>
          </cell>
        </row>
        <row r="945">
          <cell r="E945" t="str">
            <v>A302</v>
          </cell>
          <cell r="F945">
            <v>1</v>
          </cell>
          <cell r="G945">
            <v>1</v>
          </cell>
          <cell r="H945">
            <v>0</v>
          </cell>
          <cell r="I945">
            <v>0</v>
          </cell>
        </row>
        <row r="946">
          <cell r="E946" t="str">
            <v>A304</v>
          </cell>
          <cell r="F946">
            <v>1</v>
          </cell>
          <cell r="G946">
            <v>0</v>
          </cell>
          <cell r="H946">
            <v>1</v>
          </cell>
          <cell r="I946">
            <v>0</v>
          </cell>
        </row>
        <row r="947">
          <cell r="E947" t="str">
            <v>A306</v>
          </cell>
          <cell r="F947">
            <v>1</v>
          </cell>
          <cell r="G947">
            <v>1.966E-2</v>
          </cell>
          <cell r="H947">
            <v>3.0000000000000001E-5</v>
          </cell>
          <cell r="I947">
            <v>0.98031000000000001</v>
          </cell>
        </row>
        <row r="948">
          <cell r="E948" t="str">
            <v>A308</v>
          </cell>
          <cell r="F948">
            <v>1</v>
          </cell>
          <cell r="G948">
            <v>0</v>
          </cell>
          <cell r="H948">
            <v>1.6000000000000001E-4</v>
          </cell>
          <cell r="I948">
            <v>0.99983999999999995</v>
          </cell>
        </row>
        <row r="949">
          <cell r="E949" t="str">
            <v>A310</v>
          </cell>
          <cell r="F949">
            <v>1</v>
          </cell>
          <cell r="G949">
            <v>0</v>
          </cell>
          <cell r="H949">
            <v>0</v>
          </cell>
          <cell r="I949">
            <v>1</v>
          </cell>
        </row>
        <row r="950">
          <cell r="E950" t="str">
            <v>A312</v>
          </cell>
          <cell r="F950">
            <v>1</v>
          </cell>
          <cell r="G950">
            <v>0</v>
          </cell>
          <cell r="H950">
            <v>0</v>
          </cell>
          <cell r="I950">
            <v>0</v>
          </cell>
        </row>
        <row r="951">
          <cell r="E951" t="str">
            <v>A315</v>
          </cell>
          <cell r="F951">
            <v>1</v>
          </cell>
          <cell r="G951">
            <v>0.69404999999999994</v>
          </cell>
          <cell r="H951">
            <v>4.1020000000000001E-2</v>
          </cell>
          <cell r="I951">
            <v>0.26493</v>
          </cell>
        </row>
        <row r="952">
          <cell r="E952" t="str">
            <v>A357</v>
          </cell>
          <cell r="F952">
            <v>1</v>
          </cell>
          <cell r="G952">
            <v>0.69404999999999994</v>
          </cell>
          <cell r="H952">
            <v>4.1020000000000001E-2</v>
          </cell>
          <cell r="I952">
            <v>0.26493</v>
          </cell>
        </row>
        <row r="955">
          <cell r="E955" t="str">
            <v>P489</v>
          </cell>
          <cell r="F955">
            <v>1</v>
          </cell>
          <cell r="G955">
            <v>1</v>
          </cell>
          <cell r="H955">
            <v>0</v>
          </cell>
          <cell r="I955">
            <v>0</v>
          </cell>
        </row>
        <row r="956">
          <cell r="E956" t="str">
            <v>T489</v>
          </cell>
          <cell r="F956">
            <v>1</v>
          </cell>
          <cell r="G956">
            <v>0</v>
          </cell>
          <cell r="H956">
            <v>1</v>
          </cell>
          <cell r="I956">
            <v>0</v>
          </cell>
        </row>
        <row r="957">
          <cell r="E957" t="str">
            <v>D489</v>
          </cell>
          <cell r="F957">
            <v>1</v>
          </cell>
          <cell r="G957">
            <v>0</v>
          </cell>
          <cell r="H957">
            <v>4.0000000000000003E-5</v>
          </cell>
          <cell r="I957">
            <v>0.99995999999999996</v>
          </cell>
        </row>
        <row r="958">
          <cell r="E958" t="str">
            <v>G489</v>
          </cell>
          <cell r="F958">
            <v>1</v>
          </cell>
          <cell r="G958">
            <v>0.82359000000000004</v>
          </cell>
          <cell r="H958">
            <v>4.1009999999999998E-2</v>
          </cell>
          <cell r="I958">
            <v>0.13539999999999999</v>
          </cell>
        </row>
        <row r="959">
          <cell r="E959" t="str">
            <v>C489</v>
          </cell>
          <cell r="F959">
            <v>1</v>
          </cell>
          <cell r="G959">
            <v>0.82001999999999997</v>
          </cell>
          <cell r="H959">
            <v>4.1009999999999998E-2</v>
          </cell>
          <cell r="I959">
            <v>0.13897000000000001</v>
          </cell>
        </row>
        <row r="960">
          <cell r="E960" t="str">
            <v>DE49</v>
          </cell>
          <cell r="F960">
            <v>1</v>
          </cell>
          <cell r="G960">
            <v>0.66034000000000004</v>
          </cell>
          <cell r="H960">
            <v>4.9529999999999998E-2</v>
          </cell>
          <cell r="I960">
            <v>0.29013</v>
          </cell>
        </row>
        <row r="963">
          <cell r="E963" t="str">
            <v>L529</v>
          </cell>
          <cell r="F963">
            <v>1</v>
          </cell>
          <cell r="G963">
            <v>0.49357000000000001</v>
          </cell>
          <cell r="H963">
            <v>9.6519999999999995E-2</v>
          </cell>
          <cell r="I963">
            <v>0.40991</v>
          </cell>
        </row>
        <row r="964">
          <cell r="E964" t="str">
            <v>L589</v>
          </cell>
          <cell r="F964">
            <v>1</v>
          </cell>
          <cell r="G964">
            <v>0.69404999999999994</v>
          </cell>
          <cell r="H964">
            <v>4.1020000000000001E-2</v>
          </cell>
          <cell r="I964">
            <v>0.26493</v>
          </cell>
        </row>
        <row r="965">
          <cell r="E965" t="str">
            <v>L599</v>
          </cell>
          <cell r="F965">
            <v>1</v>
          </cell>
          <cell r="G965">
            <v>0.48321000000000003</v>
          </cell>
          <cell r="H965">
            <v>9.9390000000000006E-2</v>
          </cell>
          <cell r="I965">
            <v>0.41739999999999999</v>
          </cell>
        </row>
        <row r="966">
          <cell r="E966" t="str">
            <v>OP69</v>
          </cell>
          <cell r="F966">
            <v>1</v>
          </cell>
          <cell r="G966">
            <v>0.72998000000000007</v>
          </cell>
          <cell r="H966">
            <v>0.10695</v>
          </cell>
          <cell r="I966">
            <v>0.16306999999999999</v>
          </cell>
        </row>
        <row r="969">
          <cell r="E969" t="str">
            <v>CS09</v>
          </cell>
          <cell r="F969">
            <v>1</v>
          </cell>
          <cell r="G969">
            <v>0.68230300200000005</v>
          </cell>
          <cell r="H969">
            <v>0.106541339</v>
          </cell>
          <cell r="I969">
            <v>0.211155501</v>
          </cell>
        </row>
        <row r="972">
          <cell r="E972" t="str">
            <v>K669</v>
          </cell>
        </row>
        <row r="1008">
          <cell r="C1008" t="str">
            <v>TOTAL ELECTRIC COST OF SERVICE</v>
          </cell>
        </row>
        <row r="1009">
          <cell r="C1009" t="str">
            <v>TOTAL OTHER OPERATING REVENUES</v>
          </cell>
        </row>
        <row r="1010">
          <cell r="C1010" t="str">
            <v xml:space="preserve">  TOTAL ELECTRIC REVENUE</v>
          </cell>
        </row>
        <row r="1011">
          <cell r="C1011" t="str">
            <v>TOTAL OP EXP EX INC &amp; REV TAX</v>
          </cell>
        </row>
        <row r="1012">
          <cell r="C1012" t="str">
            <v>FIRM SERVICE REVENUE TAX</v>
          </cell>
        </row>
        <row r="1013">
          <cell r="C1013" t="str">
            <v xml:space="preserve">  NET INCOME</v>
          </cell>
        </row>
        <row r="1016">
          <cell r="C1016" t="str">
            <v>TOTAL INTEREST EXPENSE</v>
          </cell>
        </row>
        <row r="1017">
          <cell r="C1017" t="str">
            <v>TOTAL OTHER DEDUCTIONS</v>
          </cell>
        </row>
        <row r="1018">
          <cell r="C1018" t="str">
            <v xml:space="preserve">  PRELIMINARY TAXABLE INCOME</v>
          </cell>
        </row>
        <row r="1022">
          <cell r="C1022" t="str">
            <v>PRELIMINARY TAXABLE INCOME</v>
          </cell>
        </row>
        <row r="1023">
          <cell r="C1023" t="str">
            <v xml:space="preserve">  NET FEDERAL TAXABLE INCOME</v>
          </cell>
        </row>
        <row r="1024">
          <cell r="C1024" t="str">
            <v xml:space="preserve">  FEDERAL INCOME TAX RATE</v>
          </cell>
        </row>
        <row r="1025">
          <cell r="C1025" t="str">
            <v>PRELIMINARY FIT = FI01 * K190</v>
          </cell>
        </row>
        <row r="1026">
          <cell r="C1026" t="str">
            <v>TOTAL FED DEF IT (410 &amp; 411)</v>
          </cell>
        </row>
        <row r="1027">
          <cell r="C1027" t="str">
            <v>TOTAL AMORTIZED ITC</v>
          </cell>
        </row>
        <row r="1028">
          <cell r="C1028" t="str">
            <v xml:space="preserve">  NET FED INC TAX ALLOWABLE</v>
          </cell>
        </row>
        <row r="1031">
          <cell r="C1031" t="str">
            <v>PRELIM FIT</v>
          </cell>
        </row>
        <row r="1032">
          <cell r="C1032" t="str">
            <v>TEST YEAR INV TAX CREDIT</v>
          </cell>
        </row>
        <row r="1033">
          <cell r="C1033" t="str">
            <v xml:space="preserve">  FED INC TAX PAYABLE</v>
          </cell>
        </row>
        <row r="1036">
          <cell r="C1036" t="str">
            <v>NET INCOME</v>
          </cell>
        </row>
        <row r="1037">
          <cell r="C1037" t="str">
            <v>NET FED INC TAX ALLOWABLE</v>
          </cell>
        </row>
        <row r="1038">
          <cell r="C1038" t="str">
            <v xml:space="preserve">  OVERALL RETURN EARNED</v>
          </cell>
        </row>
        <row r="1040">
          <cell r="C1040" t="str">
            <v xml:space="preserve">  RATE OF RETURN EARNED</v>
          </cell>
        </row>
      </sheetData>
      <sheetData sheetId="5">
        <row r="830">
          <cell r="F830">
            <v>663503</v>
          </cell>
          <cell r="G830">
            <v>663503</v>
          </cell>
          <cell r="H830">
            <v>0</v>
          </cell>
          <cell r="I830">
            <v>0</v>
          </cell>
        </row>
        <row r="831">
          <cell r="E831" t="str">
            <v>K201</v>
          </cell>
          <cell r="F831">
            <v>1</v>
          </cell>
          <cell r="G831">
            <v>1</v>
          </cell>
          <cell r="H831">
            <v>0</v>
          </cell>
          <cell r="I831">
            <v>0</v>
          </cell>
        </row>
        <row r="832">
          <cell r="F832">
            <v>663503</v>
          </cell>
          <cell r="G832">
            <v>663503</v>
          </cell>
          <cell r="H832">
            <v>0</v>
          </cell>
          <cell r="I832">
            <v>0</v>
          </cell>
        </row>
        <row r="833">
          <cell r="E833" t="str">
            <v>K202</v>
          </cell>
          <cell r="F833">
            <v>1</v>
          </cell>
          <cell r="G833">
            <v>1</v>
          </cell>
          <cell r="H833">
            <v>0</v>
          </cell>
          <cell r="I833">
            <v>0</v>
          </cell>
        </row>
        <row r="834">
          <cell r="F834">
            <v>1532788</v>
          </cell>
          <cell r="G834">
            <v>1532788</v>
          </cell>
          <cell r="H834">
            <v>0</v>
          </cell>
          <cell r="I834">
            <v>0</v>
          </cell>
        </row>
        <row r="835">
          <cell r="E835" t="str">
            <v>K203</v>
          </cell>
          <cell r="F835">
            <v>1</v>
          </cell>
          <cell r="G835">
            <v>1</v>
          </cell>
          <cell r="H835">
            <v>0</v>
          </cell>
          <cell r="I835">
            <v>0</v>
          </cell>
        </row>
        <row r="836">
          <cell r="F836">
            <v>673122</v>
          </cell>
          <cell r="G836">
            <v>673122</v>
          </cell>
          <cell r="H836">
            <v>0</v>
          </cell>
          <cell r="I836">
            <v>0</v>
          </cell>
        </row>
        <row r="837">
          <cell r="E837" t="str">
            <v>K205</v>
          </cell>
          <cell r="F837">
            <v>1</v>
          </cell>
          <cell r="G837">
            <v>1</v>
          </cell>
          <cell r="H837">
            <v>0</v>
          </cell>
          <cell r="I837">
            <v>0</v>
          </cell>
        </row>
        <row r="838">
          <cell r="F838">
            <v>673122</v>
          </cell>
          <cell r="G838">
            <v>673122</v>
          </cell>
          <cell r="H838">
            <v>0</v>
          </cell>
          <cell r="I838">
            <v>0</v>
          </cell>
        </row>
        <row r="839">
          <cell r="E839" t="str">
            <v>K206</v>
          </cell>
          <cell r="F839">
            <v>1</v>
          </cell>
          <cell r="G839">
            <v>1</v>
          </cell>
          <cell r="H839">
            <v>0</v>
          </cell>
          <cell r="I839">
            <v>0</v>
          </cell>
        </row>
        <row r="840">
          <cell r="F840">
            <v>0</v>
          </cell>
          <cell r="G840">
            <v>0</v>
          </cell>
          <cell r="H840">
            <v>0</v>
          </cell>
          <cell r="I840">
            <v>0</v>
          </cell>
        </row>
        <row r="841">
          <cell r="E841" t="str">
            <v>K209</v>
          </cell>
          <cell r="F841">
            <v>1</v>
          </cell>
          <cell r="G841">
            <v>0</v>
          </cell>
          <cell r="H841">
            <v>0</v>
          </cell>
          <cell r="I841">
            <v>0</v>
          </cell>
        </row>
        <row r="842">
          <cell r="F842">
            <v>673122</v>
          </cell>
          <cell r="G842">
            <v>673122</v>
          </cell>
          <cell r="H842">
            <v>0</v>
          </cell>
          <cell r="I842">
            <v>0</v>
          </cell>
        </row>
        <row r="843">
          <cell r="E843" t="str">
            <v>K215</v>
          </cell>
          <cell r="F843">
            <v>1</v>
          </cell>
          <cell r="G843">
            <v>1</v>
          </cell>
          <cell r="H843">
            <v>0</v>
          </cell>
          <cell r="I843">
            <v>0</v>
          </cell>
        </row>
        <row r="844">
          <cell r="F844">
            <v>147311</v>
          </cell>
          <cell r="G844">
            <v>0</v>
          </cell>
          <cell r="H844">
            <v>0</v>
          </cell>
          <cell r="I844">
            <v>147311</v>
          </cell>
        </row>
        <row r="845">
          <cell r="E845" t="str">
            <v>K217</v>
          </cell>
          <cell r="F845">
            <v>1</v>
          </cell>
          <cell r="G845">
            <v>0</v>
          </cell>
          <cell r="H845">
            <v>0</v>
          </cell>
          <cell r="I845">
            <v>1</v>
          </cell>
        </row>
        <row r="846">
          <cell r="F846">
            <v>4013759225.5</v>
          </cell>
          <cell r="G846">
            <v>0</v>
          </cell>
          <cell r="H846">
            <v>4013759225.5</v>
          </cell>
          <cell r="I846">
            <v>0</v>
          </cell>
        </row>
        <row r="847">
          <cell r="E847" t="str">
            <v>K301</v>
          </cell>
          <cell r="F847">
            <v>1</v>
          </cell>
          <cell r="G847">
            <v>0</v>
          </cell>
          <cell r="H847">
            <v>1</v>
          </cell>
          <cell r="I847">
            <v>0</v>
          </cell>
        </row>
        <row r="848">
          <cell r="F848">
            <v>4013759225.5</v>
          </cell>
          <cell r="G848">
            <v>0</v>
          </cell>
          <cell r="H848">
            <v>4013759225.5</v>
          </cell>
          <cell r="I848">
            <v>0</v>
          </cell>
        </row>
        <row r="849">
          <cell r="E849" t="str">
            <v>K303</v>
          </cell>
          <cell r="F849">
            <v>1</v>
          </cell>
          <cell r="G849">
            <v>0</v>
          </cell>
          <cell r="H849">
            <v>1</v>
          </cell>
          <cell r="I849">
            <v>0</v>
          </cell>
        </row>
        <row r="850">
          <cell r="F850">
            <v>3995541784.5</v>
          </cell>
          <cell r="G850">
            <v>0</v>
          </cell>
          <cell r="H850">
            <v>3995541784.5</v>
          </cell>
          <cell r="I850">
            <v>0</v>
          </cell>
        </row>
        <row r="851">
          <cell r="E851" t="str">
            <v>K305</v>
          </cell>
          <cell r="F851">
            <v>1</v>
          </cell>
          <cell r="G851">
            <v>0</v>
          </cell>
          <cell r="H851">
            <v>1</v>
          </cell>
          <cell r="I851">
            <v>0</v>
          </cell>
        </row>
        <row r="852">
          <cell r="F852">
            <v>1</v>
          </cell>
          <cell r="G852">
            <v>1</v>
          </cell>
          <cell r="H852">
            <v>0</v>
          </cell>
          <cell r="I852">
            <v>0</v>
          </cell>
        </row>
        <row r="853">
          <cell r="E853" t="str">
            <v>K307</v>
          </cell>
          <cell r="F853">
            <v>1</v>
          </cell>
          <cell r="G853">
            <v>1</v>
          </cell>
          <cell r="H853">
            <v>0</v>
          </cell>
          <cell r="I853">
            <v>0</v>
          </cell>
        </row>
        <row r="854">
          <cell r="F854">
            <v>1</v>
          </cell>
          <cell r="G854">
            <v>1</v>
          </cell>
          <cell r="H854">
            <v>0</v>
          </cell>
          <cell r="I854">
            <v>0</v>
          </cell>
        </row>
        <row r="855">
          <cell r="E855" t="str">
            <v>K401</v>
          </cell>
          <cell r="F855">
            <v>1</v>
          </cell>
          <cell r="G855">
            <v>1</v>
          </cell>
          <cell r="H855">
            <v>0</v>
          </cell>
          <cell r="I855">
            <v>0</v>
          </cell>
        </row>
        <row r="856">
          <cell r="F856">
            <v>146427</v>
          </cell>
          <cell r="G856">
            <v>0</v>
          </cell>
          <cell r="H856">
            <v>0</v>
          </cell>
          <cell r="I856">
            <v>146427</v>
          </cell>
        </row>
        <row r="857">
          <cell r="E857" t="str">
            <v>K405</v>
          </cell>
          <cell r="F857">
            <v>1</v>
          </cell>
          <cell r="G857">
            <v>0</v>
          </cell>
          <cell r="H857">
            <v>0</v>
          </cell>
          <cell r="I857">
            <v>1</v>
          </cell>
        </row>
        <row r="858">
          <cell r="F858">
            <v>16284211.22000007</v>
          </cell>
          <cell r="G858">
            <v>0</v>
          </cell>
          <cell r="H858">
            <v>0</v>
          </cell>
          <cell r="I858">
            <v>16284211.22000007</v>
          </cell>
        </row>
        <row r="859">
          <cell r="E859" t="str">
            <v>K407</v>
          </cell>
          <cell r="F859">
            <v>1</v>
          </cell>
          <cell r="G859">
            <v>0</v>
          </cell>
          <cell r="H859">
            <v>0</v>
          </cell>
          <cell r="I859">
            <v>1</v>
          </cell>
        </row>
        <row r="860">
          <cell r="F860">
            <v>161072</v>
          </cell>
          <cell r="G860">
            <v>0</v>
          </cell>
          <cell r="H860">
            <v>0</v>
          </cell>
          <cell r="I860">
            <v>161072</v>
          </cell>
        </row>
        <row r="861">
          <cell r="E861" t="str">
            <v>K409</v>
          </cell>
          <cell r="F861">
            <v>1</v>
          </cell>
          <cell r="G861">
            <v>0</v>
          </cell>
          <cell r="H861">
            <v>0</v>
          </cell>
          <cell r="I861">
            <v>1</v>
          </cell>
        </row>
        <row r="862">
          <cell r="F862">
            <v>10683010.880000001</v>
          </cell>
          <cell r="G862">
            <v>0</v>
          </cell>
          <cell r="H862">
            <v>0</v>
          </cell>
          <cell r="I862">
            <v>10683010.880000001</v>
          </cell>
        </row>
        <row r="863">
          <cell r="E863" t="str">
            <v>K411</v>
          </cell>
          <cell r="F863">
            <v>1</v>
          </cell>
          <cell r="G863">
            <v>0</v>
          </cell>
          <cell r="H863">
            <v>0</v>
          </cell>
          <cell r="I863">
            <v>1</v>
          </cell>
        </row>
        <row r="864">
          <cell r="F864">
            <v>4000458318.5</v>
          </cell>
          <cell r="G864">
            <v>0</v>
          </cell>
          <cell r="H864">
            <v>4000458318.5</v>
          </cell>
          <cell r="I864">
            <v>0</v>
          </cell>
        </row>
        <row r="865">
          <cell r="E865" t="str">
            <v>K302</v>
          </cell>
          <cell r="F865">
            <v>1</v>
          </cell>
          <cell r="G865">
            <v>0</v>
          </cell>
          <cell r="H865">
            <v>1</v>
          </cell>
          <cell r="I865">
            <v>0</v>
          </cell>
        </row>
        <row r="867">
          <cell r="E867" t="str">
            <v>R600</v>
          </cell>
          <cell r="F867">
            <v>252307244</v>
          </cell>
          <cell r="G867">
            <v>89978339</v>
          </cell>
          <cell r="H867">
            <v>162328904</v>
          </cell>
          <cell r="I867">
            <v>1</v>
          </cell>
        </row>
        <row r="868">
          <cell r="E868" t="str">
            <v>R602</v>
          </cell>
          <cell r="F868">
            <v>256651079</v>
          </cell>
          <cell r="G868">
            <v>162172684</v>
          </cell>
          <cell r="H868">
            <v>94478395</v>
          </cell>
          <cell r="I868">
            <v>0</v>
          </cell>
        </row>
        <row r="877">
          <cell r="F877" t="str">
            <v>TOTAL</v>
          </cell>
          <cell r="G877" t="str">
            <v>CLASSIFIED</v>
          </cell>
        </row>
        <row r="878">
          <cell r="E878" t="str">
            <v>ALLO</v>
          </cell>
          <cell r="F878" t="str">
            <v>PRODUCTION</v>
          </cell>
          <cell r="G878" t="str">
            <v>DEMAND</v>
          </cell>
          <cell r="H878" t="str">
            <v>ENERGY</v>
          </cell>
          <cell r="I878" t="str">
            <v>CUSTOMER</v>
          </cell>
        </row>
        <row r="879">
          <cell r="E879">
            <v>1</v>
          </cell>
          <cell r="F879">
            <v>2</v>
          </cell>
          <cell r="G879">
            <v>3</v>
          </cell>
          <cell r="H879">
            <v>4</v>
          </cell>
          <cell r="I879">
            <v>5</v>
          </cell>
        </row>
        <row r="881">
          <cell r="F881">
            <v>252307244</v>
          </cell>
          <cell r="G881">
            <v>89978339</v>
          </cell>
          <cell r="H881">
            <v>162328904</v>
          </cell>
          <cell r="I881">
            <v>1</v>
          </cell>
        </row>
        <row r="882">
          <cell r="E882" t="str">
            <v>K901</v>
          </cell>
          <cell r="F882">
            <v>1</v>
          </cell>
          <cell r="G882">
            <v>0.35661999999999999</v>
          </cell>
          <cell r="H882">
            <v>0.64337999999999995</v>
          </cell>
          <cell r="I882">
            <v>0</v>
          </cell>
        </row>
        <row r="883">
          <cell r="F883">
            <v>256651079</v>
          </cell>
          <cell r="G883">
            <v>162172684</v>
          </cell>
          <cell r="H883">
            <v>94478395</v>
          </cell>
          <cell r="I883">
            <v>0</v>
          </cell>
        </row>
        <row r="884">
          <cell r="E884" t="str">
            <v>K902</v>
          </cell>
          <cell r="F884">
            <v>1</v>
          </cell>
          <cell r="G884">
            <v>0.63188</v>
          </cell>
          <cell r="H884">
            <v>0.36812</v>
          </cell>
          <cell r="I884">
            <v>0</v>
          </cell>
        </row>
        <row r="888">
          <cell r="E888" t="str">
            <v>P129</v>
          </cell>
          <cell r="F888">
            <v>1</v>
          </cell>
          <cell r="G888">
            <v>1</v>
          </cell>
          <cell r="H888">
            <v>0</v>
          </cell>
          <cell r="I888">
            <v>0</v>
          </cell>
        </row>
        <row r="889">
          <cell r="E889" t="str">
            <v>T129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</row>
        <row r="890">
          <cell r="E890" t="str">
            <v>PT29</v>
          </cell>
          <cell r="F890">
            <v>1</v>
          </cell>
          <cell r="G890">
            <v>1</v>
          </cell>
          <cell r="H890">
            <v>0</v>
          </cell>
          <cell r="I890">
            <v>0</v>
          </cell>
        </row>
        <row r="891">
          <cell r="E891" t="str">
            <v>D149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</row>
        <row r="892">
          <cell r="E892" t="str">
            <v>TD29</v>
          </cell>
          <cell r="F892">
            <v>1</v>
          </cell>
          <cell r="G892">
            <v>1</v>
          </cell>
          <cell r="H892">
            <v>0</v>
          </cell>
          <cell r="I892">
            <v>0</v>
          </cell>
        </row>
        <row r="893">
          <cell r="E893" t="str">
            <v>PD29</v>
          </cell>
          <cell r="F893">
            <v>1</v>
          </cell>
          <cell r="G893">
            <v>0.68867999999999996</v>
          </cell>
          <cell r="H893">
            <v>0.31131999999999999</v>
          </cell>
          <cell r="I893">
            <v>0</v>
          </cell>
        </row>
        <row r="894">
          <cell r="E894" t="str">
            <v>G129</v>
          </cell>
          <cell r="F894">
            <v>1</v>
          </cell>
          <cell r="G894">
            <v>0.68867999999999996</v>
          </cell>
          <cell r="H894">
            <v>0.31131999999999999</v>
          </cell>
          <cell r="I894">
            <v>0</v>
          </cell>
        </row>
        <row r="895">
          <cell r="E895" t="str">
            <v>C129</v>
          </cell>
          <cell r="F895">
            <v>1</v>
          </cell>
          <cell r="G895">
            <v>0.98087999999999997</v>
          </cell>
          <cell r="H895">
            <v>1.9120000000000002E-2</v>
          </cell>
          <cell r="I895">
            <v>0</v>
          </cell>
        </row>
        <row r="896">
          <cell r="E896" t="str">
            <v>GP19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</row>
        <row r="897">
          <cell r="E897" t="str">
            <v>DR19</v>
          </cell>
          <cell r="F897">
            <v>1</v>
          </cell>
          <cell r="G897">
            <v>0.98323000000000005</v>
          </cell>
          <cell r="H897">
            <v>1.677E-2</v>
          </cell>
          <cell r="I897">
            <v>0</v>
          </cell>
        </row>
        <row r="900">
          <cell r="E900" t="str">
            <v>P229</v>
          </cell>
          <cell r="F900">
            <v>1</v>
          </cell>
          <cell r="G900">
            <v>1</v>
          </cell>
          <cell r="H900">
            <v>0</v>
          </cell>
          <cell r="I900">
            <v>0</v>
          </cell>
        </row>
        <row r="901">
          <cell r="E901" t="str">
            <v>T229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</row>
        <row r="902">
          <cell r="E902" t="str">
            <v>PL49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</row>
        <row r="903">
          <cell r="E903" t="str">
            <v>D249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</row>
        <row r="904">
          <cell r="E904" t="str">
            <v>NT29</v>
          </cell>
          <cell r="F904">
            <v>1</v>
          </cell>
          <cell r="G904">
            <v>1</v>
          </cell>
          <cell r="H904">
            <v>0</v>
          </cell>
          <cell r="I904">
            <v>0</v>
          </cell>
        </row>
        <row r="905">
          <cell r="E905" t="str">
            <v>G229</v>
          </cell>
          <cell r="F905">
            <v>1</v>
          </cell>
          <cell r="G905">
            <v>0.68977999999999995</v>
          </cell>
          <cell r="H905">
            <v>0.31022</v>
          </cell>
          <cell r="I905">
            <v>0</v>
          </cell>
        </row>
        <row r="906">
          <cell r="E906" t="str">
            <v>C229</v>
          </cell>
          <cell r="F906">
            <v>1</v>
          </cell>
          <cell r="G906">
            <v>0.68842999999999999</v>
          </cell>
          <cell r="H906">
            <v>0.31157000000000001</v>
          </cell>
          <cell r="I906">
            <v>0</v>
          </cell>
        </row>
        <row r="907">
          <cell r="E907" t="str">
            <v>NP29</v>
          </cell>
          <cell r="F907">
            <v>1</v>
          </cell>
          <cell r="G907">
            <v>0.97846</v>
          </cell>
          <cell r="H907">
            <v>2.154E-2</v>
          </cell>
          <cell r="I907">
            <v>0</v>
          </cell>
        </row>
        <row r="910">
          <cell r="E910" t="str">
            <v>W669</v>
          </cell>
          <cell r="F910">
            <v>1</v>
          </cell>
          <cell r="G910">
            <v>0.15160000000000001</v>
          </cell>
          <cell r="H910">
            <v>0.84840000000000004</v>
          </cell>
          <cell r="I910">
            <v>0</v>
          </cell>
        </row>
        <row r="911">
          <cell r="E911" t="str">
            <v>W689</v>
          </cell>
          <cell r="F911">
            <v>1</v>
          </cell>
          <cell r="G911">
            <v>1.05244</v>
          </cell>
          <cell r="H911">
            <v>-5.2440000000000001E-2</v>
          </cell>
          <cell r="I911">
            <v>0</v>
          </cell>
        </row>
        <row r="912">
          <cell r="E912" t="str">
            <v>W719</v>
          </cell>
          <cell r="F912">
            <v>1</v>
          </cell>
          <cell r="G912">
            <v>1</v>
          </cell>
          <cell r="H912">
            <v>0</v>
          </cell>
          <cell r="I912">
            <v>0</v>
          </cell>
        </row>
        <row r="913">
          <cell r="E913" t="str">
            <v>W749</v>
          </cell>
          <cell r="F913">
            <v>1</v>
          </cell>
          <cell r="G913">
            <v>0</v>
          </cell>
          <cell r="H913">
            <v>0</v>
          </cell>
          <cell r="I913">
            <v>0</v>
          </cell>
        </row>
        <row r="914">
          <cell r="E914" t="str">
            <v>WC79</v>
          </cell>
          <cell r="F914">
            <v>1</v>
          </cell>
          <cell r="G914">
            <v>0.17041000000000001</v>
          </cell>
          <cell r="H914">
            <v>0.82959000000000005</v>
          </cell>
          <cell r="I914">
            <v>0</v>
          </cell>
        </row>
        <row r="917">
          <cell r="E917" t="str">
            <v>RB29</v>
          </cell>
          <cell r="F917">
            <v>1</v>
          </cell>
          <cell r="G917">
            <v>0.97819</v>
          </cell>
          <cell r="H917">
            <v>2.181E-2</v>
          </cell>
          <cell r="I917">
            <v>0</v>
          </cell>
        </row>
        <row r="918">
          <cell r="E918" t="str">
            <v>RB99</v>
          </cell>
          <cell r="F918">
            <v>1</v>
          </cell>
          <cell r="G918">
            <v>0.92911999999999995</v>
          </cell>
          <cell r="H918">
            <v>7.0879999999999999E-2</v>
          </cell>
          <cell r="I918">
            <v>0</v>
          </cell>
        </row>
        <row r="919">
          <cell r="E919" t="str">
            <v>CW29</v>
          </cell>
          <cell r="F919">
            <v>1</v>
          </cell>
          <cell r="G919">
            <v>0</v>
          </cell>
          <cell r="H919">
            <v>0</v>
          </cell>
          <cell r="I919">
            <v>0</v>
          </cell>
        </row>
        <row r="928">
          <cell r="F928" t="str">
            <v>TOTAL</v>
          </cell>
          <cell r="G928" t="str">
            <v>CLASSIFIED</v>
          </cell>
        </row>
        <row r="929">
          <cell r="E929" t="str">
            <v>ALLO</v>
          </cell>
          <cell r="F929" t="str">
            <v>PRODUCTION</v>
          </cell>
          <cell r="G929" t="str">
            <v>DEMAND</v>
          </cell>
          <cell r="H929" t="str">
            <v>ENERGY</v>
          </cell>
          <cell r="I929" t="str">
            <v>CUSTOMER</v>
          </cell>
        </row>
        <row r="930">
          <cell r="E930">
            <v>1</v>
          </cell>
          <cell r="F930">
            <v>2</v>
          </cell>
          <cell r="G930">
            <v>3</v>
          </cell>
          <cell r="H930">
            <v>4</v>
          </cell>
          <cell r="I930">
            <v>5</v>
          </cell>
        </row>
        <row r="932">
          <cell r="E932" t="str">
            <v>P349</v>
          </cell>
          <cell r="F932">
            <v>1</v>
          </cell>
          <cell r="G932">
            <v>0</v>
          </cell>
          <cell r="H932">
            <v>0</v>
          </cell>
          <cell r="I932">
            <v>0</v>
          </cell>
        </row>
        <row r="933">
          <cell r="E933" t="str">
            <v>E349</v>
          </cell>
          <cell r="F933">
            <v>1</v>
          </cell>
          <cell r="G933">
            <v>0</v>
          </cell>
          <cell r="H933">
            <v>1</v>
          </cell>
          <cell r="I933">
            <v>0</v>
          </cell>
        </row>
        <row r="934">
          <cell r="E934" t="str">
            <v>P459</v>
          </cell>
          <cell r="F934">
            <v>1</v>
          </cell>
          <cell r="G934">
            <v>0</v>
          </cell>
          <cell r="H934">
            <v>1</v>
          </cell>
          <cell r="I934">
            <v>0</v>
          </cell>
        </row>
        <row r="935">
          <cell r="E935" t="str">
            <v>T349</v>
          </cell>
          <cell r="F935">
            <v>1</v>
          </cell>
          <cell r="G935">
            <v>0</v>
          </cell>
          <cell r="H935">
            <v>0</v>
          </cell>
          <cell r="I935">
            <v>0</v>
          </cell>
        </row>
        <row r="936">
          <cell r="E936" t="str">
            <v>D349</v>
          </cell>
          <cell r="F936">
            <v>1</v>
          </cell>
          <cell r="G936">
            <v>1</v>
          </cell>
          <cell r="H936">
            <v>0</v>
          </cell>
          <cell r="I936">
            <v>0</v>
          </cell>
        </row>
        <row r="937">
          <cell r="E937" t="str">
            <v>C311</v>
          </cell>
          <cell r="F937">
            <v>1</v>
          </cell>
          <cell r="G937">
            <v>0</v>
          </cell>
          <cell r="H937">
            <v>0</v>
          </cell>
          <cell r="I937">
            <v>0</v>
          </cell>
        </row>
        <row r="938">
          <cell r="E938" t="str">
            <v>C319</v>
          </cell>
          <cell r="F938">
            <v>1</v>
          </cell>
          <cell r="G938">
            <v>0</v>
          </cell>
          <cell r="H938">
            <v>0</v>
          </cell>
          <cell r="I938">
            <v>0</v>
          </cell>
        </row>
        <row r="939">
          <cell r="E939" t="str">
            <v>C331</v>
          </cell>
          <cell r="F939">
            <v>1</v>
          </cell>
          <cell r="G939">
            <v>0</v>
          </cell>
          <cell r="H939">
            <v>0</v>
          </cell>
          <cell r="I939">
            <v>0</v>
          </cell>
        </row>
        <row r="940">
          <cell r="E940" t="str">
            <v>S319</v>
          </cell>
          <cell r="F940">
            <v>1</v>
          </cell>
          <cell r="G940">
            <v>0</v>
          </cell>
          <cell r="H940">
            <v>0</v>
          </cell>
          <cell r="I940">
            <v>0</v>
          </cell>
        </row>
        <row r="941">
          <cell r="E941" t="str">
            <v>OM39</v>
          </cell>
          <cell r="F941">
            <v>1</v>
          </cell>
          <cell r="G941">
            <v>6.6930000000000003E-2</v>
          </cell>
          <cell r="H941">
            <v>0.93306999999999995</v>
          </cell>
          <cell r="I941">
            <v>0</v>
          </cell>
        </row>
        <row r="944">
          <cell r="E944" t="str">
            <v>A300</v>
          </cell>
          <cell r="F944">
            <v>1</v>
          </cell>
          <cell r="G944">
            <v>1</v>
          </cell>
          <cell r="H944">
            <v>0</v>
          </cell>
          <cell r="I944">
            <v>0</v>
          </cell>
        </row>
        <row r="945">
          <cell r="E945" t="str">
            <v>A302</v>
          </cell>
          <cell r="F945">
            <v>1</v>
          </cell>
          <cell r="G945">
            <v>0</v>
          </cell>
          <cell r="H945">
            <v>1</v>
          </cell>
          <cell r="I945">
            <v>0</v>
          </cell>
        </row>
        <row r="946">
          <cell r="E946" t="str">
            <v>A304</v>
          </cell>
          <cell r="F946">
            <v>1</v>
          </cell>
          <cell r="G946">
            <v>0</v>
          </cell>
          <cell r="H946">
            <v>0</v>
          </cell>
          <cell r="I946">
            <v>0</v>
          </cell>
        </row>
        <row r="947">
          <cell r="E947" t="str">
            <v>A306</v>
          </cell>
          <cell r="F947">
            <v>1</v>
          </cell>
          <cell r="G947">
            <v>1</v>
          </cell>
          <cell r="H947">
            <v>0</v>
          </cell>
          <cell r="I947">
            <v>0</v>
          </cell>
        </row>
        <row r="948">
          <cell r="E948" t="str">
            <v>A308</v>
          </cell>
          <cell r="F948">
            <v>1</v>
          </cell>
          <cell r="G948">
            <v>0</v>
          </cell>
          <cell r="H948">
            <v>0</v>
          </cell>
          <cell r="I948">
            <v>0</v>
          </cell>
        </row>
        <row r="949">
          <cell r="E949" t="str">
            <v>A310</v>
          </cell>
          <cell r="F949">
            <v>1</v>
          </cell>
          <cell r="G949">
            <v>0</v>
          </cell>
          <cell r="H949">
            <v>0</v>
          </cell>
          <cell r="I949">
            <v>0</v>
          </cell>
        </row>
        <row r="950">
          <cell r="E950" t="str">
            <v>A312</v>
          </cell>
          <cell r="F950">
            <v>1</v>
          </cell>
          <cell r="G950">
            <v>0</v>
          </cell>
          <cell r="H950">
            <v>0</v>
          </cell>
          <cell r="I950">
            <v>0</v>
          </cell>
        </row>
        <row r="951">
          <cell r="E951" t="str">
            <v>A315</v>
          </cell>
          <cell r="F951">
            <v>1</v>
          </cell>
          <cell r="G951">
            <v>0.63188</v>
          </cell>
          <cell r="H951">
            <v>0.36812</v>
          </cell>
          <cell r="I951">
            <v>0</v>
          </cell>
        </row>
        <row r="952">
          <cell r="E952" t="str">
            <v>A357</v>
          </cell>
          <cell r="F952">
            <v>1</v>
          </cell>
          <cell r="G952">
            <v>0.63188</v>
          </cell>
          <cell r="H952">
            <v>0.36812</v>
          </cell>
          <cell r="I952">
            <v>0</v>
          </cell>
        </row>
        <row r="955">
          <cell r="E955" t="str">
            <v>P489</v>
          </cell>
          <cell r="F955">
            <v>1</v>
          </cell>
          <cell r="G955">
            <v>1</v>
          </cell>
          <cell r="H955">
            <v>0</v>
          </cell>
          <cell r="I955">
            <v>0</v>
          </cell>
        </row>
        <row r="956">
          <cell r="E956" t="str">
            <v>T489</v>
          </cell>
          <cell r="F956">
            <v>1</v>
          </cell>
          <cell r="G956">
            <v>0</v>
          </cell>
          <cell r="H956">
            <v>0</v>
          </cell>
          <cell r="I956">
            <v>0</v>
          </cell>
        </row>
        <row r="957">
          <cell r="E957" t="str">
            <v>D489</v>
          </cell>
          <cell r="F957">
            <v>1</v>
          </cell>
          <cell r="G957">
            <v>0</v>
          </cell>
          <cell r="H957">
            <v>0</v>
          </cell>
          <cell r="I957">
            <v>0</v>
          </cell>
        </row>
        <row r="958">
          <cell r="E958" t="str">
            <v>G489</v>
          </cell>
          <cell r="F958">
            <v>1</v>
          </cell>
          <cell r="G958">
            <v>0.68977999999999995</v>
          </cell>
          <cell r="H958">
            <v>0.31022</v>
          </cell>
          <cell r="I958">
            <v>0</v>
          </cell>
        </row>
        <row r="959">
          <cell r="E959" t="str">
            <v>C489</v>
          </cell>
          <cell r="F959">
            <v>1</v>
          </cell>
          <cell r="G959">
            <v>0.68842999999999999</v>
          </cell>
          <cell r="H959">
            <v>0.31157000000000001</v>
          </cell>
          <cell r="I959">
            <v>0</v>
          </cell>
        </row>
        <row r="960">
          <cell r="E960" t="str">
            <v>DE49</v>
          </cell>
          <cell r="F960">
            <v>1</v>
          </cell>
          <cell r="G960">
            <v>0.95440999999999998</v>
          </cell>
          <cell r="H960">
            <v>4.5589999999999999E-2</v>
          </cell>
          <cell r="I960">
            <v>0</v>
          </cell>
        </row>
        <row r="963">
          <cell r="E963" t="str">
            <v>L529</v>
          </cell>
          <cell r="F963">
            <v>1</v>
          </cell>
          <cell r="G963">
            <v>0.97846</v>
          </cell>
          <cell r="H963">
            <v>2.154E-2</v>
          </cell>
          <cell r="I963">
            <v>0</v>
          </cell>
        </row>
        <row r="964">
          <cell r="E964" t="str">
            <v>L589</v>
          </cell>
          <cell r="F964">
            <v>1</v>
          </cell>
          <cell r="G964">
            <v>0.63188</v>
          </cell>
          <cell r="H964">
            <v>0.36812</v>
          </cell>
          <cell r="I964">
            <v>0</v>
          </cell>
        </row>
        <row r="965">
          <cell r="E965" t="str">
            <v>L599</v>
          </cell>
          <cell r="F965">
            <v>1</v>
          </cell>
          <cell r="G965">
            <v>1.0041899999999999</v>
          </cell>
          <cell r="H965">
            <v>-4.1900000000000001E-3</v>
          </cell>
          <cell r="I965">
            <v>0</v>
          </cell>
        </row>
        <row r="966">
          <cell r="E966" t="str">
            <v>OP69</v>
          </cell>
          <cell r="F966">
            <v>1</v>
          </cell>
          <cell r="G966">
            <v>0.26129999999999998</v>
          </cell>
          <cell r="H966">
            <v>0.73870000000000002</v>
          </cell>
          <cell r="I966">
            <v>0</v>
          </cell>
        </row>
        <row r="969">
          <cell r="E969" t="str">
            <v>CS09</v>
          </cell>
          <cell r="F969">
            <v>1</v>
          </cell>
          <cell r="G969">
            <v>0.35662210100000002</v>
          </cell>
          <cell r="H969">
            <v>0.64337789499999998</v>
          </cell>
          <cell r="I969">
            <v>3.9999999978945766E-9</v>
          </cell>
        </row>
      </sheetData>
      <sheetData sheetId="6">
        <row r="24">
          <cell r="G24">
            <v>0</v>
          </cell>
          <cell r="H24">
            <v>0</v>
          </cell>
        </row>
        <row r="33">
          <cell r="G33">
            <v>161533724</v>
          </cell>
          <cell r="H33">
            <v>319480</v>
          </cell>
        </row>
        <row r="59">
          <cell r="G59">
            <v>403668733</v>
          </cell>
          <cell r="H59">
            <v>243275627</v>
          </cell>
        </row>
        <row r="60">
          <cell r="G60">
            <v>164704142</v>
          </cell>
          <cell r="H60">
            <v>99260855</v>
          </cell>
        </row>
        <row r="61">
          <cell r="G61">
            <v>0</v>
          </cell>
          <cell r="H61">
            <v>0</v>
          </cell>
        </row>
        <row r="65">
          <cell r="G65">
            <v>0</v>
          </cell>
          <cell r="H65">
            <v>0</v>
          </cell>
        </row>
        <row r="66">
          <cell r="G66">
            <v>0</v>
          </cell>
          <cell r="H66">
            <v>0</v>
          </cell>
        </row>
        <row r="67">
          <cell r="G67">
            <v>0</v>
          </cell>
          <cell r="H67">
            <v>0</v>
          </cell>
        </row>
        <row r="73">
          <cell r="G73">
            <v>0</v>
          </cell>
          <cell r="H73">
            <v>0</v>
          </cell>
        </row>
        <row r="74">
          <cell r="G74">
            <v>0</v>
          </cell>
          <cell r="H74">
            <v>0</v>
          </cell>
        </row>
        <row r="75">
          <cell r="G75">
            <v>0</v>
          </cell>
          <cell r="H75">
            <v>0</v>
          </cell>
        </row>
        <row r="76">
          <cell r="G76">
            <v>0</v>
          </cell>
          <cell r="H76">
            <v>0</v>
          </cell>
        </row>
        <row r="77">
          <cell r="G77">
            <v>0</v>
          </cell>
          <cell r="H77">
            <v>0</v>
          </cell>
        </row>
        <row r="78">
          <cell r="G78">
            <v>0</v>
          </cell>
          <cell r="H78">
            <v>0</v>
          </cell>
        </row>
        <row r="79">
          <cell r="G79">
            <v>0</v>
          </cell>
          <cell r="H79">
            <v>0</v>
          </cell>
        </row>
        <row r="80">
          <cell r="G80">
            <v>0</v>
          </cell>
          <cell r="H80">
            <v>0</v>
          </cell>
        </row>
        <row r="81">
          <cell r="G81">
            <v>0</v>
          </cell>
          <cell r="H81">
            <v>0</v>
          </cell>
        </row>
        <row r="82">
          <cell r="G82">
            <v>0</v>
          </cell>
          <cell r="H82">
            <v>0</v>
          </cell>
        </row>
        <row r="83">
          <cell r="G83">
            <v>0</v>
          </cell>
          <cell r="H83">
            <v>0</v>
          </cell>
        </row>
        <row r="84">
          <cell r="G84">
            <v>0</v>
          </cell>
          <cell r="H84">
            <v>0</v>
          </cell>
        </row>
        <row r="85">
          <cell r="G85">
            <v>0</v>
          </cell>
          <cell r="H85">
            <v>0</v>
          </cell>
        </row>
        <row r="86">
          <cell r="G86">
            <v>0</v>
          </cell>
          <cell r="H86">
            <v>0</v>
          </cell>
        </row>
        <row r="87">
          <cell r="G87">
            <v>0</v>
          </cell>
          <cell r="H87">
            <v>0</v>
          </cell>
        </row>
        <row r="88">
          <cell r="G88">
            <v>0</v>
          </cell>
          <cell r="H88">
            <v>0</v>
          </cell>
        </row>
        <row r="89">
          <cell r="G89">
            <v>0</v>
          </cell>
          <cell r="H89">
            <v>0</v>
          </cell>
        </row>
        <row r="90">
          <cell r="G90">
            <v>0</v>
          </cell>
          <cell r="H90">
            <v>0</v>
          </cell>
        </row>
        <row r="91">
          <cell r="G91">
            <v>0</v>
          </cell>
          <cell r="H91">
            <v>0</v>
          </cell>
        </row>
        <row r="92">
          <cell r="G92">
            <v>0</v>
          </cell>
          <cell r="H92">
            <v>0</v>
          </cell>
        </row>
        <row r="93">
          <cell r="G93">
            <v>0</v>
          </cell>
          <cell r="H93">
            <v>0</v>
          </cell>
        </row>
        <row r="100">
          <cell r="G100">
            <v>13148959</v>
          </cell>
          <cell r="H100">
            <v>7924372</v>
          </cell>
        </row>
        <row r="101">
          <cell r="G101">
            <v>0</v>
          </cell>
          <cell r="H101">
            <v>0</v>
          </cell>
        </row>
        <row r="102">
          <cell r="G102">
            <v>0</v>
          </cell>
          <cell r="H102">
            <v>0</v>
          </cell>
        </row>
        <row r="103">
          <cell r="G103">
            <v>3919824</v>
          </cell>
          <cell r="H103">
            <v>2362327</v>
          </cell>
        </row>
        <row r="104">
          <cell r="G104">
            <v>0</v>
          </cell>
          <cell r="H104">
            <v>0</v>
          </cell>
        </row>
        <row r="105">
          <cell r="G105">
            <v>0</v>
          </cell>
          <cell r="H105">
            <v>0</v>
          </cell>
        </row>
        <row r="106">
          <cell r="G106">
            <v>0</v>
          </cell>
          <cell r="H106">
            <v>0</v>
          </cell>
        </row>
        <row r="107">
          <cell r="G107">
            <v>0</v>
          </cell>
          <cell r="H107">
            <v>0</v>
          </cell>
        </row>
        <row r="108">
          <cell r="G108">
            <v>0</v>
          </cell>
          <cell r="H108">
            <v>0</v>
          </cell>
        </row>
        <row r="112">
          <cell r="G112">
            <v>6585575</v>
          </cell>
          <cell r="H112">
            <v>3968873</v>
          </cell>
        </row>
        <row r="113">
          <cell r="G113">
            <v>0</v>
          </cell>
          <cell r="H113">
            <v>0</v>
          </cell>
        </row>
        <row r="114">
          <cell r="G114">
            <v>0</v>
          </cell>
          <cell r="H114">
            <v>0</v>
          </cell>
        </row>
        <row r="115">
          <cell r="G115">
            <v>1963219</v>
          </cell>
          <cell r="H115">
            <v>1183157</v>
          </cell>
        </row>
        <row r="116">
          <cell r="G116">
            <v>0</v>
          </cell>
          <cell r="H116">
            <v>0</v>
          </cell>
        </row>
        <row r="117">
          <cell r="G117">
            <v>0</v>
          </cell>
          <cell r="H117">
            <v>0</v>
          </cell>
        </row>
        <row r="118">
          <cell r="G118">
            <v>0</v>
          </cell>
          <cell r="H118">
            <v>0</v>
          </cell>
        </row>
        <row r="119">
          <cell r="G119">
            <v>0</v>
          </cell>
          <cell r="H119">
            <v>0</v>
          </cell>
        </row>
        <row r="120">
          <cell r="G120">
            <v>0</v>
          </cell>
          <cell r="H120">
            <v>0</v>
          </cell>
        </row>
        <row r="136">
          <cell r="G136">
            <v>195452511</v>
          </cell>
          <cell r="H136">
            <v>117791715</v>
          </cell>
        </row>
        <row r="137">
          <cell r="G137">
            <v>94003805</v>
          </cell>
          <cell r="H137">
            <v>56652479</v>
          </cell>
        </row>
        <row r="138">
          <cell r="G138">
            <v>680303</v>
          </cell>
          <cell r="H138">
            <v>409992</v>
          </cell>
        </row>
        <row r="142">
          <cell r="G142">
            <v>0</v>
          </cell>
          <cell r="H142">
            <v>0</v>
          </cell>
        </row>
        <row r="143">
          <cell r="G143">
            <v>0</v>
          </cell>
          <cell r="H143">
            <v>0</v>
          </cell>
        </row>
        <row r="144">
          <cell r="G144">
            <v>0</v>
          </cell>
          <cell r="H144">
            <v>0</v>
          </cell>
        </row>
        <row r="150">
          <cell r="G150">
            <v>0</v>
          </cell>
          <cell r="H150">
            <v>0</v>
          </cell>
        </row>
        <row r="151">
          <cell r="G151">
            <v>0</v>
          </cell>
          <cell r="H151">
            <v>0</v>
          </cell>
        </row>
        <row r="152">
          <cell r="G152">
            <v>0</v>
          </cell>
          <cell r="H152">
            <v>0</v>
          </cell>
        </row>
        <row r="153">
          <cell r="G153">
            <v>0</v>
          </cell>
          <cell r="H153">
            <v>0</v>
          </cell>
        </row>
        <row r="154">
          <cell r="G154">
            <v>0</v>
          </cell>
          <cell r="H154">
            <v>0</v>
          </cell>
        </row>
        <row r="155">
          <cell r="G155">
            <v>0</v>
          </cell>
          <cell r="H155">
            <v>0</v>
          </cell>
        </row>
        <row r="156">
          <cell r="G156">
            <v>0</v>
          </cell>
          <cell r="H156">
            <v>0</v>
          </cell>
        </row>
        <row r="157">
          <cell r="G157">
            <v>0</v>
          </cell>
          <cell r="H157">
            <v>0</v>
          </cell>
        </row>
        <row r="158">
          <cell r="G158">
            <v>0</v>
          </cell>
          <cell r="H158">
            <v>0</v>
          </cell>
        </row>
        <row r="159">
          <cell r="G159">
            <v>0</v>
          </cell>
          <cell r="H159">
            <v>0</v>
          </cell>
        </row>
        <row r="160">
          <cell r="G160">
            <v>0</v>
          </cell>
          <cell r="H160">
            <v>0</v>
          </cell>
        </row>
        <row r="161">
          <cell r="G161">
            <v>0</v>
          </cell>
          <cell r="H161">
            <v>0</v>
          </cell>
        </row>
        <row r="162">
          <cell r="G162">
            <v>0</v>
          </cell>
          <cell r="H162">
            <v>0</v>
          </cell>
        </row>
        <row r="163">
          <cell r="G163">
            <v>0</v>
          </cell>
          <cell r="H163">
            <v>0</v>
          </cell>
        </row>
        <row r="164">
          <cell r="G164">
            <v>0</v>
          </cell>
          <cell r="H164">
            <v>0</v>
          </cell>
        </row>
        <row r="165">
          <cell r="G165">
            <v>0</v>
          </cell>
          <cell r="H165">
            <v>0</v>
          </cell>
        </row>
        <row r="166">
          <cell r="G166">
            <v>0</v>
          </cell>
          <cell r="H166">
            <v>0</v>
          </cell>
        </row>
        <row r="167">
          <cell r="G167">
            <v>0</v>
          </cell>
          <cell r="H167">
            <v>0</v>
          </cell>
        </row>
        <row r="168">
          <cell r="G168">
            <v>0</v>
          </cell>
          <cell r="H168">
            <v>0</v>
          </cell>
        </row>
        <row r="169">
          <cell r="G169">
            <v>0</v>
          </cell>
          <cell r="H169">
            <v>0</v>
          </cell>
        </row>
        <row r="170">
          <cell r="G170">
            <v>0</v>
          </cell>
          <cell r="H170">
            <v>0</v>
          </cell>
        </row>
        <row r="177">
          <cell r="G177">
            <v>4852153</v>
          </cell>
          <cell r="H177">
            <v>2924206</v>
          </cell>
        </row>
        <row r="178">
          <cell r="G178">
            <v>0</v>
          </cell>
          <cell r="H178">
            <v>0</v>
          </cell>
        </row>
        <row r="179">
          <cell r="G179">
            <v>0</v>
          </cell>
          <cell r="H179">
            <v>0</v>
          </cell>
        </row>
        <row r="180">
          <cell r="G180">
            <v>1446472</v>
          </cell>
          <cell r="H180">
            <v>871733</v>
          </cell>
        </row>
        <row r="181">
          <cell r="G181">
            <v>0</v>
          </cell>
          <cell r="H181">
            <v>0</v>
          </cell>
        </row>
        <row r="182">
          <cell r="G182">
            <v>0</v>
          </cell>
          <cell r="H182">
            <v>0</v>
          </cell>
        </row>
        <row r="183">
          <cell r="G183">
            <v>0</v>
          </cell>
          <cell r="H183">
            <v>0</v>
          </cell>
        </row>
        <row r="184">
          <cell r="G184">
            <v>0</v>
          </cell>
          <cell r="H184">
            <v>0</v>
          </cell>
        </row>
        <row r="185">
          <cell r="G185">
            <v>409791</v>
          </cell>
          <cell r="H185">
            <v>806</v>
          </cell>
        </row>
        <row r="189">
          <cell r="G189">
            <v>3739168</v>
          </cell>
          <cell r="H189">
            <v>2253453</v>
          </cell>
        </row>
        <row r="190">
          <cell r="G190">
            <v>0</v>
          </cell>
          <cell r="H190">
            <v>0</v>
          </cell>
        </row>
        <row r="191">
          <cell r="G191">
            <v>0</v>
          </cell>
          <cell r="H191">
            <v>0</v>
          </cell>
        </row>
        <row r="192">
          <cell r="G192">
            <v>1114680</v>
          </cell>
          <cell r="H192">
            <v>671775</v>
          </cell>
        </row>
        <row r="193">
          <cell r="G193">
            <v>0</v>
          </cell>
          <cell r="H193">
            <v>0</v>
          </cell>
        </row>
        <row r="194">
          <cell r="G194">
            <v>0</v>
          </cell>
          <cell r="H194">
            <v>0</v>
          </cell>
        </row>
        <row r="195">
          <cell r="G195">
            <v>0</v>
          </cell>
          <cell r="H195">
            <v>0</v>
          </cell>
        </row>
        <row r="196">
          <cell r="G196">
            <v>0</v>
          </cell>
          <cell r="H196">
            <v>0</v>
          </cell>
        </row>
        <row r="197">
          <cell r="G197">
            <v>-33685</v>
          </cell>
          <cell r="H197">
            <v>-66</v>
          </cell>
        </row>
        <row r="292">
          <cell r="G292">
            <v>0</v>
          </cell>
          <cell r="H292">
            <v>0</v>
          </cell>
        </row>
        <row r="293">
          <cell r="G293">
            <v>0</v>
          </cell>
          <cell r="H293">
            <v>0</v>
          </cell>
        </row>
        <row r="294">
          <cell r="G294">
            <v>551772</v>
          </cell>
          <cell r="H294">
            <v>332953</v>
          </cell>
        </row>
        <row r="295">
          <cell r="G295">
            <v>0</v>
          </cell>
          <cell r="H295">
            <v>0</v>
          </cell>
        </row>
        <row r="296">
          <cell r="G296">
            <v>0</v>
          </cell>
          <cell r="H296">
            <v>0</v>
          </cell>
        </row>
        <row r="297">
          <cell r="G297">
            <v>83607</v>
          </cell>
          <cell r="H297">
            <v>50451</v>
          </cell>
        </row>
        <row r="298">
          <cell r="G298">
            <v>423901</v>
          </cell>
          <cell r="H298">
            <v>255793</v>
          </cell>
        </row>
        <row r="299">
          <cell r="G299">
            <v>0</v>
          </cell>
          <cell r="H299">
            <v>0</v>
          </cell>
        </row>
        <row r="300">
          <cell r="G300">
            <v>42559904</v>
          </cell>
          <cell r="H300">
            <v>25681762</v>
          </cell>
        </row>
        <row r="304">
          <cell r="G304">
            <v>0</v>
          </cell>
          <cell r="H304">
            <v>0</v>
          </cell>
        </row>
        <row r="305">
          <cell r="G305">
            <v>3126487</v>
          </cell>
          <cell r="H305">
            <v>1884214</v>
          </cell>
        </row>
        <row r="306">
          <cell r="G306">
            <v>0</v>
          </cell>
          <cell r="H306">
            <v>0</v>
          </cell>
        </row>
        <row r="307">
          <cell r="G307">
            <v>0</v>
          </cell>
          <cell r="H307">
            <v>0</v>
          </cell>
        </row>
        <row r="308">
          <cell r="G308">
            <v>0</v>
          </cell>
          <cell r="H308">
            <v>0</v>
          </cell>
        </row>
        <row r="309">
          <cell r="G309">
            <v>0</v>
          </cell>
          <cell r="H309">
            <v>0</v>
          </cell>
        </row>
        <row r="310">
          <cell r="G310">
            <v>0</v>
          </cell>
          <cell r="H310">
            <v>0</v>
          </cell>
        </row>
        <row r="311">
          <cell r="G311">
            <v>0</v>
          </cell>
          <cell r="H311">
            <v>0</v>
          </cell>
        </row>
        <row r="312">
          <cell r="G312">
            <v>0</v>
          </cell>
          <cell r="H312">
            <v>0</v>
          </cell>
        </row>
        <row r="313">
          <cell r="G313">
            <v>0</v>
          </cell>
          <cell r="H313">
            <v>0</v>
          </cell>
        </row>
        <row r="314">
          <cell r="G314">
            <v>0</v>
          </cell>
          <cell r="H314">
            <v>0</v>
          </cell>
        </row>
        <row r="318">
          <cell r="G318">
            <v>11241067</v>
          </cell>
          <cell r="H318">
            <v>6783156</v>
          </cell>
        </row>
        <row r="319">
          <cell r="G319">
            <v>0</v>
          </cell>
          <cell r="H319">
            <v>0</v>
          </cell>
        </row>
        <row r="320">
          <cell r="G320">
            <v>0</v>
          </cell>
          <cell r="H320">
            <v>0</v>
          </cell>
        </row>
        <row r="321">
          <cell r="G321">
            <v>0</v>
          </cell>
          <cell r="H321">
            <v>0</v>
          </cell>
        </row>
        <row r="338">
          <cell r="G338">
            <v>0</v>
          </cell>
          <cell r="H338">
            <v>0</v>
          </cell>
        </row>
        <row r="339">
          <cell r="G339">
            <v>0</v>
          </cell>
          <cell r="H339">
            <v>0</v>
          </cell>
        </row>
        <row r="340">
          <cell r="G340">
            <v>0</v>
          </cell>
          <cell r="H340">
            <v>0</v>
          </cell>
        </row>
        <row r="341">
          <cell r="G341">
            <v>0</v>
          </cell>
          <cell r="H341">
            <v>0</v>
          </cell>
        </row>
        <row r="342">
          <cell r="G342">
            <v>0</v>
          </cell>
          <cell r="H342">
            <v>0</v>
          </cell>
        </row>
        <row r="343">
          <cell r="G343">
            <v>0</v>
          </cell>
          <cell r="H343">
            <v>0</v>
          </cell>
        </row>
        <row r="344">
          <cell r="G344">
            <v>0</v>
          </cell>
          <cell r="H344">
            <v>0</v>
          </cell>
        </row>
        <row r="345">
          <cell r="G345">
            <v>0</v>
          </cell>
          <cell r="H345">
            <v>0</v>
          </cell>
        </row>
        <row r="346">
          <cell r="G346">
            <v>0</v>
          </cell>
          <cell r="H346">
            <v>0</v>
          </cell>
        </row>
        <row r="347">
          <cell r="G347">
            <v>0</v>
          </cell>
          <cell r="H347">
            <v>0</v>
          </cell>
        </row>
        <row r="348">
          <cell r="G348">
            <v>0</v>
          </cell>
          <cell r="H348">
            <v>0</v>
          </cell>
        </row>
        <row r="349">
          <cell r="G349">
            <v>0</v>
          </cell>
          <cell r="H349">
            <v>0</v>
          </cell>
        </row>
        <row r="350">
          <cell r="G350">
            <v>0</v>
          </cell>
          <cell r="H350">
            <v>0</v>
          </cell>
        </row>
        <row r="351">
          <cell r="G351">
            <v>0</v>
          </cell>
          <cell r="H351">
            <v>0</v>
          </cell>
        </row>
        <row r="352">
          <cell r="G352">
            <v>-4849</v>
          </cell>
          <cell r="H352">
            <v>-10</v>
          </cell>
        </row>
        <row r="353">
          <cell r="G353">
            <v>0</v>
          </cell>
          <cell r="H353">
            <v>0</v>
          </cell>
        </row>
        <row r="354">
          <cell r="G354">
            <v>0</v>
          </cell>
          <cell r="H354">
            <v>0</v>
          </cell>
        </row>
        <row r="355">
          <cell r="G355">
            <v>0</v>
          </cell>
          <cell r="H355">
            <v>0</v>
          </cell>
        </row>
        <row r="356">
          <cell r="G356">
            <v>0</v>
          </cell>
          <cell r="H356">
            <v>0</v>
          </cell>
        </row>
        <row r="357">
          <cell r="G357">
            <v>0</v>
          </cell>
          <cell r="H357">
            <v>0</v>
          </cell>
        </row>
        <row r="358">
          <cell r="G358">
            <v>0</v>
          </cell>
          <cell r="H358">
            <v>0</v>
          </cell>
        </row>
        <row r="359">
          <cell r="G359">
            <v>0</v>
          </cell>
          <cell r="H359">
            <v>0</v>
          </cell>
        </row>
        <row r="360">
          <cell r="G360">
            <v>0</v>
          </cell>
          <cell r="H360">
            <v>0</v>
          </cell>
        </row>
        <row r="364">
          <cell r="G364">
            <v>0</v>
          </cell>
          <cell r="H364">
            <v>0</v>
          </cell>
        </row>
        <row r="365">
          <cell r="G365">
            <v>0</v>
          </cell>
          <cell r="H365">
            <v>0</v>
          </cell>
        </row>
        <row r="366">
          <cell r="G366">
            <v>0</v>
          </cell>
          <cell r="H366">
            <v>0</v>
          </cell>
        </row>
        <row r="370">
          <cell r="G370">
            <v>0</v>
          </cell>
          <cell r="H370">
            <v>0</v>
          </cell>
        </row>
        <row r="371">
          <cell r="G371">
            <v>0</v>
          </cell>
          <cell r="H371">
            <v>0</v>
          </cell>
        </row>
        <row r="372">
          <cell r="G372">
            <v>0</v>
          </cell>
          <cell r="H372">
            <v>0</v>
          </cell>
        </row>
        <row r="373">
          <cell r="G373">
            <v>0</v>
          </cell>
          <cell r="H373">
            <v>0</v>
          </cell>
        </row>
        <row r="374">
          <cell r="G374">
            <v>0</v>
          </cell>
          <cell r="H374">
            <v>0</v>
          </cell>
        </row>
        <row r="395">
          <cell r="G395">
            <v>2299326</v>
          </cell>
          <cell r="H395">
            <v>1385715</v>
          </cell>
        </row>
        <row r="396">
          <cell r="G396">
            <v>0</v>
          </cell>
          <cell r="H396">
            <v>0</v>
          </cell>
        </row>
        <row r="397">
          <cell r="G397">
            <v>0</v>
          </cell>
          <cell r="H397">
            <v>0</v>
          </cell>
        </row>
        <row r="402">
          <cell r="G402">
            <v>112903</v>
          </cell>
          <cell r="H402">
            <v>68128</v>
          </cell>
        </row>
        <row r="403">
          <cell r="G403">
            <v>0</v>
          </cell>
          <cell r="H403">
            <v>0</v>
          </cell>
        </row>
        <row r="404">
          <cell r="G404">
            <v>0</v>
          </cell>
          <cell r="H404">
            <v>0</v>
          </cell>
        </row>
        <row r="407">
          <cell r="G407">
            <v>229538</v>
          </cell>
          <cell r="H407">
            <v>138508</v>
          </cell>
        </row>
        <row r="411">
          <cell r="G411">
            <v>0</v>
          </cell>
          <cell r="H411">
            <v>0</v>
          </cell>
        </row>
        <row r="412">
          <cell r="G412">
            <v>0</v>
          </cell>
          <cell r="H412">
            <v>0</v>
          </cell>
        </row>
        <row r="413">
          <cell r="G413">
            <v>0</v>
          </cell>
          <cell r="H413">
            <v>0</v>
          </cell>
        </row>
        <row r="431">
          <cell r="G431">
            <v>236973038</v>
          </cell>
          <cell r="H431">
            <v>143002051</v>
          </cell>
        </row>
        <row r="447">
          <cell r="G447">
            <v>0</v>
          </cell>
          <cell r="H447">
            <v>0</v>
          </cell>
        </row>
        <row r="448">
          <cell r="G448">
            <v>0</v>
          </cell>
          <cell r="H448">
            <v>0</v>
          </cell>
        </row>
        <row r="449">
          <cell r="G449">
            <v>0</v>
          </cell>
          <cell r="H449">
            <v>0</v>
          </cell>
        </row>
        <row r="450">
          <cell r="G450">
            <v>0</v>
          </cell>
          <cell r="H450">
            <v>0</v>
          </cell>
        </row>
        <row r="451">
          <cell r="G451">
            <v>0</v>
          </cell>
          <cell r="H451">
            <v>0</v>
          </cell>
        </row>
        <row r="452">
          <cell r="G452">
            <v>0</v>
          </cell>
          <cell r="H452">
            <v>0</v>
          </cell>
        </row>
        <row r="456">
          <cell r="G456">
            <v>0</v>
          </cell>
          <cell r="H456">
            <v>0</v>
          </cell>
        </row>
        <row r="462">
          <cell r="G462">
            <v>0</v>
          </cell>
          <cell r="H462">
            <v>0</v>
          </cell>
        </row>
        <row r="463">
          <cell r="G463">
            <v>0</v>
          </cell>
          <cell r="H463">
            <v>0</v>
          </cell>
        </row>
        <row r="464">
          <cell r="G464">
            <v>0</v>
          </cell>
          <cell r="H464">
            <v>0</v>
          </cell>
        </row>
        <row r="465">
          <cell r="G465">
            <v>0</v>
          </cell>
          <cell r="H465">
            <v>0</v>
          </cell>
        </row>
        <row r="469">
          <cell r="G469">
            <v>0</v>
          </cell>
          <cell r="H469">
            <v>0</v>
          </cell>
        </row>
        <row r="473">
          <cell r="G473">
            <v>123777</v>
          </cell>
          <cell r="H473">
            <v>74595</v>
          </cell>
        </row>
        <row r="474">
          <cell r="G474">
            <v>0</v>
          </cell>
          <cell r="H474">
            <v>0</v>
          </cell>
        </row>
        <row r="475">
          <cell r="G475">
            <v>0</v>
          </cell>
          <cell r="H475">
            <v>0</v>
          </cell>
        </row>
        <row r="476">
          <cell r="G476">
            <v>0</v>
          </cell>
          <cell r="H476">
            <v>0</v>
          </cell>
        </row>
        <row r="477">
          <cell r="G477">
            <v>0</v>
          </cell>
          <cell r="H477">
            <v>0</v>
          </cell>
        </row>
        <row r="478">
          <cell r="G478">
            <v>0</v>
          </cell>
          <cell r="H478">
            <v>0</v>
          </cell>
        </row>
        <row r="479">
          <cell r="G479">
            <v>0</v>
          </cell>
          <cell r="H479">
            <v>0</v>
          </cell>
        </row>
        <row r="480">
          <cell r="G480">
            <v>0</v>
          </cell>
          <cell r="H480">
            <v>0</v>
          </cell>
        </row>
        <row r="481">
          <cell r="G481">
            <v>0</v>
          </cell>
          <cell r="H481">
            <v>0</v>
          </cell>
        </row>
        <row r="482">
          <cell r="G482">
            <v>0</v>
          </cell>
          <cell r="H482">
            <v>0</v>
          </cell>
        </row>
        <row r="483">
          <cell r="G483">
            <v>0</v>
          </cell>
          <cell r="H483">
            <v>0</v>
          </cell>
        </row>
        <row r="484">
          <cell r="G484">
            <v>0</v>
          </cell>
          <cell r="H484">
            <v>0</v>
          </cell>
        </row>
        <row r="485">
          <cell r="G485">
            <v>0</v>
          </cell>
          <cell r="H485">
            <v>0</v>
          </cell>
        </row>
        <row r="486">
          <cell r="G486">
            <v>0</v>
          </cell>
          <cell r="H486">
            <v>0</v>
          </cell>
        </row>
        <row r="487">
          <cell r="G487">
            <v>0</v>
          </cell>
          <cell r="H487">
            <v>0</v>
          </cell>
        </row>
        <row r="488">
          <cell r="G488">
            <v>0</v>
          </cell>
          <cell r="H488">
            <v>0</v>
          </cell>
        </row>
        <row r="489">
          <cell r="G489">
            <v>0</v>
          </cell>
          <cell r="H489">
            <v>0</v>
          </cell>
        </row>
        <row r="490">
          <cell r="G490">
            <v>0</v>
          </cell>
          <cell r="H490">
            <v>0</v>
          </cell>
        </row>
        <row r="491">
          <cell r="G491">
            <v>0</v>
          </cell>
          <cell r="H491">
            <v>0</v>
          </cell>
        </row>
        <row r="495">
          <cell r="G495">
            <v>0</v>
          </cell>
          <cell r="H495">
            <v>0</v>
          </cell>
        </row>
        <row r="496">
          <cell r="G496">
            <v>0</v>
          </cell>
          <cell r="H496">
            <v>0</v>
          </cell>
        </row>
        <row r="497">
          <cell r="G497">
            <v>0</v>
          </cell>
          <cell r="H497">
            <v>0</v>
          </cell>
        </row>
        <row r="498">
          <cell r="G498">
            <v>0</v>
          </cell>
          <cell r="H498">
            <v>0</v>
          </cell>
        </row>
        <row r="499">
          <cell r="G499">
            <v>0</v>
          </cell>
          <cell r="H499">
            <v>0</v>
          </cell>
        </row>
        <row r="500">
          <cell r="G500">
            <v>0</v>
          </cell>
          <cell r="H500">
            <v>0</v>
          </cell>
        </row>
        <row r="501">
          <cell r="G501">
            <v>0</v>
          </cell>
          <cell r="H501">
            <v>0</v>
          </cell>
        </row>
        <row r="502">
          <cell r="G502">
            <v>0</v>
          </cell>
          <cell r="H502">
            <v>0</v>
          </cell>
        </row>
        <row r="516">
          <cell r="G516">
            <v>0</v>
          </cell>
          <cell r="H516">
            <v>0</v>
          </cell>
        </row>
        <row r="517">
          <cell r="G517">
            <v>0</v>
          </cell>
          <cell r="H517">
            <v>0</v>
          </cell>
        </row>
        <row r="521">
          <cell r="G521">
            <v>0</v>
          </cell>
          <cell r="H521">
            <v>0</v>
          </cell>
        </row>
        <row r="525">
          <cell r="G525">
            <v>16029046</v>
          </cell>
          <cell r="H525">
            <v>0</v>
          </cell>
        </row>
        <row r="526">
          <cell r="G526">
            <v>0</v>
          </cell>
          <cell r="H526">
            <v>0</v>
          </cell>
        </row>
        <row r="527">
          <cell r="G527">
            <v>0</v>
          </cell>
          <cell r="H527">
            <v>0</v>
          </cell>
        </row>
        <row r="528">
          <cell r="G528">
            <v>52639</v>
          </cell>
          <cell r="H528">
            <v>31724</v>
          </cell>
        </row>
        <row r="529">
          <cell r="G529">
            <v>0</v>
          </cell>
          <cell r="H529">
            <v>0</v>
          </cell>
        </row>
        <row r="530">
          <cell r="G530">
            <v>0</v>
          </cell>
          <cell r="H530">
            <v>0</v>
          </cell>
        </row>
        <row r="531">
          <cell r="G531">
            <v>0</v>
          </cell>
          <cell r="H531">
            <v>0</v>
          </cell>
        </row>
        <row r="533">
          <cell r="G533">
            <v>36121</v>
          </cell>
          <cell r="H533">
            <v>71</v>
          </cell>
        </row>
        <row r="534">
          <cell r="G534">
            <v>-7168</v>
          </cell>
          <cell r="H534">
            <v>-14</v>
          </cell>
        </row>
        <row r="535">
          <cell r="G535">
            <v>-2849956</v>
          </cell>
          <cell r="H535">
            <v>-5608</v>
          </cell>
        </row>
        <row r="536">
          <cell r="G536">
            <v>-105660</v>
          </cell>
          <cell r="H536">
            <v>-208</v>
          </cell>
        </row>
        <row r="537">
          <cell r="G537">
            <v>0</v>
          </cell>
          <cell r="H537">
            <v>0</v>
          </cell>
        </row>
        <row r="538">
          <cell r="G538">
            <v>-440847</v>
          </cell>
          <cell r="H538">
            <v>-867</v>
          </cell>
        </row>
        <row r="539">
          <cell r="G539">
            <v>-457101</v>
          </cell>
          <cell r="H539">
            <v>-899</v>
          </cell>
        </row>
        <row r="540">
          <cell r="G540">
            <v>0</v>
          </cell>
          <cell r="H540">
            <v>0</v>
          </cell>
        </row>
        <row r="541">
          <cell r="G541">
            <v>0</v>
          </cell>
          <cell r="H541">
            <v>0</v>
          </cell>
        </row>
        <row r="542">
          <cell r="G542">
            <v>-957572</v>
          </cell>
          <cell r="H542">
            <v>-1884</v>
          </cell>
        </row>
        <row r="543">
          <cell r="G543">
            <v>0</v>
          </cell>
          <cell r="H543">
            <v>0</v>
          </cell>
        </row>
        <row r="544">
          <cell r="G544">
            <v>0</v>
          </cell>
          <cell r="H544">
            <v>0</v>
          </cell>
        </row>
        <row r="545">
          <cell r="G545">
            <v>0</v>
          </cell>
          <cell r="H545">
            <v>0</v>
          </cell>
        </row>
        <row r="546">
          <cell r="G546">
            <v>884929</v>
          </cell>
          <cell r="H546">
            <v>1741</v>
          </cell>
        </row>
        <row r="562">
          <cell r="G562">
            <v>16521632</v>
          </cell>
          <cell r="H562">
            <v>9956952</v>
          </cell>
        </row>
        <row r="566">
          <cell r="G566">
            <v>0</v>
          </cell>
          <cell r="H566">
            <v>0</v>
          </cell>
        </row>
        <row r="570">
          <cell r="G570">
            <v>0</v>
          </cell>
          <cell r="H570">
            <v>0</v>
          </cell>
        </row>
        <row r="574">
          <cell r="G574">
            <v>1960815</v>
          </cell>
          <cell r="H574">
            <v>1228246</v>
          </cell>
        </row>
        <row r="578">
          <cell r="G578">
            <v>-39709</v>
          </cell>
          <cell r="H578">
            <v>-23715</v>
          </cell>
        </row>
        <row r="596">
          <cell r="G596">
            <v>4324201</v>
          </cell>
          <cell r="H596">
            <v>2609337</v>
          </cell>
        </row>
        <row r="597">
          <cell r="G597">
            <v>0</v>
          </cell>
          <cell r="H597">
            <v>0</v>
          </cell>
        </row>
        <row r="601">
          <cell r="G601">
            <v>840803</v>
          </cell>
          <cell r="H601">
            <v>1654</v>
          </cell>
        </row>
        <row r="602">
          <cell r="G602">
            <v>-1295705</v>
          </cell>
          <cell r="H602">
            <v>-2550</v>
          </cell>
        </row>
        <row r="603">
          <cell r="G603">
            <v>0</v>
          </cell>
          <cell r="H603">
            <v>0</v>
          </cell>
        </row>
        <row r="604">
          <cell r="G604">
            <v>0</v>
          </cell>
          <cell r="H604">
            <v>0</v>
          </cell>
        </row>
        <row r="608">
          <cell r="G608">
            <v>12694</v>
          </cell>
          <cell r="H608">
            <v>9280</v>
          </cell>
        </row>
        <row r="609">
          <cell r="G609">
            <v>0</v>
          </cell>
          <cell r="H609">
            <v>0</v>
          </cell>
        </row>
        <row r="632">
          <cell r="G632">
            <v>4996095</v>
          </cell>
          <cell r="H632">
            <v>3014908</v>
          </cell>
        </row>
        <row r="636">
          <cell r="G636">
            <v>-4109669</v>
          </cell>
          <cell r="H636">
            <v>-2487092</v>
          </cell>
        </row>
        <row r="637">
          <cell r="G637">
            <v>-63452</v>
          </cell>
          <cell r="H637">
            <v>-125</v>
          </cell>
        </row>
        <row r="638">
          <cell r="G638">
            <v>11423103</v>
          </cell>
          <cell r="H638">
            <v>6913041</v>
          </cell>
        </row>
        <row r="644">
          <cell r="G644">
            <v>250951</v>
          </cell>
          <cell r="H644">
            <v>2012</v>
          </cell>
        </row>
        <row r="645">
          <cell r="G645">
            <v>0</v>
          </cell>
          <cell r="H645">
            <v>0</v>
          </cell>
        </row>
        <row r="646">
          <cell r="G646">
            <v>0</v>
          </cell>
          <cell r="H646">
            <v>0</v>
          </cell>
        </row>
        <row r="647">
          <cell r="G647">
            <v>-30425</v>
          </cell>
          <cell r="H647">
            <v>-18335</v>
          </cell>
        </row>
        <row r="648">
          <cell r="G648">
            <v>-2023717</v>
          </cell>
          <cell r="H648">
            <v>-4002</v>
          </cell>
        </row>
        <row r="652">
          <cell r="G652">
            <v>0</v>
          </cell>
          <cell r="H652">
            <v>0</v>
          </cell>
        </row>
        <row r="656">
          <cell r="G656">
            <v>0</v>
          </cell>
          <cell r="H656">
            <v>0</v>
          </cell>
        </row>
        <row r="657">
          <cell r="G657">
            <v>0</v>
          </cell>
          <cell r="H657">
            <v>0</v>
          </cell>
        </row>
        <row r="694">
          <cell r="G694">
            <v>3158597</v>
          </cell>
          <cell r="H694">
            <v>1905982</v>
          </cell>
        </row>
        <row r="695">
          <cell r="G695">
            <v>0</v>
          </cell>
          <cell r="H695">
            <v>0</v>
          </cell>
        </row>
        <row r="700">
          <cell r="G700">
            <v>758722</v>
          </cell>
          <cell r="H700">
            <v>1501</v>
          </cell>
        </row>
        <row r="704">
          <cell r="G704">
            <v>0</v>
          </cell>
          <cell r="H704">
            <v>0</v>
          </cell>
        </row>
        <row r="720">
          <cell r="G720">
            <v>83205</v>
          </cell>
          <cell r="H720">
            <v>87320</v>
          </cell>
        </row>
        <row r="742">
          <cell r="G742">
            <v>0</v>
          </cell>
          <cell r="H742">
            <v>0</v>
          </cell>
        </row>
        <row r="743">
          <cell r="G743">
            <v>0</v>
          </cell>
          <cell r="H743">
            <v>0</v>
          </cell>
        </row>
        <row r="744">
          <cell r="G744">
            <v>0</v>
          </cell>
          <cell r="H744">
            <v>0</v>
          </cell>
        </row>
        <row r="745">
          <cell r="G745">
            <v>0</v>
          </cell>
          <cell r="H745">
            <v>0</v>
          </cell>
        </row>
        <row r="746">
          <cell r="G746">
            <v>0</v>
          </cell>
          <cell r="H746">
            <v>0</v>
          </cell>
        </row>
        <row r="747">
          <cell r="G747">
            <v>0</v>
          </cell>
          <cell r="H747">
            <v>0</v>
          </cell>
        </row>
        <row r="748">
          <cell r="G748">
            <v>0</v>
          </cell>
          <cell r="H748">
            <v>0</v>
          </cell>
        </row>
        <row r="749">
          <cell r="G749">
            <v>0</v>
          </cell>
          <cell r="H749">
            <v>0</v>
          </cell>
        </row>
        <row r="761">
          <cell r="G761">
            <v>0</v>
          </cell>
          <cell r="H761">
            <v>0</v>
          </cell>
        </row>
        <row r="772">
          <cell r="G772">
            <v>161533724</v>
          </cell>
          <cell r="H772">
            <v>319480</v>
          </cell>
        </row>
        <row r="776">
          <cell r="G776">
            <v>27373119</v>
          </cell>
          <cell r="H776">
            <v>-6147174</v>
          </cell>
        </row>
        <row r="777">
          <cell r="G777">
            <v>82448317</v>
          </cell>
          <cell r="H777">
            <v>-18515395</v>
          </cell>
        </row>
        <row r="830">
          <cell r="F830">
            <v>663503</v>
          </cell>
          <cell r="G830">
            <v>301163</v>
          </cell>
          <cell r="H830">
            <v>181485</v>
          </cell>
          <cell r="I830">
            <v>873</v>
          </cell>
          <cell r="J830">
            <v>3136</v>
          </cell>
          <cell r="K830">
            <v>26</v>
          </cell>
          <cell r="L830">
            <v>83466</v>
          </cell>
          <cell r="M830">
            <v>63913</v>
          </cell>
          <cell r="N830">
            <v>1685</v>
          </cell>
          <cell r="O830">
            <v>23115</v>
          </cell>
          <cell r="P830">
            <v>4630</v>
          </cell>
          <cell r="Q830">
            <v>11</v>
          </cell>
          <cell r="R830">
            <v>663503</v>
          </cell>
          <cell r="S830">
            <v>0</v>
          </cell>
        </row>
        <row r="831">
          <cell r="E831" t="str">
            <v>K201</v>
          </cell>
          <cell r="F831">
            <v>1</v>
          </cell>
          <cell r="G831">
            <v>0.45387</v>
          </cell>
          <cell r="H831">
            <v>0.27353</v>
          </cell>
          <cell r="I831">
            <v>1.32E-3</v>
          </cell>
          <cell r="J831">
            <v>4.7299999999999998E-3</v>
          </cell>
          <cell r="K831">
            <v>4.0000000000000003E-5</v>
          </cell>
          <cell r="L831">
            <v>0.1258</v>
          </cell>
          <cell r="M831">
            <v>9.6329999999999999E-2</v>
          </cell>
          <cell r="N831">
            <v>2.5400000000000002E-3</v>
          </cell>
          <cell r="O831">
            <v>3.4840000000000003E-2</v>
          </cell>
          <cell r="P831">
            <v>6.9800000000000001E-3</v>
          </cell>
          <cell r="Q831">
            <v>2.0000000000000002E-5</v>
          </cell>
          <cell r="R831">
            <v>1</v>
          </cell>
          <cell r="S831">
            <v>0</v>
          </cell>
        </row>
        <row r="832">
          <cell r="F832">
            <v>663503</v>
          </cell>
          <cell r="G832">
            <v>301163</v>
          </cell>
          <cell r="H832">
            <v>181485</v>
          </cell>
          <cell r="I832">
            <v>873</v>
          </cell>
          <cell r="J832">
            <v>3136</v>
          </cell>
          <cell r="K832">
            <v>26</v>
          </cell>
          <cell r="L832">
            <v>83466</v>
          </cell>
          <cell r="M832">
            <v>63913</v>
          </cell>
          <cell r="N832">
            <v>1685</v>
          </cell>
          <cell r="O832">
            <v>23115</v>
          </cell>
          <cell r="P832">
            <v>4630</v>
          </cell>
          <cell r="Q832">
            <v>11</v>
          </cell>
          <cell r="R832">
            <v>663503</v>
          </cell>
          <cell r="S832">
            <v>0</v>
          </cell>
        </row>
        <row r="833">
          <cell r="E833" t="str">
            <v>K202</v>
          </cell>
          <cell r="F833">
            <v>1</v>
          </cell>
          <cell r="G833">
            <v>0.45387</v>
          </cell>
          <cell r="H833">
            <v>0.27353</v>
          </cell>
          <cell r="I833">
            <v>1.32E-3</v>
          </cell>
          <cell r="J833">
            <v>4.7299999999999998E-3</v>
          </cell>
          <cell r="K833">
            <v>4.0000000000000003E-5</v>
          </cell>
          <cell r="L833">
            <v>0.1258</v>
          </cell>
          <cell r="M833">
            <v>9.6329999999999999E-2</v>
          </cell>
          <cell r="N833">
            <v>2.5400000000000002E-3</v>
          </cell>
          <cell r="O833">
            <v>3.4840000000000003E-2</v>
          </cell>
          <cell r="P833">
            <v>6.9800000000000001E-3</v>
          </cell>
          <cell r="Q833">
            <v>2.0000000000000002E-5</v>
          </cell>
          <cell r="R833">
            <v>1</v>
          </cell>
          <cell r="S833">
            <v>0</v>
          </cell>
        </row>
        <row r="834">
          <cell r="F834">
            <v>1532788</v>
          </cell>
          <cell r="G834">
            <v>982296</v>
          </cell>
          <cell r="H834">
            <v>290667</v>
          </cell>
          <cell r="I834">
            <v>1091</v>
          </cell>
          <cell r="J834">
            <v>8685</v>
          </cell>
          <cell r="K834">
            <v>54</v>
          </cell>
          <cell r="L834">
            <v>113290</v>
          </cell>
          <cell r="M834">
            <v>91259</v>
          </cell>
          <cell r="N834">
            <v>2980</v>
          </cell>
          <cell r="O834">
            <v>36813</v>
          </cell>
          <cell r="P834">
            <v>5612</v>
          </cell>
          <cell r="Q834">
            <v>41</v>
          </cell>
          <cell r="R834">
            <v>1532788</v>
          </cell>
          <cell r="S834">
            <v>0</v>
          </cell>
        </row>
        <row r="835">
          <cell r="E835" t="str">
            <v>K203</v>
          </cell>
          <cell r="F835">
            <v>1</v>
          </cell>
          <cell r="G835">
            <v>0.64085000000000014</v>
          </cell>
          <cell r="H835">
            <v>0.18962999999999999</v>
          </cell>
          <cell r="I835">
            <v>7.1000000000000002E-4</v>
          </cell>
          <cell r="J835">
            <v>5.6699999999999997E-3</v>
          </cell>
          <cell r="K835">
            <v>4.0000000000000003E-5</v>
          </cell>
          <cell r="L835">
            <v>7.3910000000000003E-2</v>
          </cell>
          <cell r="M835">
            <v>5.9540000000000003E-2</v>
          </cell>
          <cell r="N835">
            <v>1.9400000000000001E-3</v>
          </cell>
          <cell r="O835">
            <v>2.402E-2</v>
          </cell>
          <cell r="P835">
            <v>3.6600000000000001E-3</v>
          </cell>
          <cell r="Q835">
            <v>3.0000000000000001E-5</v>
          </cell>
          <cell r="R835">
            <v>1.0000000000000002</v>
          </cell>
          <cell r="S835">
            <v>0</v>
          </cell>
        </row>
        <row r="836">
          <cell r="F836">
            <v>673122</v>
          </cell>
          <cell r="G836">
            <v>310912</v>
          </cell>
          <cell r="H836">
            <v>193179</v>
          </cell>
          <cell r="I836">
            <v>922</v>
          </cell>
          <cell r="J836">
            <v>4214</v>
          </cell>
          <cell r="K836">
            <v>28</v>
          </cell>
          <cell r="L836">
            <v>88513</v>
          </cell>
          <cell r="M836">
            <v>68972</v>
          </cell>
          <cell r="N836">
            <v>1828</v>
          </cell>
          <cell r="O836">
            <v>0</v>
          </cell>
          <cell r="P836">
            <v>4543</v>
          </cell>
          <cell r="Q836">
            <v>11</v>
          </cell>
          <cell r="R836">
            <v>673122</v>
          </cell>
          <cell r="S836">
            <v>0</v>
          </cell>
        </row>
        <row r="837">
          <cell r="E837" t="str">
            <v>K205</v>
          </cell>
          <cell r="F837">
            <v>1</v>
          </cell>
          <cell r="G837">
            <v>0.46187999999999996</v>
          </cell>
          <cell r="H837">
            <v>0.28699000000000002</v>
          </cell>
          <cell r="I837">
            <v>1.3699999999999999E-3</v>
          </cell>
          <cell r="J837">
            <v>6.2599999999999999E-3</v>
          </cell>
          <cell r="K837">
            <v>4.0000000000000003E-5</v>
          </cell>
          <cell r="L837">
            <v>0.13150000000000001</v>
          </cell>
          <cell r="M837">
            <v>0.10247000000000001</v>
          </cell>
          <cell r="N837">
            <v>2.7200000000000002E-3</v>
          </cell>
          <cell r="O837">
            <v>0</v>
          </cell>
          <cell r="P837">
            <v>6.7499999999999999E-3</v>
          </cell>
          <cell r="Q837">
            <v>2.0000000000000002E-5</v>
          </cell>
          <cell r="R837">
            <v>1</v>
          </cell>
          <cell r="S837">
            <v>0</v>
          </cell>
        </row>
        <row r="838">
          <cell r="F838">
            <v>673122</v>
          </cell>
          <cell r="G838">
            <v>310912</v>
          </cell>
          <cell r="H838">
            <v>193179</v>
          </cell>
          <cell r="I838">
            <v>922</v>
          </cell>
          <cell r="J838">
            <v>4214</v>
          </cell>
          <cell r="K838">
            <v>28</v>
          </cell>
          <cell r="L838">
            <v>88513</v>
          </cell>
          <cell r="M838">
            <v>68972</v>
          </cell>
          <cell r="N838">
            <v>1828</v>
          </cell>
          <cell r="O838">
            <v>0</v>
          </cell>
          <cell r="P838">
            <v>4543</v>
          </cell>
          <cell r="Q838">
            <v>11</v>
          </cell>
          <cell r="R838">
            <v>673122</v>
          </cell>
          <cell r="S838">
            <v>0</v>
          </cell>
        </row>
        <row r="839">
          <cell r="E839" t="str">
            <v>K206</v>
          </cell>
          <cell r="F839">
            <v>1</v>
          </cell>
          <cell r="G839">
            <v>0.46187999999999996</v>
          </cell>
          <cell r="H839">
            <v>0.28699000000000002</v>
          </cell>
          <cell r="I839">
            <v>1.3699999999999999E-3</v>
          </cell>
          <cell r="J839">
            <v>6.2599999999999999E-3</v>
          </cell>
          <cell r="K839">
            <v>4.0000000000000003E-5</v>
          </cell>
          <cell r="L839">
            <v>0.13150000000000001</v>
          </cell>
          <cell r="M839">
            <v>0.10247000000000001</v>
          </cell>
          <cell r="N839">
            <v>2.7200000000000002E-3</v>
          </cell>
          <cell r="O839">
            <v>0</v>
          </cell>
          <cell r="P839">
            <v>6.7499999999999999E-3</v>
          </cell>
          <cell r="Q839">
            <v>2.0000000000000002E-5</v>
          </cell>
          <cell r="R839">
            <v>1</v>
          </cell>
          <cell r="S839">
            <v>0</v>
          </cell>
        </row>
        <row r="840"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</row>
        <row r="841">
          <cell r="E841" t="str">
            <v>K209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</row>
        <row r="842">
          <cell r="F842">
            <v>673122</v>
          </cell>
          <cell r="G842">
            <v>310912</v>
          </cell>
          <cell r="H842">
            <v>193179</v>
          </cell>
          <cell r="I842">
            <v>922</v>
          </cell>
          <cell r="J842">
            <v>4214</v>
          </cell>
          <cell r="K842">
            <v>28</v>
          </cell>
          <cell r="L842">
            <v>88513</v>
          </cell>
          <cell r="M842">
            <v>68972</v>
          </cell>
          <cell r="N842">
            <v>1828</v>
          </cell>
          <cell r="O842">
            <v>0</v>
          </cell>
          <cell r="P842">
            <v>4543</v>
          </cell>
          <cell r="Q842">
            <v>11</v>
          </cell>
          <cell r="R842">
            <v>673122</v>
          </cell>
          <cell r="S842">
            <v>0</v>
          </cell>
        </row>
        <row r="843">
          <cell r="E843" t="str">
            <v>K215</v>
          </cell>
          <cell r="F843">
            <v>1</v>
          </cell>
          <cell r="G843">
            <v>0.46187999999999996</v>
          </cell>
          <cell r="H843">
            <v>0.28699000000000002</v>
          </cell>
          <cell r="I843">
            <v>1.3699999999999999E-3</v>
          </cell>
          <cell r="J843">
            <v>6.2599999999999999E-3</v>
          </cell>
          <cell r="K843">
            <v>4.0000000000000003E-5</v>
          </cell>
          <cell r="L843">
            <v>0.13150000000000001</v>
          </cell>
          <cell r="M843">
            <v>0.10247000000000001</v>
          </cell>
          <cell r="N843">
            <v>2.7200000000000002E-3</v>
          </cell>
          <cell r="O843">
            <v>0</v>
          </cell>
          <cell r="P843">
            <v>6.7499999999999999E-3</v>
          </cell>
          <cell r="Q843">
            <v>2.0000000000000002E-5</v>
          </cell>
          <cell r="R843">
            <v>1</v>
          </cell>
          <cell r="S843">
            <v>0</v>
          </cell>
        </row>
        <row r="844">
          <cell r="F844">
            <v>147311</v>
          </cell>
          <cell r="G844">
            <v>132136</v>
          </cell>
          <cell r="H844">
            <v>13117</v>
          </cell>
          <cell r="I844">
            <v>192</v>
          </cell>
          <cell r="J844">
            <v>186</v>
          </cell>
          <cell r="K844">
            <v>13</v>
          </cell>
          <cell r="L844">
            <v>665</v>
          </cell>
          <cell r="M844">
            <v>190</v>
          </cell>
          <cell r="N844">
            <v>50</v>
          </cell>
          <cell r="O844">
            <v>55</v>
          </cell>
          <cell r="P844">
            <v>667</v>
          </cell>
          <cell r="Q844">
            <v>6</v>
          </cell>
          <cell r="R844">
            <v>147277</v>
          </cell>
          <cell r="S844">
            <v>34</v>
          </cell>
        </row>
        <row r="845">
          <cell r="E845" t="str">
            <v>K217</v>
          </cell>
          <cell r="F845">
            <v>1</v>
          </cell>
          <cell r="G845">
            <v>0.89698999999999995</v>
          </cell>
          <cell r="H845">
            <v>8.9039999999999994E-2</v>
          </cell>
          <cell r="I845">
            <v>1.2999999999999999E-3</v>
          </cell>
          <cell r="J845">
            <v>1.2600000000000001E-3</v>
          </cell>
          <cell r="K845">
            <v>9.0000000000000006E-5</v>
          </cell>
          <cell r="L845">
            <v>4.5100000000000001E-3</v>
          </cell>
          <cell r="M845">
            <v>1.2899999999999999E-3</v>
          </cell>
          <cell r="N845">
            <v>3.4000000000000002E-4</v>
          </cell>
          <cell r="O845">
            <v>3.6999999999999999E-4</v>
          </cell>
          <cell r="P845">
            <v>4.5300000000000002E-3</v>
          </cell>
          <cell r="Q845">
            <v>4.0000000000000003E-5</v>
          </cell>
          <cell r="R845">
            <v>0.99976000000000009</v>
          </cell>
          <cell r="S845">
            <v>2.3999999999990695E-4</v>
          </cell>
        </row>
        <row r="846">
          <cell r="F846">
            <v>4013759225.5</v>
          </cell>
          <cell r="G846">
            <v>1525625988</v>
          </cell>
          <cell r="H846">
            <v>1125475031.5</v>
          </cell>
          <cell r="I846">
            <v>6380177</v>
          </cell>
          <cell r="J846">
            <v>16844601</v>
          </cell>
          <cell r="K846">
            <v>160054</v>
          </cell>
          <cell r="L846">
            <v>612293396</v>
          </cell>
          <cell r="M846">
            <v>503829272</v>
          </cell>
          <cell r="N846">
            <v>12541550</v>
          </cell>
          <cell r="O846">
            <v>192332762</v>
          </cell>
          <cell r="P846">
            <v>18217441</v>
          </cell>
          <cell r="Q846">
            <v>58953</v>
          </cell>
          <cell r="R846">
            <v>4013759225.5</v>
          </cell>
          <cell r="S846">
            <v>0</v>
          </cell>
        </row>
        <row r="847">
          <cell r="E847" t="str">
            <v>K301</v>
          </cell>
          <cell r="F847">
            <v>1</v>
          </cell>
          <cell r="G847">
            <v>0.3801000000000001</v>
          </cell>
          <cell r="H847">
            <v>0.28039999999999998</v>
          </cell>
          <cell r="I847">
            <v>1.5900000000000001E-3</v>
          </cell>
          <cell r="J847">
            <v>4.1999999999999997E-3</v>
          </cell>
          <cell r="K847">
            <v>4.0000000000000003E-5</v>
          </cell>
          <cell r="L847">
            <v>0.15254999999999999</v>
          </cell>
          <cell r="M847">
            <v>0.12553</v>
          </cell>
          <cell r="N847">
            <v>3.1199999999999999E-3</v>
          </cell>
          <cell r="O847">
            <v>4.7919999999999997E-2</v>
          </cell>
          <cell r="P847">
            <v>4.5399999999999998E-3</v>
          </cell>
          <cell r="Q847">
            <v>1.0000000000000001E-5</v>
          </cell>
          <cell r="R847">
            <v>1</v>
          </cell>
          <cell r="S847">
            <v>0</v>
          </cell>
        </row>
        <row r="848">
          <cell r="F848">
            <v>4013759225.5</v>
          </cell>
          <cell r="G848">
            <v>1525625988</v>
          </cell>
          <cell r="H848">
            <v>1125475031.5</v>
          </cell>
          <cell r="I848">
            <v>6380177</v>
          </cell>
          <cell r="J848">
            <v>16844601</v>
          </cell>
          <cell r="K848">
            <v>160054</v>
          </cell>
          <cell r="L848">
            <v>612293396</v>
          </cell>
          <cell r="M848">
            <v>503829272</v>
          </cell>
          <cell r="N848">
            <v>12541550</v>
          </cell>
          <cell r="O848">
            <v>180259813</v>
          </cell>
          <cell r="P848">
            <v>18217441</v>
          </cell>
          <cell r="Q848">
            <v>58953</v>
          </cell>
          <cell r="R848">
            <v>4001686276.5</v>
          </cell>
          <cell r="S848">
            <v>12072949</v>
          </cell>
        </row>
        <row r="849">
          <cell r="E849" t="str">
            <v>K303</v>
          </cell>
          <cell r="F849">
            <v>1</v>
          </cell>
          <cell r="G849">
            <v>0.38009999999999999</v>
          </cell>
          <cell r="H849">
            <v>0.28039999999999998</v>
          </cell>
          <cell r="I849">
            <v>1.5900000000000001E-3</v>
          </cell>
          <cell r="J849">
            <v>4.1999999999999997E-3</v>
          </cell>
          <cell r="K849">
            <v>4.0000000000000003E-5</v>
          </cell>
          <cell r="L849">
            <v>0.15254999999999999</v>
          </cell>
          <cell r="M849">
            <v>0.12553</v>
          </cell>
          <cell r="N849">
            <v>3.1199999999999999E-3</v>
          </cell>
          <cell r="O849">
            <v>4.4909999999999999E-2</v>
          </cell>
          <cell r="P849">
            <v>4.5399999999999998E-3</v>
          </cell>
          <cell r="Q849">
            <v>1.0000000000000001E-5</v>
          </cell>
          <cell r="R849">
            <v>0.99698999999999993</v>
          </cell>
          <cell r="S849">
            <v>3.0100000000000682E-3</v>
          </cell>
        </row>
        <row r="850">
          <cell r="F850">
            <v>3995541784.5</v>
          </cell>
          <cell r="G850">
            <v>1525625988</v>
          </cell>
          <cell r="H850">
            <v>1125475031.5</v>
          </cell>
          <cell r="I850">
            <v>6380177</v>
          </cell>
          <cell r="J850">
            <v>16844601</v>
          </cell>
          <cell r="K850">
            <v>160054</v>
          </cell>
          <cell r="L850">
            <v>612293396</v>
          </cell>
          <cell r="M850">
            <v>503829272</v>
          </cell>
          <cell r="N850">
            <v>12541550</v>
          </cell>
          <cell r="O850">
            <v>192332762</v>
          </cell>
          <cell r="P850">
            <v>0</v>
          </cell>
          <cell r="Q850">
            <v>58953</v>
          </cell>
          <cell r="R850">
            <v>3995541784.5</v>
          </cell>
          <cell r="S850">
            <v>0</v>
          </cell>
        </row>
        <row r="851">
          <cell r="E851" t="str">
            <v>K305</v>
          </cell>
          <cell r="F851">
            <v>1</v>
          </cell>
          <cell r="G851">
            <v>0.38183000000000011</v>
          </cell>
          <cell r="H851">
            <v>0.28167999999999999</v>
          </cell>
          <cell r="I851">
            <v>1.6000000000000001E-3</v>
          </cell>
          <cell r="J851">
            <v>4.2199999999999998E-3</v>
          </cell>
          <cell r="K851">
            <v>4.0000000000000003E-5</v>
          </cell>
          <cell r="L851">
            <v>0.15323999999999999</v>
          </cell>
          <cell r="M851">
            <v>0.12609999999999999</v>
          </cell>
          <cell r="N851">
            <v>3.14E-3</v>
          </cell>
          <cell r="O851">
            <v>4.8140000000000002E-2</v>
          </cell>
          <cell r="P851">
            <v>0</v>
          </cell>
          <cell r="Q851">
            <v>1.0000000000000001E-5</v>
          </cell>
          <cell r="R851">
            <v>1</v>
          </cell>
          <cell r="S851">
            <v>0</v>
          </cell>
        </row>
        <row r="852">
          <cell r="F852">
            <v>1</v>
          </cell>
          <cell r="G852">
            <v>1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E853" t="str">
            <v>K307</v>
          </cell>
          <cell r="F853">
            <v>1</v>
          </cell>
          <cell r="G853">
            <v>1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F854">
            <v>1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1</v>
          </cell>
          <cell r="Q854">
            <v>0</v>
          </cell>
          <cell r="R854">
            <v>1</v>
          </cell>
          <cell r="S854">
            <v>0</v>
          </cell>
        </row>
        <row r="855">
          <cell r="E855" t="str">
            <v>K401</v>
          </cell>
          <cell r="F855">
            <v>1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1</v>
          </cell>
          <cell r="Q855">
            <v>0</v>
          </cell>
          <cell r="R855">
            <v>1</v>
          </cell>
          <cell r="S855">
            <v>0</v>
          </cell>
        </row>
        <row r="856">
          <cell r="F856">
            <v>146427</v>
          </cell>
          <cell r="G856">
            <v>132136</v>
          </cell>
          <cell r="H856">
            <v>13122</v>
          </cell>
          <cell r="I856">
            <v>192</v>
          </cell>
          <cell r="J856">
            <v>93</v>
          </cell>
          <cell r="K856">
            <v>13</v>
          </cell>
          <cell r="L856">
            <v>135</v>
          </cell>
          <cell r="M856">
            <v>38</v>
          </cell>
          <cell r="N856">
            <v>10</v>
          </cell>
          <cell r="O856">
            <v>11</v>
          </cell>
          <cell r="P856">
            <v>667</v>
          </cell>
          <cell r="Q856">
            <v>6</v>
          </cell>
          <cell r="R856">
            <v>146423</v>
          </cell>
          <cell r="S856">
            <v>4</v>
          </cell>
        </row>
        <row r="857">
          <cell r="E857" t="str">
            <v>K405</v>
          </cell>
          <cell r="F857">
            <v>1</v>
          </cell>
          <cell r="G857">
            <v>0.90239999999999998</v>
          </cell>
          <cell r="H857">
            <v>8.9609999999999995E-2</v>
          </cell>
          <cell r="I857">
            <v>1.31E-3</v>
          </cell>
          <cell r="J857">
            <v>6.4000000000000005E-4</v>
          </cell>
          <cell r="K857">
            <v>9.0000000000000006E-5</v>
          </cell>
          <cell r="L857">
            <v>9.2000000000000003E-4</v>
          </cell>
          <cell r="M857">
            <v>2.5999999999999998E-4</v>
          </cell>
          <cell r="N857">
            <v>6.9999999999999994E-5</v>
          </cell>
          <cell r="O857">
            <v>8.0000000000000007E-5</v>
          </cell>
          <cell r="P857">
            <v>4.5599999999999998E-3</v>
          </cell>
          <cell r="Q857">
            <v>4.0000000000000003E-5</v>
          </cell>
          <cell r="R857">
            <v>0.99998000000000009</v>
          </cell>
          <cell r="S857">
            <v>1.9999999999908979E-5</v>
          </cell>
        </row>
        <row r="858">
          <cell r="F858">
            <v>16284211.22000007</v>
          </cell>
          <cell r="G858">
            <v>13207428.880000064</v>
          </cell>
          <cell r="H858">
            <v>2892979.340000005</v>
          </cell>
          <cell r="I858">
            <v>0</v>
          </cell>
          <cell r="J858">
            <v>28645</v>
          </cell>
          <cell r="K858">
            <v>2856</v>
          </cell>
          <cell r="L858">
            <v>80974</v>
          </cell>
          <cell r="M858">
            <v>44014</v>
          </cell>
          <cell r="N858">
            <v>12516</v>
          </cell>
          <cell r="O858">
            <v>13607</v>
          </cell>
          <cell r="P858">
            <v>0</v>
          </cell>
          <cell r="Q858">
            <v>1191</v>
          </cell>
          <cell r="R858">
            <v>16284211.22000007</v>
          </cell>
          <cell r="S858">
            <v>0</v>
          </cell>
        </row>
        <row r="859">
          <cell r="E859" t="str">
            <v>K407</v>
          </cell>
          <cell r="F859">
            <v>1</v>
          </cell>
          <cell r="G859">
            <v>0.81104999999999994</v>
          </cell>
          <cell r="H859">
            <v>0.17766000000000001</v>
          </cell>
          <cell r="I859">
            <v>0</v>
          </cell>
          <cell r="J859">
            <v>1.7600000000000001E-3</v>
          </cell>
          <cell r="K859">
            <v>1.8000000000000001E-4</v>
          </cell>
          <cell r="L859">
            <v>4.9699999999999996E-3</v>
          </cell>
          <cell r="M859">
            <v>2.7000000000000001E-3</v>
          </cell>
          <cell r="N859">
            <v>7.6999999999999996E-4</v>
          </cell>
          <cell r="O859">
            <v>8.4000000000000003E-4</v>
          </cell>
          <cell r="P859">
            <v>0</v>
          </cell>
          <cell r="Q859">
            <v>6.9999999999999994E-5</v>
          </cell>
          <cell r="R859">
            <v>1</v>
          </cell>
          <cell r="S859">
            <v>0</v>
          </cell>
        </row>
        <row r="860">
          <cell r="F860">
            <v>161072</v>
          </cell>
          <cell r="G860">
            <v>132136</v>
          </cell>
          <cell r="H860">
            <v>26238</v>
          </cell>
          <cell r="I860">
            <v>192</v>
          </cell>
          <cell r="J860">
            <v>279</v>
          </cell>
          <cell r="K860">
            <v>26</v>
          </cell>
          <cell r="L860">
            <v>800</v>
          </cell>
          <cell r="M860">
            <v>456</v>
          </cell>
          <cell r="N860">
            <v>130</v>
          </cell>
          <cell r="O860">
            <v>136</v>
          </cell>
          <cell r="P860">
            <v>667</v>
          </cell>
          <cell r="Q860">
            <v>12</v>
          </cell>
          <cell r="R860">
            <v>161072</v>
          </cell>
          <cell r="S860">
            <v>0</v>
          </cell>
        </row>
        <row r="861">
          <cell r="E861" t="str">
            <v>K409</v>
          </cell>
          <cell r="F861">
            <v>1</v>
          </cell>
          <cell r="G861">
            <v>0.82035999999999998</v>
          </cell>
          <cell r="H861">
            <v>0.16289999999999999</v>
          </cell>
          <cell r="I861">
            <v>1.1900000000000001E-3</v>
          </cell>
          <cell r="J861">
            <v>1.73E-3</v>
          </cell>
          <cell r="K861">
            <v>1.6000000000000001E-4</v>
          </cell>
          <cell r="L861">
            <v>4.9699999999999996E-3</v>
          </cell>
          <cell r="M861">
            <v>2.8300000000000001E-3</v>
          </cell>
          <cell r="N861">
            <v>8.0999999999999996E-4</v>
          </cell>
          <cell r="O861">
            <v>8.4000000000000003E-4</v>
          </cell>
          <cell r="P861">
            <v>4.1399999999999996E-3</v>
          </cell>
          <cell r="Q861">
            <v>6.9999999999999994E-5</v>
          </cell>
          <cell r="R861">
            <v>1</v>
          </cell>
          <cell r="S861">
            <v>0</v>
          </cell>
        </row>
        <row r="862">
          <cell r="F862">
            <v>10683010.880000001</v>
          </cell>
          <cell r="G862">
            <v>9389993</v>
          </cell>
          <cell r="H862">
            <v>646612.88000000082</v>
          </cell>
          <cell r="I862">
            <v>4293</v>
          </cell>
          <cell r="J862">
            <v>8857</v>
          </cell>
          <cell r="K862">
            <v>142</v>
          </cell>
          <cell r="L862">
            <v>295920</v>
          </cell>
          <cell r="M862">
            <v>230868</v>
          </cell>
          <cell r="N862">
            <v>6956</v>
          </cell>
          <cell r="O862">
            <v>82857</v>
          </cell>
          <cell r="P862">
            <v>11055</v>
          </cell>
          <cell r="Q862">
            <v>5457</v>
          </cell>
          <cell r="R862">
            <v>10683010.880000001</v>
          </cell>
          <cell r="S862">
            <v>0</v>
          </cell>
        </row>
        <row r="863">
          <cell r="E863" t="str">
            <v>K411</v>
          </cell>
          <cell r="F863">
            <v>1</v>
          </cell>
          <cell r="G863">
            <v>0.87897000000000003</v>
          </cell>
          <cell r="H863">
            <v>6.053E-2</v>
          </cell>
          <cell r="I863">
            <v>4.0000000000000002E-4</v>
          </cell>
          <cell r="J863">
            <v>8.3000000000000001E-4</v>
          </cell>
          <cell r="K863">
            <v>1.0000000000000001E-5</v>
          </cell>
          <cell r="L863">
            <v>2.7699999999999999E-2</v>
          </cell>
          <cell r="M863">
            <v>2.1610000000000001E-2</v>
          </cell>
          <cell r="N863">
            <v>6.4999999999999997E-4</v>
          </cell>
          <cell r="O863">
            <v>7.7600000000000004E-3</v>
          </cell>
          <cell r="P863">
            <v>1.0300000000000001E-3</v>
          </cell>
          <cell r="Q863">
            <v>5.1000000000000004E-4</v>
          </cell>
          <cell r="R863">
            <v>0.99999999999999989</v>
          </cell>
          <cell r="S863">
            <v>0</v>
          </cell>
        </row>
        <row r="864">
          <cell r="F864">
            <v>4000458318.5</v>
          </cell>
          <cell r="G864">
            <v>1525625988</v>
          </cell>
          <cell r="H864">
            <v>1124961238.5</v>
          </cell>
          <cell r="I864">
            <v>6380177</v>
          </cell>
          <cell r="J864">
            <v>16844601</v>
          </cell>
          <cell r="K864">
            <v>160054</v>
          </cell>
          <cell r="L864">
            <v>611579231</v>
          </cell>
          <cell r="M864">
            <v>503829272</v>
          </cell>
          <cell r="N864">
            <v>12541550</v>
          </cell>
          <cell r="O864">
            <v>180259813</v>
          </cell>
          <cell r="P864">
            <v>18217441</v>
          </cell>
          <cell r="Q864">
            <v>58953</v>
          </cell>
          <cell r="R864">
            <v>4000458318.5</v>
          </cell>
          <cell r="S864">
            <v>0</v>
          </cell>
        </row>
        <row r="865">
          <cell r="E865" t="str">
            <v>K302</v>
          </cell>
          <cell r="F865">
            <v>1</v>
          </cell>
          <cell r="G865">
            <v>0.3813700000000001</v>
          </cell>
          <cell r="H865">
            <v>0.28121000000000002</v>
          </cell>
          <cell r="I865">
            <v>1.5900000000000001E-3</v>
          </cell>
          <cell r="J865">
            <v>4.2100000000000002E-3</v>
          </cell>
          <cell r="K865">
            <v>4.0000000000000003E-5</v>
          </cell>
          <cell r="L865">
            <v>0.15287999999999999</v>
          </cell>
          <cell r="M865">
            <v>0.12594</v>
          </cell>
          <cell r="N865">
            <v>3.14E-3</v>
          </cell>
          <cell r="O865">
            <v>4.5060000000000003E-2</v>
          </cell>
          <cell r="P865">
            <v>4.5500000000000002E-3</v>
          </cell>
          <cell r="Q865">
            <v>1.0000000000000001E-5</v>
          </cell>
          <cell r="R865">
            <v>1.0000000000000004</v>
          </cell>
          <cell r="S865">
            <v>0</v>
          </cell>
        </row>
        <row r="867">
          <cell r="E867" t="str">
            <v>R600</v>
          </cell>
          <cell r="F867">
            <v>89978339</v>
          </cell>
          <cell r="G867">
            <v>45800768</v>
          </cell>
          <cell r="H867">
            <v>22126212</v>
          </cell>
          <cell r="I867">
            <v>106752</v>
          </cell>
          <cell r="J867">
            <v>382443</v>
          </cell>
          <cell r="K867">
            <v>3235</v>
          </cell>
          <cell r="L867">
            <v>10176333</v>
          </cell>
          <cell r="M867">
            <v>7792518</v>
          </cell>
          <cell r="N867">
            <v>205400</v>
          </cell>
          <cell r="O867">
            <v>2818221</v>
          </cell>
          <cell r="P867">
            <v>564772</v>
          </cell>
          <cell r="Q867">
            <v>1685</v>
          </cell>
          <cell r="R867">
            <v>89978339</v>
          </cell>
          <cell r="S867">
            <v>0</v>
          </cell>
        </row>
        <row r="868">
          <cell r="E868" t="str">
            <v>R602</v>
          </cell>
          <cell r="F868">
            <v>162172684</v>
          </cell>
          <cell r="G868">
            <v>161533724</v>
          </cell>
          <cell r="H868">
            <v>319480</v>
          </cell>
          <cell r="I868">
            <v>1622</v>
          </cell>
          <cell r="J868">
            <v>6487</v>
          </cell>
          <cell r="K868">
            <v>0</v>
          </cell>
          <cell r="L868">
            <v>147577</v>
          </cell>
          <cell r="M868">
            <v>111899</v>
          </cell>
          <cell r="N868">
            <v>3243</v>
          </cell>
          <cell r="O868">
            <v>40543</v>
          </cell>
          <cell r="P868">
            <v>8109</v>
          </cell>
          <cell r="Q868">
            <v>0</v>
          </cell>
          <cell r="R868">
            <v>162172684</v>
          </cell>
          <cell r="S868">
            <v>0</v>
          </cell>
        </row>
        <row r="870">
          <cell r="R870" t="str">
            <v>FR-16(7)(v)-3</v>
          </cell>
        </row>
        <row r="871">
          <cell r="R871" t="str">
            <v>WITNESS RESPONSIBLE:</v>
          </cell>
        </row>
        <row r="872">
          <cell r="R872" t="str">
            <v>JAMES E. ZIOLKOWSKI</v>
          </cell>
        </row>
        <row r="873">
          <cell r="R873" t="str">
            <v>PAGE 17 OF 18</v>
          </cell>
        </row>
        <row r="876">
          <cell r="F876" t="str">
            <v>TOTAL</v>
          </cell>
          <cell r="H876" t="str">
            <v>DS</v>
          </cell>
          <cell r="I876" t="str">
            <v>GSFL</v>
          </cell>
          <cell r="J876" t="str">
            <v>EH</v>
          </cell>
          <cell r="K876" t="str">
            <v>SP</v>
          </cell>
          <cell r="L876" t="str">
            <v>DT SEC</v>
          </cell>
          <cell r="M876" t="str">
            <v>DT PRI</v>
          </cell>
          <cell r="N876" t="str">
            <v>DP</v>
          </cell>
          <cell r="O876" t="str">
            <v>TT</v>
          </cell>
          <cell r="Q876" t="str">
            <v>OTHER</v>
          </cell>
        </row>
        <row r="877">
          <cell r="F877" t="str">
            <v>PRODUCTION</v>
          </cell>
          <cell r="G877" t="str">
            <v>RS</v>
          </cell>
          <cell r="H877" t="str">
            <v>SECONDARY</v>
          </cell>
          <cell r="I877" t="str">
            <v>SECONDARY</v>
          </cell>
          <cell r="J877" t="str">
            <v>SECONDARY</v>
          </cell>
          <cell r="K877" t="str">
            <v>SECONDARY</v>
          </cell>
          <cell r="L877" t="str">
            <v>SECONDARY</v>
          </cell>
          <cell r="M877" t="str">
            <v>PRIMARY</v>
          </cell>
          <cell r="N877" t="str">
            <v>PRIMARY</v>
          </cell>
          <cell r="O877" t="str">
            <v>TRANSMISSION</v>
          </cell>
          <cell r="P877" t="str">
            <v>LT</v>
          </cell>
          <cell r="Q877" t="str">
            <v>WATER</v>
          </cell>
          <cell r="R877" t="str">
            <v>TOTAL</v>
          </cell>
          <cell r="S877" t="str">
            <v>ALL</v>
          </cell>
        </row>
        <row r="878">
          <cell r="E878" t="str">
            <v>ALLO</v>
          </cell>
          <cell r="F878" t="str">
            <v>DEMAND</v>
          </cell>
          <cell r="G878" t="str">
            <v>RESIDENTIAL</v>
          </cell>
          <cell r="H878" t="str">
            <v>DISTRIBUTION</v>
          </cell>
          <cell r="I878" t="str">
            <v>DISTRIBUTION</v>
          </cell>
          <cell r="J878" t="str">
            <v>DISTRIBUTION</v>
          </cell>
          <cell r="K878" t="str">
            <v>DISTRIBUTION</v>
          </cell>
          <cell r="L878" t="str">
            <v>DISTRIBUTION</v>
          </cell>
          <cell r="M878" t="str">
            <v>DISTRIBUTION</v>
          </cell>
          <cell r="N878" t="str">
            <v>DISTRIBUTION</v>
          </cell>
          <cell r="O878" t="str">
            <v>TIME OF DAY</v>
          </cell>
          <cell r="P878" t="str">
            <v>LIGHTING</v>
          </cell>
          <cell r="Q878" t="str">
            <v>PUMPING</v>
          </cell>
          <cell r="R878" t="str">
            <v>AT ISSUE</v>
          </cell>
          <cell r="S878" t="str">
            <v>OTHER</v>
          </cell>
        </row>
        <row r="879">
          <cell r="E879">
            <v>1</v>
          </cell>
          <cell r="G879">
            <v>3</v>
          </cell>
          <cell r="H879">
            <v>4</v>
          </cell>
          <cell r="I879">
            <v>5</v>
          </cell>
          <cell r="J879">
            <v>6</v>
          </cell>
          <cell r="K879">
            <v>7</v>
          </cell>
          <cell r="L879">
            <v>8</v>
          </cell>
          <cell r="M879">
            <v>9</v>
          </cell>
          <cell r="N879">
            <v>10</v>
          </cell>
          <cell r="O879">
            <v>11</v>
          </cell>
          <cell r="P879">
            <v>12</v>
          </cell>
          <cell r="Q879">
            <v>13</v>
          </cell>
          <cell r="S879" t="str">
            <v xml:space="preserve"> </v>
          </cell>
        </row>
        <row r="881">
          <cell r="F881">
            <v>369787593</v>
          </cell>
          <cell r="G881">
            <v>150196282</v>
          </cell>
          <cell r="H881">
            <v>109813740</v>
          </cell>
          <cell r="I881">
            <v>728280</v>
          </cell>
          <cell r="J881">
            <v>1504882</v>
          </cell>
          <cell r="K881">
            <v>24418</v>
          </cell>
          <cell r="L881">
            <v>50255488</v>
          </cell>
          <cell r="M881">
            <v>39207157</v>
          </cell>
          <cell r="N881">
            <v>1181424</v>
          </cell>
          <cell r="O881">
            <v>14072356</v>
          </cell>
          <cell r="P881">
            <v>1877507</v>
          </cell>
          <cell r="Q881">
            <v>926059</v>
          </cell>
          <cell r="R881">
            <v>369787593</v>
          </cell>
          <cell r="S881">
            <v>0</v>
          </cell>
        </row>
        <row r="882">
          <cell r="E882" t="str">
            <v>K901</v>
          </cell>
          <cell r="F882">
            <v>1</v>
          </cell>
          <cell r="G882">
            <v>0.40616906699999988</v>
          </cell>
          <cell r="H882">
            <v>0.296964371</v>
          </cell>
          <cell r="I882">
            <v>1.9694550000000002E-3</v>
          </cell>
          <cell r="J882">
            <v>4.0695849999999997E-3</v>
          </cell>
          <cell r="K882">
            <v>6.6032999999999996E-5</v>
          </cell>
          <cell r="L882">
            <v>0.13590366200000001</v>
          </cell>
          <cell r="M882">
            <v>0.106026156</v>
          </cell>
          <cell r="N882">
            <v>3.1948720000000001E-3</v>
          </cell>
          <cell r="O882">
            <v>3.8055240999999997E-2</v>
          </cell>
          <cell r="P882">
            <v>5.0772580000000003E-3</v>
          </cell>
          <cell r="Q882">
            <v>2.5043000000000001E-3</v>
          </cell>
          <cell r="R882">
            <v>0.99999999999999989</v>
          </cell>
          <cell r="S882">
            <v>0</v>
          </cell>
        </row>
        <row r="883">
          <cell r="F883">
            <v>369787593</v>
          </cell>
          <cell r="G883">
            <v>150196282</v>
          </cell>
          <cell r="H883">
            <v>109813740</v>
          </cell>
          <cell r="I883">
            <v>728280</v>
          </cell>
          <cell r="J883">
            <v>1504882</v>
          </cell>
          <cell r="K883">
            <v>24418</v>
          </cell>
          <cell r="L883">
            <v>50255488</v>
          </cell>
          <cell r="M883">
            <v>39207157</v>
          </cell>
          <cell r="N883">
            <v>1181424</v>
          </cell>
          <cell r="O883">
            <v>14072356</v>
          </cell>
          <cell r="P883">
            <v>1877507</v>
          </cell>
          <cell r="Q883">
            <v>926059</v>
          </cell>
          <cell r="R883">
            <v>369787593</v>
          </cell>
          <cell r="S883">
            <v>0</v>
          </cell>
        </row>
        <row r="884">
          <cell r="E884" t="str">
            <v>K902</v>
          </cell>
          <cell r="F884">
            <v>1</v>
          </cell>
          <cell r="G884">
            <v>0.40616906699999988</v>
          </cell>
          <cell r="H884">
            <v>0.296964371</v>
          </cell>
          <cell r="I884">
            <v>1.9694550000000002E-3</v>
          </cell>
          <cell r="J884">
            <v>4.0695849999999997E-3</v>
          </cell>
          <cell r="K884">
            <v>6.6032999999999996E-5</v>
          </cell>
          <cell r="L884">
            <v>0.13590366200000001</v>
          </cell>
          <cell r="M884">
            <v>0.106026156</v>
          </cell>
          <cell r="N884">
            <v>3.1948720000000001E-3</v>
          </cell>
          <cell r="O884">
            <v>3.8055240999999997E-2</v>
          </cell>
          <cell r="P884">
            <v>5.0772580000000003E-3</v>
          </cell>
          <cell r="Q884">
            <v>2.5043000000000001E-3</v>
          </cell>
          <cell r="R884">
            <v>0.99999999999999989</v>
          </cell>
          <cell r="S884">
            <v>0</v>
          </cell>
        </row>
        <row r="888">
          <cell r="E888" t="str">
            <v>P129</v>
          </cell>
          <cell r="F888">
            <v>1</v>
          </cell>
          <cell r="G888">
            <v>0.45387</v>
          </cell>
          <cell r="H888">
            <v>0.27353</v>
          </cell>
          <cell r="I888">
            <v>1.32E-3</v>
          </cell>
          <cell r="J888">
            <v>4.7299999999999998E-3</v>
          </cell>
          <cell r="K888">
            <v>4.0000000000000003E-5</v>
          </cell>
          <cell r="L888">
            <v>0.1258</v>
          </cell>
          <cell r="M888">
            <v>9.6329999999999999E-2</v>
          </cell>
          <cell r="N888">
            <v>2.5400000000000002E-3</v>
          </cell>
          <cell r="O888">
            <v>3.4840000000000003E-2</v>
          </cell>
          <cell r="P888">
            <v>6.9800000000000001E-3</v>
          </cell>
          <cell r="Q888">
            <v>2.0000000000000002E-5</v>
          </cell>
          <cell r="R888">
            <v>1</v>
          </cell>
          <cell r="S888">
            <v>0</v>
          </cell>
        </row>
        <row r="889">
          <cell r="E889" t="str">
            <v>T129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</row>
        <row r="890">
          <cell r="E890" t="str">
            <v>PT29</v>
          </cell>
          <cell r="F890">
            <v>1</v>
          </cell>
          <cell r="G890">
            <v>0.45387</v>
          </cell>
          <cell r="H890">
            <v>0.27353</v>
          </cell>
          <cell r="I890">
            <v>1.32E-3</v>
          </cell>
          <cell r="J890">
            <v>4.7299999999999998E-3</v>
          </cell>
          <cell r="K890">
            <v>4.0000000000000003E-5</v>
          </cell>
          <cell r="L890">
            <v>0.1258</v>
          </cell>
          <cell r="M890">
            <v>9.6329999999999999E-2</v>
          </cell>
          <cell r="N890">
            <v>2.5400000000000002E-3</v>
          </cell>
          <cell r="O890">
            <v>3.4840000000000003E-2</v>
          </cell>
          <cell r="P890">
            <v>6.9800000000000001E-3</v>
          </cell>
          <cell r="Q890">
            <v>2.0000000000000002E-5</v>
          </cell>
          <cell r="R890">
            <v>1</v>
          </cell>
          <cell r="S890">
            <v>0</v>
          </cell>
        </row>
        <row r="891">
          <cell r="E891" t="str">
            <v>D149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E892" t="str">
            <v>TD29</v>
          </cell>
          <cell r="F892">
            <v>1</v>
          </cell>
          <cell r="G892">
            <v>0.45387</v>
          </cell>
          <cell r="H892">
            <v>0.27353</v>
          </cell>
          <cell r="I892">
            <v>1.32E-3</v>
          </cell>
          <cell r="J892">
            <v>4.7299999999999998E-3</v>
          </cell>
          <cell r="K892">
            <v>4.0000000000000003E-5</v>
          </cell>
          <cell r="L892">
            <v>0.1258</v>
          </cell>
          <cell r="M892">
            <v>9.6329999999999999E-2</v>
          </cell>
          <cell r="N892">
            <v>2.5400000000000002E-3</v>
          </cell>
          <cell r="O892">
            <v>3.4840000000000003E-2</v>
          </cell>
          <cell r="P892">
            <v>6.9800000000000001E-3</v>
          </cell>
          <cell r="Q892">
            <v>2.0000000000000002E-5</v>
          </cell>
          <cell r="R892">
            <v>1</v>
          </cell>
          <cell r="S892">
            <v>0</v>
          </cell>
        </row>
        <row r="893">
          <cell r="E893" t="str">
            <v>PD29</v>
          </cell>
          <cell r="F893">
            <v>1</v>
          </cell>
          <cell r="G893">
            <v>0.45387</v>
          </cell>
          <cell r="H893">
            <v>0.27353</v>
          </cell>
          <cell r="I893">
            <v>1.32E-3</v>
          </cell>
          <cell r="J893">
            <v>4.7299999999999998E-3</v>
          </cell>
          <cell r="K893">
            <v>4.0000000000000003E-5</v>
          </cell>
          <cell r="L893">
            <v>0.1258</v>
          </cell>
          <cell r="M893">
            <v>9.6329999999999999E-2</v>
          </cell>
          <cell r="N893">
            <v>2.5400000000000002E-3</v>
          </cell>
          <cell r="O893">
            <v>3.4840000000000003E-2</v>
          </cell>
          <cell r="P893">
            <v>6.9800000000000001E-3</v>
          </cell>
          <cell r="Q893">
            <v>2.0000000000000002E-5</v>
          </cell>
          <cell r="R893">
            <v>1</v>
          </cell>
          <cell r="S893">
            <v>0</v>
          </cell>
        </row>
        <row r="894">
          <cell r="E894" t="str">
            <v>G129</v>
          </cell>
          <cell r="F894">
            <v>1</v>
          </cell>
          <cell r="G894">
            <v>0.45387</v>
          </cell>
          <cell r="H894">
            <v>0.27353</v>
          </cell>
          <cell r="I894">
            <v>1.32E-3</v>
          </cell>
          <cell r="J894">
            <v>4.7299999999999998E-3</v>
          </cell>
          <cell r="K894">
            <v>4.0000000000000003E-5</v>
          </cell>
          <cell r="L894">
            <v>0.1258</v>
          </cell>
          <cell r="M894">
            <v>9.6329999999999999E-2</v>
          </cell>
          <cell r="N894">
            <v>2.5400000000000002E-3</v>
          </cell>
          <cell r="O894">
            <v>3.4840000000000003E-2</v>
          </cell>
          <cell r="P894">
            <v>6.9800000000000001E-3</v>
          </cell>
          <cell r="Q894">
            <v>2.0000000000000002E-5</v>
          </cell>
          <cell r="R894">
            <v>1</v>
          </cell>
          <cell r="S894">
            <v>0</v>
          </cell>
        </row>
        <row r="895">
          <cell r="E895" t="str">
            <v>C129</v>
          </cell>
          <cell r="F895">
            <v>1</v>
          </cell>
          <cell r="G895">
            <v>0.45387</v>
          </cell>
          <cell r="H895">
            <v>0.27353</v>
          </cell>
          <cell r="I895">
            <v>1.32E-3</v>
          </cell>
          <cell r="J895">
            <v>4.7299999999999998E-3</v>
          </cell>
          <cell r="K895">
            <v>4.0000000000000003E-5</v>
          </cell>
          <cell r="L895">
            <v>0.1258</v>
          </cell>
          <cell r="M895">
            <v>9.6329999999999999E-2</v>
          </cell>
          <cell r="N895">
            <v>2.5400000000000002E-3</v>
          </cell>
          <cell r="O895">
            <v>3.4840000000000003E-2</v>
          </cell>
          <cell r="P895">
            <v>6.9800000000000001E-3</v>
          </cell>
          <cell r="Q895">
            <v>2.0000000000000002E-5</v>
          </cell>
          <cell r="R895">
            <v>1</v>
          </cell>
          <cell r="S895">
            <v>0</v>
          </cell>
        </row>
        <row r="896">
          <cell r="E896" t="str">
            <v>GP19</v>
          </cell>
          <cell r="F896">
            <v>1</v>
          </cell>
          <cell r="G896">
            <v>1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E897" t="str">
            <v>DR19</v>
          </cell>
          <cell r="F897">
            <v>1</v>
          </cell>
          <cell r="G897">
            <v>0.45416000000000001</v>
          </cell>
          <cell r="H897">
            <v>0.27338000000000001</v>
          </cell>
          <cell r="I897">
            <v>1.32E-3</v>
          </cell>
          <cell r="J897">
            <v>4.7299999999999998E-3</v>
          </cell>
          <cell r="K897">
            <v>4.0000000000000003E-5</v>
          </cell>
          <cell r="L897">
            <v>0.12573000000000001</v>
          </cell>
          <cell r="M897">
            <v>9.6280000000000004E-2</v>
          </cell>
          <cell r="N897">
            <v>2.5400000000000002E-3</v>
          </cell>
          <cell r="O897">
            <v>3.4819999999999997E-2</v>
          </cell>
          <cell r="P897">
            <v>6.9800000000000001E-3</v>
          </cell>
          <cell r="Q897">
            <v>2.0000000000000002E-5</v>
          </cell>
          <cell r="R897">
            <v>1</v>
          </cell>
          <cell r="S897">
            <v>0</v>
          </cell>
        </row>
        <row r="900">
          <cell r="E900" t="str">
            <v>P229</v>
          </cell>
          <cell r="F900">
            <v>1</v>
          </cell>
          <cell r="G900">
            <v>0.45387</v>
          </cell>
          <cell r="H900">
            <v>0.27353</v>
          </cell>
          <cell r="I900">
            <v>1.32E-3</v>
          </cell>
          <cell r="J900">
            <v>4.7299999999999998E-3</v>
          </cell>
          <cell r="K900">
            <v>4.0000000000000003E-5</v>
          </cell>
          <cell r="L900">
            <v>0.1258</v>
          </cell>
          <cell r="M900">
            <v>9.6329999999999999E-2</v>
          </cell>
          <cell r="N900">
            <v>2.5400000000000002E-3</v>
          </cell>
          <cell r="O900">
            <v>3.4840000000000003E-2</v>
          </cell>
          <cell r="P900">
            <v>6.9800000000000001E-3</v>
          </cell>
          <cell r="Q900">
            <v>2.0000000000000002E-5</v>
          </cell>
          <cell r="R900">
            <v>1</v>
          </cell>
          <cell r="S900">
            <v>0</v>
          </cell>
        </row>
        <row r="901">
          <cell r="E901" t="str">
            <v>T229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</row>
        <row r="902">
          <cell r="E902" t="str">
            <v>PL49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</row>
        <row r="903">
          <cell r="E903" t="str">
            <v>D249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E904" t="str">
            <v>NT29</v>
          </cell>
          <cell r="F904">
            <v>1</v>
          </cell>
          <cell r="G904">
            <v>0.45387</v>
          </cell>
          <cell r="H904">
            <v>0.27353</v>
          </cell>
          <cell r="I904">
            <v>1.32E-3</v>
          </cell>
          <cell r="J904">
            <v>4.7299999999999998E-3</v>
          </cell>
          <cell r="K904">
            <v>4.0000000000000003E-5</v>
          </cell>
          <cell r="L904">
            <v>0.1258</v>
          </cell>
          <cell r="M904">
            <v>9.6329999999999999E-2</v>
          </cell>
          <cell r="N904">
            <v>2.5400000000000002E-3</v>
          </cell>
          <cell r="O904">
            <v>3.4840000000000003E-2</v>
          </cell>
          <cell r="P904">
            <v>6.9800000000000001E-3</v>
          </cell>
          <cell r="Q904">
            <v>2.0000000000000002E-5</v>
          </cell>
          <cell r="R904">
            <v>1</v>
          </cell>
          <cell r="S904">
            <v>0</v>
          </cell>
        </row>
        <row r="905">
          <cell r="E905" t="str">
            <v>G229</v>
          </cell>
          <cell r="F905">
            <v>1</v>
          </cell>
          <cell r="G905">
            <v>0.44432000000000005</v>
          </cell>
          <cell r="H905">
            <v>0.27832000000000001</v>
          </cell>
          <cell r="I905">
            <v>1.34E-3</v>
          </cell>
          <cell r="J905">
            <v>4.81E-3</v>
          </cell>
          <cell r="K905">
            <v>4.0000000000000003E-5</v>
          </cell>
          <cell r="L905">
            <v>0.128</v>
          </cell>
          <cell r="M905">
            <v>9.8019999999999996E-2</v>
          </cell>
          <cell r="N905">
            <v>2.5799999999999998E-3</v>
          </cell>
          <cell r="O905">
            <v>3.5450000000000002E-2</v>
          </cell>
          <cell r="P905">
            <v>7.1000000000000004E-3</v>
          </cell>
          <cell r="Q905">
            <v>2.0000000000000002E-5</v>
          </cell>
          <cell r="R905">
            <v>1</v>
          </cell>
          <cell r="S905">
            <v>0</v>
          </cell>
        </row>
        <row r="906">
          <cell r="E906" t="str">
            <v>C229</v>
          </cell>
          <cell r="F906">
            <v>1</v>
          </cell>
          <cell r="G906">
            <v>0.45612000000000008</v>
          </cell>
          <cell r="H906">
            <v>0.27240999999999999</v>
          </cell>
          <cell r="I906">
            <v>1.31E-3</v>
          </cell>
          <cell r="J906">
            <v>4.7099999999999998E-3</v>
          </cell>
          <cell r="K906">
            <v>4.0000000000000003E-5</v>
          </cell>
          <cell r="L906">
            <v>0.12528</v>
          </cell>
          <cell r="M906">
            <v>9.5930000000000001E-2</v>
          </cell>
          <cell r="N906">
            <v>2.5300000000000001E-3</v>
          </cell>
          <cell r="O906">
            <v>3.4700000000000002E-2</v>
          </cell>
          <cell r="P906">
            <v>6.9499999999999996E-3</v>
          </cell>
          <cell r="Q906">
            <v>2.0000000000000002E-5</v>
          </cell>
          <cell r="R906">
            <v>1</v>
          </cell>
          <cell r="S906">
            <v>0</v>
          </cell>
        </row>
        <row r="907">
          <cell r="E907" t="str">
            <v>NP29</v>
          </cell>
          <cell r="F907">
            <v>1</v>
          </cell>
          <cell r="G907">
            <v>0.45356000000000007</v>
          </cell>
          <cell r="H907">
            <v>0.27368999999999999</v>
          </cell>
          <cell r="I907">
            <v>1.32E-3</v>
          </cell>
          <cell r="J907">
            <v>4.7299999999999998E-3</v>
          </cell>
          <cell r="K907">
            <v>4.0000000000000003E-5</v>
          </cell>
          <cell r="L907">
            <v>0.12587000000000001</v>
          </cell>
          <cell r="M907">
            <v>9.6390000000000003E-2</v>
          </cell>
          <cell r="N907">
            <v>2.5400000000000002E-3</v>
          </cell>
          <cell r="O907">
            <v>3.4860000000000002E-2</v>
          </cell>
          <cell r="P907">
            <v>6.9800000000000001E-3</v>
          </cell>
          <cell r="Q907">
            <v>2.0000000000000002E-5</v>
          </cell>
          <cell r="R907">
            <v>1</v>
          </cell>
          <cell r="S907">
            <v>0</v>
          </cell>
        </row>
        <row r="910">
          <cell r="E910" t="str">
            <v>W669</v>
          </cell>
          <cell r="F910">
            <v>1</v>
          </cell>
          <cell r="G910">
            <v>0.45387</v>
          </cell>
          <cell r="H910">
            <v>0.27353</v>
          </cell>
          <cell r="I910">
            <v>1.32E-3</v>
          </cell>
          <cell r="J910">
            <v>4.7299999999999998E-3</v>
          </cell>
          <cell r="K910">
            <v>4.0000000000000003E-5</v>
          </cell>
          <cell r="L910">
            <v>0.1258</v>
          </cell>
          <cell r="M910">
            <v>9.6329999999999999E-2</v>
          </cell>
          <cell r="N910">
            <v>2.5400000000000002E-3</v>
          </cell>
          <cell r="O910">
            <v>3.4840000000000003E-2</v>
          </cell>
          <cell r="P910">
            <v>6.9800000000000001E-3</v>
          </cell>
          <cell r="Q910">
            <v>2.0000000000000002E-5</v>
          </cell>
          <cell r="R910">
            <v>1</v>
          </cell>
          <cell r="S910">
            <v>0</v>
          </cell>
        </row>
        <row r="911">
          <cell r="E911" t="str">
            <v>W689</v>
          </cell>
          <cell r="F911">
            <v>1</v>
          </cell>
          <cell r="G911">
            <v>0.45356000000000007</v>
          </cell>
          <cell r="H911">
            <v>0.27368999999999999</v>
          </cell>
          <cell r="I911">
            <v>1.32E-3</v>
          </cell>
          <cell r="J911">
            <v>4.7299999999999998E-3</v>
          </cell>
          <cell r="K911">
            <v>4.0000000000000003E-5</v>
          </cell>
          <cell r="L911">
            <v>0.12587000000000001</v>
          </cell>
          <cell r="M911">
            <v>9.6390000000000003E-2</v>
          </cell>
          <cell r="N911">
            <v>2.5400000000000002E-3</v>
          </cell>
          <cell r="O911">
            <v>3.4860000000000002E-2</v>
          </cell>
          <cell r="P911">
            <v>6.9800000000000001E-3</v>
          </cell>
          <cell r="Q911">
            <v>2.0000000000000002E-5</v>
          </cell>
          <cell r="R911">
            <v>1</v>
          </cell>
          <cell r="S911">
            <v>0</v>
          </cell>
        </row>
        <row r="912">
          <cell r="E912" t="str">
            <v>W719</v>
          </cell>
          <cell r="F912">
            <v>1</v>
          </cell>
          <cell r="G912">
            <v>0.45356000000000007</v>
          </cell>
          <cell r="H912">
            <v>0.27368999999999999</v>
          </cell>
          <cell r="I912">
            <v>1.32E-3</v>
          </cell>
          <cell r="J912">
            <v>4.7299999999999998E-3</v>
          </cell>
          <cell r="K912">
            <v>4.0000000000000003E-5</v>
          </cell>
          <cell r="L912">
            <v>0.12587000000000001</v>
          </cell>
          <cell r="M912">
            <v>9.6390000000000003E-2</v>
          </cell>
          <cell r="N912">
            <v>2.5400000000000002E-3</v>
          </cell>
          <cell r="O912">
            <v>3.4860000000000002E-2</v>
          </cell>
          <cell r="P912">
            <v>6.9800000000000001E-3</v>
          </cell>
          <cell r="Q912">
            <v>2.0000000000000002E-5</v>
          </cell>
          <cell r="R912">
            <v>1</v>
          </cell>
          <cell r="S912">
            <v>0</v>
          </cell>
        </row>
        <row r="913">
          <cell r="E913" t="str">
            <v>W749</v>
          </cell>
          <cell r="F913">
            <v>1</v>
          </cell>
          <cell r="G913">
            <v>1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E914" t="str">
            <v>WC79</v>
          </cell>
          <cell r="F914">
            <v>1</v>
          </cell>
          <cell r="G914">
            <v>0.45383000000000007</v>
          </cell>
          <cell r="H914">
            <v>0.27355000000000002</v>
          </cell>
          <cell r="I914">
            <v>1.32E-3</v>
          </cell>
          <cell r="J914">
            <v>4.7299999999999998E-3</v>
          </cell>
          <cell r="K914">
            <v>4.0000000000000003E-5</v>
          </cell>
          <cell r="L914">
            <v>0.12581000000000001</v>
          </cell>
          <cell r="M914">
            <v>9.6339999999999995E-2</v>
          </cell>
          <cell r="N914">
            <v>2.5400000000000002E-3</v>
          </cell>
          <cell r="O914">
            <v>3.4840000000000003E-2</v>
          </cell>
          <cell r="P914">
            <v>6.9800000000000001E-3</v>
          </cell>
          <cell r="Q914">
            <v>2.0000000000000002E-5</v>
          </cell>
          <cell r="R914">
            <v>1</v>
          </cell>
          <cell r="S914">
            <v>0</v>
          </cell>
        </row>
        <row r="917">
          <cell r="E917" t="str">
            <v>RB29</v>
          </cell>
          <cell r="F917">
            <v>1</v>
          </cell>
          <cell r="G917">
            <v>0.45353999999999994</v>
          </cell>
          <cell r="H917">
            <v>0.27368999999999999</v>
          </cell>
          <cell r="I917">
            <v>1.32E-3</v>
          </cell>
          <cell r="J917">
            <v>4.7299999999999998E-3</v>
          </cell>
          <cell r="K917">
            <v>4.0000000000000003E-5</v>
          </cell>
          <cell r="L917">
            <v>0.12587999999999999</v>
          </cell>
          <cell r="M917">
            <v>9.6390000000000003E-2</v>
          </cell>
          <cell r="N917">
            <v>2.5400000000000002E-3</v>
          </cell>
          <cell r="O917">
            <v>3.4860000000000002E-2</v>
          </cell>
          <cell r="P917">
            <v>6.9899999999999997E-3</v>
          </cell>
          <cell r="Q917">
            <v>2.0000000000000002E-5</v>
          </cell>
          <cell r="R917">
            <v>1</v>
          </cell>
          <cell r="S917">
            <v>0</v>
          </cell>
        </row>
        <row r="918">
          <cell r="E918" t="str">
            <v>RB99</v>
          </cell>
          <cell r="F918">
            <v>1</v>
          </cell>
          <cell r="G918">
            <v>0.45353999999999994</v>
          </cell>
          <cell r="H918">
            <v>0.27368999999999999</v>
          </cell>
          <cell r="I918">
            <v>1.32E-3</v>
          </cell>
          <cell r="J918">
            <v>4.7299999999999998E-3</v>
          </cell>
          <cell r="K918">
            <v>4.0000000000000003E-5</v>
          </cell>
          <cell r="L918">
            <v>0.12587999999999999</v>
          </cell>
          <cell r="M918">
            <v>9.6390000000000003E-2</v>
          </cell>
          <cell r="N918">
            <v>2.5400000000000002E-3</v>
          </cell>
          <cell r="O918">
            <v>3.4860000000000002E-2</v>
          </cell>
          <cell r="P918">
            <v>6.9899999999999997E-3</v>
          </cell>
          <cell r="Q918">
            <v>2.0000000000000002E-5</v>
          </cell>
          <cell r="R918">
            <v>1</v>
          </cell>
          <cell r="S918">
            <v>0</v>
          </cell>
        </row>
        <row r="919">
          <cell r="E919" t="str">
            <v>CW29</v>
          </cell>
          <cell r="F919">
            <v>1</v>
          </cell>
          <cell r="G919">
            <v>1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1">
          <cell r="R921" t="str">
            <v>FR-16(7)(v)-3</v>
          </cell>
        </row>
        <row r="922">
          <cell r="R922" t="str">
            <v>WITNESS RESPONSIBLE:</v>
          </cell>
        </row>
        <row r="923">
          <cell r="R923" t="str">
            <v>JAMES E. ZIOLKOWSKI</v>
          </cell>
        </row>
        <row r="924">
          <cell r="R924" t="str">
            <v>PAGE 18 OF 18</v>
          </cell>
        </row>
        <row r="927">
          <cell r="F927" t="str">
            <v>TOTAL</v>
          </cell>
          <cell r="H927" t="str">
            <v>DS</v>
          </cell>
          <cell r="I927" t="str">
            <v>GSFL</v>
          </cell>
          <cell r="J927" t="str">
            <v>EH</v>
          </cell>
          <cell r="K927" t="str">
            <v>SP</v>
          </cell>
          <cell r="L927" t="str">
            <v>DT SEC</v>
          </cell>
          <cell r="M927" t="str">
            <v>DT PRI</v>
          </cell>
          <cell r="N927" t="str">
            <v>DP</v>
          </cell>
          <cell r="O927" t="str">
            <v>TT</v>
          </cell>
          <cell r="Q927" t="str">
            <v>OTHER</v>
          </cell>
        </row>
        <row r="928">
          <cell r="F928" t="str">
            <v>PRODUCTION</v>
          </cell>
          <cell r="G928" t="str">
            <v>RS</v>
          </cell>
          <cell r="H928" t="str">
            <v>SECONDARY</v>
          </cell>
          <cell r="I928" t="str">
            <v>SECONDARY</v>
          </cell>
          <cell r="J928" t="str">
            <v>SECONDARY</v>
          </cell>
          <cell r="K928" t="str">
            <v>SECONDARY</v>
          </cell>
          <cell r="L928" t="str">
            <v>SECONDARY</v>
          </cell>
          <cell r="M928" t="str">
            <v>PRIMARY</v>
          </cell>
          <cell r="N928" t="str">
            <v>PRIMARY</v>
          </cell>
          <cell r="O928" t="str">
            <v>TRANSMISSION</v>
          </cell>
          <cell r="P928" t="str">
            <v>LT</v>
          </cell>
          <cell r="Q928" t="str">
            <v>WATER</v>
          </cell>
          <cell r="R928" t="str">
            <v>TOTAL</v>
          </cell>
          <cell r="S928" t="str">
            <v>ALL</v>
          </cell>
        </row>
        <row r="929">
          <cell r="E929" t="str">
            <v>ALLO</v>
          </cell>
          <cell r="F929" t="str">
            <v>DEMAND</v>
          </cell>
          <cell r="G929" t="str">
            <v>RESIDENTIAL</v>
          </cell>
          <cell r="H929" t="str">
            <v>DISTRIBUTION</v>
          </cell>
          <cell r="I929" t="str">
            <v>DISTRIBUTION</v>
          </cell>
          <cell r="J929" t="str">
            <v>DISTRIBUTION</v>
          </cell>
          <cell r="K929" t="str">
            <v>DISTRIBUTION</v>
          </cell>
          <cell r="L929" t="str">
            <v>DISTRIBUTION</v>
          </cell>
          <cell r="M929" t="str">
            <v>DISTRIBUTION</v>
          </cell>
          <cell r="N929" t="str">
            <v>DISTRIBUTION</v>
          </cell>
          <cell r="O929" t="str">
            <v>TIME OF DAY</v>
          </cell>
          <cell r="P929" t="str">
            <v>LIGHTING</v>
          </cell>
          <cell r="Q929" t="str">
            <v>PUMPING</v>
          </cell>
          <cell r="R929" t="str">
            <v>AT ISSUE</v>
          </cell>
          <cell r="S929" t="str">
            <v>OTHER</v>
          </cell>
        </row>
        <row r="930">
          <cell r="E930">
            <v>1</v>
          </cell>
          <cell r="G930">
            <v>3</v>
          </cell>
          <cell r="H930">
            <v>4</v>
          </cell>
          <cell r="I930">
            <v>5</v>
          </cell>
          <cell r="J930">
            <v>6</v>
          </cell>
          <cell r="K930">
            <v>7</v>
          </cell>
          <cell r="L930">
            <v>8</v>
          </cell>
          <cell r="M930">
            <v>9</v>
          </cell>
          <cell r="N930">
            <v>10</v>
          </cell>
          <cell r="O930">
            <v>11</v>
          </cell>
          <cell r="P930">
            <v>12</v>
          </cell>
          <cell r="Q930">
            <v>13</v>
          </cell>
          <cell r="S930" t="str">
            <v xml:space="preserve"> </v>
          </cell>
        </row>
        <row r="932">
          <cell r="E932" t="str">
            <v>P349</v>
          </cell>
          <cell r="F932">
            <v>1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1</v>
          </cell>
        </row>
        <row r="933">
          <cell r="E933" t="str">
            <v>E349</v>
          </cell>
          <cell r="F933">
            <v>1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1</v>
          </cell>
        </row>
        <row r="934">
          <cell r="E934" t="str">
            <v>P459</v>
          </cell>
          <cell r="F934">
            <v>1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1</v>
          </cell>
        </row>
        <row r="935">
          <cell r="E935" t="str">
            <v>T349</v>
          </cell>
          <cell r="F935">
            <v>1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1</v>
          </cell>
        </row>
        <row r="936">
          <cell r="E936" t="str">
            <v>D349</v>
          </cell>
          <cell r="F936">
            <v>1</v>
          </cell>
          <cell r="G936">
            <v>0.45387</v>
          </cell>
          <cell r="H936">
            <v>0.27353</v>
          </cell>
          <cell r="I936">
            <v>1.32E-3</v>
          </cell>
          <cell r="J936">
            <v>4.7299999999999998E-3</v>
          </cell>
          <cell r="K936">
            <v>4.0000000000000003E-5</v>
          </cell>
          <cell r="L936">
            <v>0.1258</v>
          </cell>
          <cell r="M936">
            <v>9.6329999999999999E-2</v>
          </cell>
          <cell r="N936">
            <v>2.5400000000000002E-3</v>
          </cell>
          <cell r="O936">
            <v>3.4840000000000003E-2</v>
          </cell>
          <cell r="P936">
            <v>6.9800000000000001E-3</v>
          </cell>
          <cell r="Q936">
            <v>2.0000000000000002E-5</v>
          </cell>
          <cell r="R936">
            <v>1</v>
          </cell>
          <cell r="S936">
            <v>0</v>
          </cell>
        </row>
        <row r="937">
          <cell r="E937" t="str">
            <v>C311</v>
          </cell>
          <cell r="F937">
            <v>1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1</v>
          </cell>
        </row>
        <row r="938">
          <cell r="E938" t="str">
            <v>C319</v>
          </cell>
          <cell r="F938">
            <v>1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1</v>
          </cell>
        </row>
        <row r="939">
          <cell r="E939" t="str">
            <v>C331</v>
          </cell>
          <cell r="F939">
            <v>1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1</v>
          </cell>
        </row>
        <row r="940">
          <cell r="E940" t="str">
            <v>S319</v>
          </cell>
          <cell r="F940">
            <v>1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1</v>
          </cell>
        </row>
        <row r="941">
          <cell r="E941" t="str">
            <v>OM39</v>
          </cell>
          <cell r="F941">
            <v>1</v>
          </cell>
          <cell r="G941">
            <v>0.98424999999999996</v>
          </cell>
          <cell r="H941">
            <v>7.8899999999999994E-3</v>
          </cell>
          <cell r="I941">
            <v>4.0000000000000003E-5</v>
          </cell>
          <cell r="J941">
            <v>1.3999999999999999E-4</v>
          </cell>
          <cell r="K941">
            <v>0</v>
          </cell>
          <cell r="L941">
            <v>3.63E-3</v>
          </cell>
          <cell r="M941">
            <v>2.7799999999999999E-3</v>
          </cell>
          <cell r="N941">
            <v>6.9999999999999994E-5</v>
          </cell>
          <cell r="O941">
            <v>1E-3</v>
          </cell>
          <cell r="P941">
            <v>2.0000000000000001E-4</v>
          </cell>
          <cell r="Q941">
            <v>0</v>
          </cell>
          <cell r="R941">
            <v>1</v>
          </cell>
          <cell r="S941">
            <v>0</v>
          </cell>
        </row>
        <row r="944">
          <cell r="E944" t="str">
            <v>A300</v>
          </cell>
          <cell r="F944">
            <v>1</v>
          </cell>
          <cell r="G944">
            <v>1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E945" t="str">
            <v>A302</v>
          </cell>
          <cell r="F945">
            <v>1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1</v>
          </cell>
        </row>
        <row r="946">
          <cell r="E946" t="str">
            <v>A304</v>
          </cell>
          <cell r="F946">
            <v>1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1</v>
          </cell>
        </row>
        <row r="947">
          <cell r="E947" t="str">
            <v>A306</v>
          </cell>
          <cell r="F947">
            <v>1</v>
          </cell>
          <cell r="G947">
            <v>0.45385999999999999</v>
          </cell>
          <cell r="H947">
            <v>0.27353</v>
          </cell>
          <cell r="I947">
            <v>1.32E-3</v>
          </cell>
          <cell r="J947">
            <v>4.7299999999999998E-3</v>
          </cell>
          <cell r="K947">
            <v>4.0000000000000003E-5</v>
          </cell>
          <cell r="L947">
            <v>0.1258</v>
          </cell>
          <cell r="M947">
            <v>9.6329999999999999E-2</v>
          </cell>
          <cell r="N947">
            <v>2.5400000000000002E-3</v>
          </cell>
          <cell r="O947">
            <v>3.4840000000000003E-2</v>
          </cell>
          <cell r="P947">
            <v>6.9800000000000001E-3</v>
          </cell>
          <cell r="Q947">
            <v>2.0000000000000002E-5</v>
          </cell>
          <cell r="R947">
            <v>0.99999000000000005</v>
          </cell>
          <cell r="S947">
            <v>9.9999999999544897E-6</v>
          </cell>
        </row>
        <row r="948">
          <cell r="E948" t="str">
            <v>A308</v>
          </cell>
          <cell r="F948">
            <v>1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1</v>
          </cell>
        </row>
        <row r="949">
          <cell r="E949" t="str">
            <v>A310</v>
          </cell>
          <cell r="F949">
            <v>1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1</v>
          </cell>
        </row>
        <row r="950">
          <cell r="E950" t="str">
            <v>A312</v>
          </cell>
          <cell r="F950">
            <v>1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1</v>
          </cell>
        </row>
        <row r="951">
          <cell r="E951" t="str">
            <v>A315</v>
          </cell>
          <cell r="F951">
            <v>1</v>
          </cell>
          <cell r="G951">
            <v>0.99607999999999997</v>
          </cell>
          <cell r="H951">
            <v>1.9599999999999999E-3</v>
          </cell>
          <cell r="I951">
            <v>1.0000000000000001E-5</v>
          </cell>
          <cell r="J951">
            <v>3.0000000000000001E-5</v>
          </cell>
          <cell r="K951">
            <v>0</v>
          </cell>
          <cell r="L951">
            <v>8.9999999999999998E-4</v>
          </cell>
          <cell r="M951">
            <v>6.8999999999999997E-4</v>
          </cell>
          <cell r="N951">
            <v>2.0000000000000002E-5</v>
          </cell>
          <cell r="O951">
            <v>2.5000000000000001E-4</v>
          </cell>
          <cell r="P951">
            <v>5.0000000000000002E-5</v>
          </cell>
          <cell r="Q951">
            <v>0</v>
          </cell>
          <cell r="R951">
            <v>0.99998999999999982</v>
          </cell>
          <cell r="S951">
            <v>1.0000000000176534E-5</v>
          </cell>
        </row>
        <row r="952">
          <cell r="E952" t="str">
            <v>A357</v>
          </cell>
          <cell r="F952">
            <v>1</v>
          </cell>
          <cell r="G952">
            <v>0.99607000000000001</v>
          </cell>
          <cell r="H952">
            <v>1.97E-3</v>
          </cell>
          <cell r="I952">
            <v>1.0000000000000001E-5</v>
          </cell>
          <cell r="J952">
            <v>4.0000000000000003E-5</v>
          </cell>
          <cell r="K952">
            <v>0</v>
          </cell>
          <cell r="L952">
            <v>9.1E-4</v>
          </cell>
          <cell r="M952">
            <v>6.8999999999999997E-4</v>
          </cell>
          <cell r="N952">
            <v>2.0000000000000002E-5</v>
          </cell>
          <cell r="O952">
            <v>2.5000000000000001E-4</v>
          </cell>
          <cell r="P952">
            <v>5.0000000000000002E-5</v>
          </cell>
          <cell r="Q952">
            <v>0</v>
          </cell>
          <cell r="R952">
            <v>1.0000100000000001</v>
          </cell>
          <cell r="S952">
            <v>-1.0000000000065512E-5</v>
          </cell>
        </row>
        <row r="955">
          <cell r="E955" t="str">
            <v>P489</v>
          </cell>
          <cell r="F955">
            <v>1</v>
          </cell>
          <cell r="G955">
            <v>0.45387</v>
          </cell>
          <cell r="H955">
            <v>0.27353</v>
          </cell>
          <cell r="I955">
            <v>1.32E-3</v>
          </cell>
          <cell r="J955">
            <v>4.7299999999999998E-3</v>
          </cell>
          <cell r="K955">
            <v>4.0000000000000003E-5</v>
          </cell>
          <cell r="L955">
            <v>0.1258</v>
          </cell>
          <cell r="M955">
            <v>9.6329999999999999E-2</v>
          </cell>
          <cell r="N955">
            <v>2.5400000000000002E-3</v>
          </cell>
          <cell r="O955">
            <v>3.4840000000000003E-2</v>
          </cell>
          <cell r="P955">
            <v>6.9800000000000001E-3</v>
          </cell>
          <cell r="Q955">
            <v>2.0000000000000002E-5</v>
          </cell>
          <cell r="R955">
            <v>1</v>
          </cell>
          <cell r="S955">
            <v>0</v>
          </cell>
        </row>
        <row r="956">
          <cell r="E956" t="str">
            <v>T489</v>
          </cell>
          <cell r="F956">
            <v>1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1</v>
          </cell>
        </row>
        <row r="957">
          <cell r="E957" t="str">
            <v>D489</v>
          </cell>
          <cell r="F957">
            <v>1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1</v>
          </cell>
        </row>
        <row r="958">
          <cell r="E958" t="str">
            <v>G489</v>
          </cell>
          <cell r="F958">
            <v>1</v>
          </cell>
          <cell r="G958">
            <v>0.44431999999999999</v>
          </cell>
          <cell r="H958">
            <v>0.27832000000000001</v>
          </cell>
          <cell r="I958">
            <v>1.34E-3</v>
          </cell>
          <cell r="J958">
            <v>4.81E-3</v>
          </cell>
          <cell r="K958">
            <v>4.0000000000000003E-5</v>
          </cell>
          <cell r="L958">
            <v>0.128</v>
          </cell>
          <cell r="M958">
            <v>9.8019999999999996E-2</v>
          </cell>
          <cell r="N958">
            <v>2.5799999999999998E-3</v>
          </cell>
          <cell r="O958">
            <v>3.5450000000000002E-2</v>
          </cell>
          <cell r="P958">
            <v>7.1000000000000004E-3</v>
          </cell>
          <cell r="Q958">
            <v>2.0000000000000002E-5</v>
          </cell>
          <cell r="R958">
            <v>1</v>
          </cell>
          <cell r="S958">
            <v>0</v>
          </cell>
        </row>
        <row r="959">
          <cell r="E959" t="str">
            <v>C489</v>
          </cell>
          <cell r="F959">
            <v>1</v>
          </cell>
          <cell r="G959">
            <v>0.45612999999999998</v>
          </cell>
          <cell r="H959">
            <v>0.27240999999999999</v>
          </cell>
          <cell r="I959">
            <v>1.31E-3</v>
          </cell>
          <cell r="J959">
            <v>4.7099999999999998E-3</v>
          </cell>
          <cell r="K959">
            <v>3.0000000000000001E-5</v>
          </cell>
          <cell r="L959">
            <v>0.12529000000000001</v>
          </cell>
          <cell r="M959">
            <v>9.5930000000000001E-2</v>
          </cell>
          <cell r="N959">
            <v>2.5300000000000001E-3</v>
          </cell>
          <cell r="O959">
            <v>3.4700000000000002E-2</v>
          </cell>
          <cell r="P959">
            <v>6.9499999999999996E-3</v>
          </cell>
          <cell r="Q959">
            <v>2.0000000000000002E-5</v>
          </cell>
          <cell r="R959">
            <v>1.0000099999999998</v>
          </cell>
          <cell r="S959">
            <v>-9.9999999998434674E-6</v>
          </cell>
        </row>
        <row r="960">
          <cell r="E960" t="str">
            <v>DE49</v>
          </cell>
          <cell r="F960">
            <v>1</v>
          </cell>
          <cell r="G960">
            <v>0.45283000000000001</v>
          </cell>
          <cell r="H960">
            <v>0.27405000000000002</v>
          </cell>
          <cell r="I960">
            <v>1.32E-3</v>
          </cell>
          <cell r="J960">
            <v>4.7400000000000003E-3</v>
          </cell>
          <cell r="K960">
            <v>4.0000000000000003E-5</v>
          </cell>
          <cell r="L960">
            <v>0.12604000000000001</v>
          </cell>
          <cell r="M960">
            <v>9.6509999999999999E-2</v>
          </cell>
          <cell r="N960">
            <v>2.5400000000000002E-3</v>
          </cell>
          <cell r="O960">
            <v>3.4909999999999997E-2</v>
          </cell>
          <cell r="P960">
            <v>6.9899999999999997E-3</v>
          </cell>
          <cell r="Q960">
            <v>2.0000000000000002E-5</v>
          </cell>
          <cell r="R960">
            <v>0.99999000000000005</v>
          </cell>
          <cell r="S960">
            <v>9.9999999999544897E-6</v>
          </cell>
        </row>
        <row r="963">
          <cell r="E963" t="str">
            <v>L529</v>
          </cell>
          <cell r="F963">
            <v>1</v>
          </cell>
          <cell r="G963">
            <v>0.45356000000000002</v>
          </cell>
          <cell r="H963">
            <v>0.27368999999999999</v>
          </cell>
          <cell r="I963">
            <v>1.32E-3</v>
          </cell>
          <cell r="J963">
            <v>4.7299999999999998E-3</v>
          </cell>
          <cell r="K963">
            <v>4.0000000000000003E-5</v>
          </cell>
          <cell r="L963">
            <v>0.12587000000000001</v>
          </cell>
          <cell r="M963">
            <v>9.6390000000000003E-2</v>
          </cell>
          <cell r="N963">
            <v>2.5400000000000002E-3</v>
          </cell>
          <cell r="O963">
            <v>3.4860000000000002E-2</v>
          </cell>
          <cell r="P963">
            <v>6.9800000000000001E-3</v>
          </cell>
          <cell r="Q963">
            <v>2.0000000000000002E-5</v>
          </cell>
          <cell r="R963">
            <v>1</v>
          </cell>
          <cell r="S963">
            <v>0</v>
          </cell>
        </row>
        <row r="964">
          <cell r="E964" t="str">
            <v>L589</v>
          </cell>
          <cell r="F964">
            <v>1</v>
          </cell>
          <cell r="G964">
            <v>0.99607999999999997</v>
          </cell>
          <cell r="H964">
            <v>1.9599999999999999E-3</v>
          </cell>
          <cell r="I964">
            <v>1.0000000000000001E-5</v>
          </cell>
          <cell r="J964">
            <v>3.0000000000000001E-5</v>
          </cell>
          <cell r="K964">
            <v>0</v>
          </cell>
          <cell r="L964">
            <v>8.9999999999999998E-4</v>
          </cell>
          <cell r="M964">
            <v>6.8999999999999997E-4</v>
          </cell>
          <cell r="N964">
            <v>2.0000000000000002E-5</v>
          </cell>
          <cell r="O964">
            <v>2.5000000000000001E-4</v>
          </cell>
          <cell r="P964">
            <v>5.0000000000000002E-5</v>
          </cell>
          <cell r="Q964">
            <v>0</v>
          </cell>
          <cell r="R964">
            <v>0.99998999999999982</v>
          </cell>
          <cell r="S964">
            <v>1.0000000000176534E-5</v>
          </cell>
        </row>
        <row r="965">
          <cell r="E965" t="str">
            <v>L599</v>
          </cell>
          <cell r="F965">
            <v>1</v>
          </cell>
          <cell r="G965">
            <v>0.42620000000000002</v>
          </cell>
          <cell r="H965">
            <v>0.28738999999999998</v>
          </cell>
          <cell r="I965">
            <v>1.39E-3</v>
          </cell>
          <cell r="J965">
            <v>4.96E-3</v>
          </cell>
          <cell r="K965">
            <v>4.0000000000000003E-5</v>
          </cell>
          <cell r="L965">
            <v>0.13217000000000001</v>
          </cell>
          <cell r="M965">
            <v>0.10122</v>
          </cell>
          <cell r="N965">
            <v>2.6700000000000001E-3</v>
          </cell>
          <cell r="O965">
            <v>3.6609999999999997E-2</v>
          </cell>
          <cell r="P965">
            <v>7.3200000000000001E-3</v>
          </cell>
          <cell r="Q965">
            <v>3.0000000000000001E-5</v>
          </cell>
          <cell r="R965">
            <v>0.99999999999999989</v>
          </cell>
          <cell r="S965">
            <v>0</v>
          </cell>
        </row>
        <row r="966">
          <cell r="E966" t="str">
            <v>OP69</v>
          </cell>
          <cell r="F966">
            <v>1</v>
          </cell>
          <cell r="G966">
            <v>0.55554000000000003</v>
          </cell>
          <cell r="H966">
            <v>0.22261</v>
          </cell>
          <cell r="I966">
            <v>1.07E-3</v>
          </cell>
          <cell r="J966">
            <v>3.8500000000000001E-3</v>
          </cell>
          <cell r="K966">
            <v>3.0000000000000001E-5</v>
          </cell>
          <cell r="L966">
            <v>0.10238</v>
          </cell>
          <cell r="M966">
            <v>7.8399999999999997E-2</v>
          </cell>
          <cell r="N966">
            <v>2.0699999999999998E-3</v>
          </cell>
          <cell r="O966">
            <v>2.835E-2</v>
          </cell>
          <cell r="P966">
            <v>5.6800000000000002E-3</v>
          </cell>
          <cell r="Q966">
            <v>2.0000000000000002E-5</v>
          </cell>
          <cell r="R966">
            <v>1</v>
          </cell>
          <cell r="S966">
            <v>0</v>
          </cell>
        </row>
        <row r="969">
          <cell r="E969" t="str">
            <v>CS09</v>
          </cell>
          <cell r="F969">
            <v>1</v>
          </cell>
          <cell r="G969">
            <v>0.50901993400000001</v>
          </cell>
          <cell r="H969">
            <v>0.245905982</v>
          </cell>
          <cell r="I969">
            <v>1.1864239999999999E-3</v>
          </cell>
          <cell r="J969">
            <v>4.2503890000000003E-3</v>
          </cell>
          <cell r="K969">
            <v>3.5948000000000002E-5</v>
          </cell>
          <cell r="L969">
            <v>0.113097591</v>
          </cell>
          <cell r="M969">
            <v>8.6604378999999995E-2</v>
          </cell>
          <cell r="N969">
            <v>2.2827709999999998E-3</v>
          </cell>
          <cell r="O969">
            <v>3.1321108E-2</v>
          </cell>
          <cell r="P969">
            <v>6.276752E-3</v>
          </cell>
          <cell r="Q969">
            <v>1.8722000000000001E-5</v>
          </cell>
          <cell r="R969">
            <v>0.99999999999999989</v>
          </cell>
          <cell r="S969">
            <v>0</v>
          </cell>
        </row>
      </sheetData>
      <sheetData sheetId="7">
        <row r="24">
          <cell r="G24">
            <v>0</v>
          </cell>
          <cell r="H24">
            <v>0</v>
          </cell>
        </row>
        <row r="33">
          <cell r="G33">
            <v>36002881</v>
          </cell>
          <cell r="H33">
            <v>26551263</v>
          </cell>
        </row>
        <row r="42">
          <cell r="G42">
            <v>61856834</v>
          </cell>
          <cell r="H42">
            <v>45616408</v>
          </cell>
        </row>
        <row r="59">
          <cell r="G59">
            <v>0</v>
          </cell>
          <cell r="H59">
            <v>0</v>
          </cell>
        </row>
        <row r="60">
          <cell r="G60">
            <v>0</v>
          </cell>
          <cell r="H60">
            <v>0</v>
          </cell>
        </row>
        <row r="61">
          <cell r="G61">
            <v>0</v>
          </cell>
          <cell r="H61">
            <v>0</v>
          </cell>
        </row>
        <row r="65">
          <cell r="G65">
            <v>0</v>
          </cell>
          <cell r="H65">
            <v>0</v>
          </cell>
        </row>
        <row r="66">
          <cell r="G66">
            <v>0</v>
          </cell>
          <cell r="H66">
            <v>0</v>
          </cell>
        </row>
        <row r="67">
          <cell r="G67">
            <v>0</v>
          </cell>
          <cell r="H67">
            <v>0</v>
          </cell>
        </row>
        <row r="73">
          <cell r="G73">
            <v>0</v>
          </cell>
          <cell r="H73">
            <v>0</v>
          </cell>
        </row>
        <row r="74">
          <cell r="G74">
            <v>0</v>
          </cell>
          <cell r="H74">
            <v>0</v>
          </cell>
        </row>
        <row r="75">
          <cell r="G75">
            <v>0</v>
          </cell>
          <cell r="H75">
            <v>0</v>
          </cell>
        </row>
        <row r="76">
          <cell r="G76">
            <v>0</v>
          </cell>
          <cell r="H76">
            <v>0</v>
          </cell>
        </row>
        <row r="77">
          <cell r="G77">
            <v>0</v>
          </cell>
          <cell r="H77">
            <v>0</v>
          </cell>
        </row>
        <row r="78">
          <cell r="G78">
            <v>0</v>
          </cell>
          <cell r="H78">
            <v>0</v>
          </cell>
        </row>
        <row r="79">
          <cell r="G79">
            <v>0</v>
          </cell>
          <cell r="H79">
            <v>0</v>
          </cell>
        </row>
        <row r="80">
          <cell r="G80">
            <v>0</v>
          </cell>
          <cell r="H80">
            <v>0</v>
          </cell>
        </row>
        <row r="81">
          <cell r="G81">
            <v>0</v>
          </cell>
          <cell r="H81">
            <v>0</v>
          </cell>
        </row>
        <row r="82">
          <cell r="G82">
            <v>0</v>
          </cell>
          <cell r="H82">
            <v>0</v>
          </cell>
        </row>
        <row r="83">
          <cell r="G83">
            <v>0</v>
          </cell>
          <cell r="H83">
            <v>0</v>
          </cell>
        </row>
        <row r="84">
          <cell r="G84">
            <v>0</v>
          </cell>
          <cell r="H84">
            <v>0</v>
          </cell>
        </row>
        <row r="85">
          <cell r="G85">
            <v>0</v>
          </cell>
          <cell r="H85">
            <v>0</v>
          </cell>
        </row>
        <row r="86">
          <cell r="G86">
            <v>0</v>
          </cell>
          <cell r="H86">
            <v>0</v>
          </cell>
        </row>
        <row r="87">
          <cell r="G87">
            <v>0</v>
          </cell>
          <cell r="H87">
            <v>0</v>
          </cell>
        </row>
        <row r="88">
          <cell r="G88">
            <v>0</v>
          </cell>
          <cell r="H88">
            <v>0</v>
          </cell>
        </row>
        <row r="89">
          <cell r="G89">
            <v>0</v>
          </cell>
          <cell r="H89">
            <v>0</v>
          </cell>
        </row>
        <row r="90">
          <cell r="G90">
            <v>0</v>
          </cell>
          <cell r="H90">
            <v>0</v>
          </cell>
        </row>
        <row r="91">
          <cell r="G91">
            <v>0</v>
          </cell>
          <cell r="H91">
            <v>0</v>
          </cell>
        </row>
        <row r="92">
          <cell r="G92">
            <v>0</v>
          </cell>
          <cell r="H92">
            <v>0</v>
          </cell>
        </row>
        <row r="93">
          <cell r="G93">
            <v>0</v>
          </cell>
          <cell r="H93">
            <v>0</v>
          </cell>
        </row>
        <row r="100">
          <cell r="G100">
            <v>0</v>
          </cell>
          <cell r="H100">
            <v>0</v>
          </cell>
        </row>
        <row r="101">
          <cell r="G101">
            <v>6461730</v>
          </cell>
          <cell r="H101">
            <v>4766822</v>
          </cell>
        </row>
        <row r="102">
          <cell r="G102">
            <v>0</v>
          </cell>
          <cell r="H102">
            <v>0</v>
          </cell>
        </row>
        <row r="103">
          <cell r="G103">
            <v>0</v>
          </cell>
          <cell r="H103">
            <v>0</v>
          </cell>
        </row>
        <row r="104">
          <cell r="G104">
            <v>0</v>
          </cell>
          <cell r="H104">
            <v>0</v>
          </cell>
        </row>
        <row r="105">
          <cell r="G105">
            <v>0</v>
          </cell>
          <cell r="H105">
            <v>0</v>
          </cell>
        </row>
        <row r="106">
          <cell r="G106">
            <v>0</v>
          </cell>
          <cell r="H106">
            <v>0</v>
          </cell>
        </row>
        <row r="107">
          <cell r="G107">
            <v>0</v>
          </cell>
          <cell r="H107">
            <v>0</v>
          </cell>
        </row>
        <row r="108">
          <cell r="G108">
            <v>0</v>
          </cell>
          <cell r="H108">
            <v>0</v>
          </cell>
        </row>
        <row r="112">
          <cell r="G112">
            <v>0</v>
          </cell>
          <cell r="H112">
            <v>0</v>
          </cell>
        </row>
        <row r="113">
          <cell r="G113">
            <v>3236318</v>
          </cell>
          <cell r="H113">
            <v>2387434</v>
          </cell>
        </row>
        <row r="114">
          <cell r="G114">
            <v>0</v>
          </cell>
          <cell r="H114">
            <v>0</v>
          </cell>
        </row>
        <row r="115">
          <cell r="G115">
            <v>0</v>
          </cell>
          <cell r="H115">
            <v>0</v>
          </cell>
        </row>
        <row r="116">
          <cell r="G116">
            <v>0</v>
          </cell>
          <cell r="H116">
            <v>0</v>
          </cell>
        </row>
        <row r="117">
          <cell r="G117">
            <v>0</v>
          </cell>
          <cell r="H117">
            <v>0</v>
          </cell>
        </row>
        <row r="118">
          <cell r="G118">
            <v>0</v>
          </cell>
          <cell r="H118">
            <v>0</v>
          </cell>
        </row>
        <row r="119">
          <cell r="G119">
            <v>0</v>
          </cell>
          <cell r="H119">
            <v>0</v>
          </cell>
        </row>
        <row r="120">
          <cell r="G120">
            <v>0</v>
          </cell>
          <cell r="H120">
            <v>0</v>
          </cell>
        </row>
        <row r="136">
          <cell r="G136">
            <v>0</v>
          </cell>
          <cell r="H136">
            <v>0</v>
          </cell>
        </row>
        <row r="137">
          <cell r="G137">
            <v>0</v>
          </cell>
          <cell r="H137">
            <v>0</v>
          </cell>
        </row>
        <row r="138">
          <cell r="G138">
            <v>0</v>
          </cell>
          <cell r="H138">
            <v>0</v>
          </cell>
        </row>
        <row r="142">
          <cell r="G142">
            <v>0</v>
          </cell>
          <cell r="H142">
            <v>0</v>
          </cell>
        </row>
        <row r="143">
          <cell r="G143">
            <v>0</v>
          </cell>
          <cell r="H143">
            <v>0</v>
          </cell>
        </row>
        <row r="144">
          <cell r="G144">
            <v>0</v>
          </cell>
          <cell r="H144">
            <v>0</v>
          </cell>
        </row>
        <row r="150">
          <cell r="G150">
            <v>0</v>
          </cell>
          <cell r="H150">
            <v>0</v>
          </cell>
        </row>
        <row r="151">
          <cell r="G151">
            <v>0</v>
          </cell>
          <cell r="H151">
            <v>0</v>
          </cell>
        </row>
        <row r="152">
          <cell r="G152">
            <v>0</v>
          </cell>
          <cell r="H152">
            <v>0</v>
          </cell>
        </row>
        <row r="153">
          <cell r="G153">
            <v>0</v>
          </cell>
          <cell r="H153">
            <v>0</v>
          </cell>
        </row>
        <row r="154">
          <cell r="G154">
            <v>0</v>
          </cell>
          <cell r="H154">
            <v>0</v>
          </cell>
        </row>
        <row r="155">
          <cell r="G155">
            <v>0</v>
          </cell>
          <cell r="H155">
            <v>0</v>
          </cell>
        </row>
        <row r="156">
          <cell r="G156">
            <v>0</v>
          </cell>
          <cell r="H156">
            <v>0</v>
          </cell>
        </row>
        <row r="157">
          <cell r="G157">
            <v>0</v>
          </cell>
          <cell r="H157">
            <v>0</v>
          </cell>
        </row>
        <row r="158">
          <cell r="G158">
            <v>0</v>
          </cell>
          <cell r="H158">
            <v>0</v>
          </cell>
        </row>
        <row r="159">
          <cell r="G159">
            <v>0</v>
          </cell>
          <cell r="H159">
            <v>0</v>
          </cell>
        </row>
        <row r="160">
          <cell r="G160">
            <v>0</v>
          </cell>
          <cell r="H160">
            <v>0</v>
          </cell>
        </row>
        <row r="161">
          <cell r="G161">
            <v>0</v>
          </cell>
          <cell r="H161">
            <v>0</v>
          </cell>
        </row>
        <row r="162">
          <cell r="G162">
            <v>0</v>
          </cell>
          <cell r="H162">
            <v>0</v>
          </cell>
        </row>
        <row r="163">
          <cell r="G163">
            <v>0</v>
          </cell>
          <cell r="H163">
            <v>0</v>
          </cell>
        </row>
        <row r="164">
          <cell r="G164">
            <v>0</v>
          </cell>
          <cell r="H164">
            <v>0</v>
          </cell>
        </row>
        <row r="165">
          <cell r="G165">
            <v>0</v>
          </cell>
          <cell r="H165">
            <v>0</v>
          </cell>
        </row>
        <row r="166">
          <cell r="G166">
            <v>0</v>
          </cell>
          <cell r="H166">
            <v>0</v>
          </cell>
        </row>
        <row r="167">
          <cell r="G167">
            <v>0</v>
          </cell>
          <cell r="H167">
            <v>0</v>
          </cell>
        </row>
        <row r="168">
          <cell r="G168">
            <v>0</v>
          </cell>
          <cell r="H168">
            <v>0</v>
          </cell>
        </row>
        <row r="169">
          <cell r="G169">
            <v>0</v>
          </cell>
          <cell r="H169">
            <v>0</v>
          </cell>
        </row>
        <row r="170">
          <cell r="G170">
            <v>0</v>
          </cell>
          <cell r="H170">
            <v>0</v>
          </cell>
        </row>
        <row r="177">
          <cell r="G177">
            <v>0</v>
          </cell>
          <cell r="H177">
            <v>0</v>
          </cell>
        </row>
        <row r="178">
          <cell r="G178">
            <v>2384469</v>
          </cell>
          <cell r="H178">
            <v>1759025</v>
          </cell>
        </row>
        <row r="179">
          <cell r="G179">
            <v>0</v>
          </cell>
          <cell r="H179">
            <v>0</v>
          </cell>
        </row>
        <row r="180">
          <cell r="G180">
            <v>0</v>
          </cell>
          <cell r="H180">
            <v>0</v>
          </cell>
        </row>
        <row r="181">
          <cell r="G181">
            <v>0</v>
          </cell>
          <cell r="H181">
            <v>0</v>
          </cell>
        </row>
        <row r="182">
          <cell r="G182">
            <v>0</v>
          </cell>
          <cell r="H182">
            <v>0</v>
          </cell>
        </row>
        <row r="183">
          <cell r="G183">
            <v>0</v>
          </cell>
          <cell r="H183">
            <v>0</v>
          </cell>
        </row>
        <row r="184">
          <cell r="G184">
            <v>0</v>
          </cell>
          <cell r="H184">
            <v>0</v>
          </cell>
        </row>
        <row r="185">
          <cell r="G185">
            <v>91332</v>
          </cell>
          <cell r="H185">
            <v>67355</v>
          </cell>
        </row>
        <row r="189">
          <cell r="G189">
            <v>0</v>
          </cell>
          <cell r="H189">
            <v>0</v>
          </cell>
        </row>
        <row r="190">
          <cell r="G190">
            <v>1837522</v>
          </cell>
          <cell r="H190">
            <v>1355541</v>
          </cell>
        </row>
        <row r="191">
          <cell r="G191">
            <v>0</v>
          </cell>
          <cell r="H191">
            <v>0</v>
          </cell>
        </row>
        <row r="192">
          <cell r="G192">
            <v>0</v>
          </cell>
          <cell r="H192">
            <v>0</v>
          </cell>
        </row>
        <row r="193">
          <cell r="G193">
            <v>0</v>
          </cell>
          <cell r="H193">
            <v>0</v>
          </cell>
        </row>
        <row r="194">
          <cell r="G194">
            <v>0</v>
          </cell>
          <cell r="H194">
            <v>0</v>
          </cell>
        </row>
        <row r="195">
          <cell r="G195">
            <v>0</v>
          </cell>
          <cell r="H195">
            <v>0</v>
          </cell>
        </row>
        <row r="196">
          <cell r="G196">
            <v>0</v>
          </cell>
          <cell r="H196">
            <v>0</v>
          </cell>
        </row>
        <row r="197">
          <cell r="G197">
            <v>-7507</v>
          </cell>
          <cell r="H197">
            <v>-5537</v>
          </cell>
        </row>
        <row r="292">
          <cell r="G292">
            <v>0</v>
          </cell>
          <cell r="H292">
            <v>0</v>
          </cell>
        </row>
        <row r="293">
          <cell r="G293">
            <v>0</v>
          </cell>
          <cell r="H293">
            <v>0</v>
          </cell>
        </row>
        <row r="294">
          <cell r="G294">
            <v>10179</v>
          </cell>
          <cell r="H294">
            <v>7509</v>
          </cell>
        </row>
        <row r="295">
          <cell r="G295">
            <v>0</v>
          </cell>
          <cell r="H295">
            <v>0</v>
          </cell>
        </row>
        <row r="296">
          <cell r="G296">
            <v>0</v>
          </cell>
          <cell r="H296">
            <v>0</v>
          </cell>
        </row>
        <row r="297">
          <cell r="G297">
            <v>1543</v>
          </cell>
          <cell r="H297">
            <v>1138</v>
          </cell>
        </row>
        <row r="298">
          <cell r="G298">
            <v>7820</v>
          </cell>
          <cell r="H298">
            <v>5769</v>
          </cell>
        </row>
        <row r="299">
          <cell r="G299">
            <v>0</v>
          </cell>
          <cell r="H299">
            <v>0</v>
          </cell>
        </row>
        <row r="300">
          <cell r="G300">
            <v>785134</v>
          </cell>
          <cell r="H300">
            <v>579203</v>
          </cell>
        </row>
        <row r="304">
          <cell r="G304">
            <v>0</v>
          </cell>
          <cell r="H304">
            <v>0</v>
          </cell>
        </row>
        <row r="305">
          <cell r="G305">
            <v>0</v>
          </cell>
          <cell r="H305">
            <v>0</v>
          </cell>
        </row>
        <row r="306">
          <cell r="G306">
            <v>0</v>
          </cell>
          <cell r="H306">
            <v>0</v>
          </cell>
        </row>
        <row r="307">
          <cell r="G307">
            <v>0</v>
          </cell>
          <cell r="H307">
            <v>0</v>
          </cell>
        </row>
        <row r="308">
          <cell r="G308">
            <v>0</v>
          </cell>
          <cell r="H308">
            <v>0</v>
          </cell>
        </row>
        <row r="309">
          <cell r="G309">
            <v>0</v>
          </cell>
          <cell r="H309">
            <v>0</v>
          </cell>
        </row>
        <row r="310">
          <cell r="G310">
            <v>0</v>
          </cell>
          <cell r="H310">
            <v>0</v>
          </cell>
        </row>
        <row r="311">
          <cell r="G311">
            <v>0</v>
          </cell>
          <cell r="H311">
            <v>0</v>
          </cell>
        </row>
        <row r="312">
          <cell r="G312">
            <v>0</v>
          </cell>
          <cell r="H312">
            <v>0</v>
          </cell>
        </row>
        <row r="313">
          <cell r="G313">
            <v>0</v>
          </cell>
          <cell r="H313">
            <v>0</v>
          </cell>
        </row>
        <row r="314">
          <cell r="G314">
            <v>0</v>
          </cell>
          <cell r="H314">
            <v>0</v>
          </cell>
        </row>
        <row r="318">
          <cell r="G318">
            <v>207372</v>
          </cell>
          <cell r="H318">
            <v>152981</v>
          </cell>
        </row>
        <row r="319">
          <cell r="G319">
            <v>0</v>
          </cell>
          <cell r="H319">
            <v>0</v>
          </cell>
        </row>
        <row r="320">
          <cell r="G320">
            <v>0</v>
          </cell>
          <cell r="H320">
            <v>0</v>
          </cell>
        </row>
        <row r="321">
          <cell r="G321">
            <v>0</v>
          </cell>
          <cell r="H321">
            <v>0</v>
          </cell>
        </row>
        <row r="338">
          <cell r="G338">
            <v>0</v>
          </cell>
          <cell r="H338">
            <v>0</v>
          </cell>
        </row>
        <row r="339">
          <cell r="G339">
            <v>0</v>
          </cell>
          <cell r="H339">
            <v>0</v>
          </cell>
        </row>
        <row r="340">
          <cell r="G340">
            <v>0</v>
          </cell>
          <cell r="H340">
            <v>0</v>
          </cell>
        </row>
        <row r="341">
          <cell r="G341">
            <v>0</v>
          </cell>
          <cell r="H341">
            <v>0</v>
          </cell>
        </row>
        <row r="342">
          <cell r="G342">
            <v>0</v>
          </cell>
          <cell r="H342">
            <v>0</v>
          </cell>
        </row>
        <row r="343">
          <cell r="G343">
            <v>0</v>
          </cell>
          <cell r="H343">
            <v>0</v>
          </cell>
        </row>
        <row r="344">
          <cell r="G344">
            <v>0</v>
          </cell>
          <cell r="H344">
            <v>0</v>
          </cell>
        </row>
        <row r="345">
          <cell r="G345">
            <v>0</v>
          </cell>
          <cell r="H345">
            <v>0</v>
          </cell>
        </row>
        <row r="346">
          <cell r="G346">
            <v>0</v>
          </cell>
          <cell r="H346">
            <v>0</v>
          </cell>
        </row>
        <row r="347">
          <cell r="G347">
            <v>0</v>
          </cell>
          <cell r="H347">
            <v>0</v>
          </cell>
        </row>
        <row r="348">
          <cell r="G348">
            <v>0</v>
          </cell>
          <cell r="H348">
            <v>0</v>
          </cell>
        </row>
        <row r="349">
          <cell r="G349">
            <v>0</v>
          </cell>
          <cell r="H349">
            <v>0</v>
          </cell>
        </row>
        <row r="350">
          <cell r="G350">
            <v>0</v>
          </cell>
          <cell r="H350">
            <v>0</v>
          </cell>
        </row>
        <row r="351">
          <cell r="G351">
            <v>0</v>
          </cell>
          <cell r="H351">
            <v>0</v>
          </cell>
        </row>
        <row r="352">
          <cell r="G352">
            <v>-1080</v>
          </cell>
          <cell r="H352">
            <v>-797</v>
          </cell>
        </row>
        <row r="353">
          <cell r="G353">
            <v>0</v>
          </cell>
          <cell r="H353">
            <v>0</v>
          </cell>
        </row>
        <row r="354">
          <cell r="G354">
            <v>0</v>
          </cell>
          <cell r="H354">
            <v>0</v>
          </cell>
        </row>
        <row r="355">
          <cell r="G355">
            <v>0</v>
          </cell>
          <cell r="H355">
            <v>0</v>
          </cell>
        </row>
        <row r="356">
          <cell r="G356">
            <v>0</v>
          </cell>
          <cell r="H356">
            <v>0</v>
          </cell>
        </row>
        <row r="357">
          <cell r="G357">
            <v>0</v>
          </cell>
          <cell r="H357">
            <v>0</v>
          </cell>
        </row>
        <row r="358">
          <cell r="G358">
            <v>0</v>
          </cell>
          <cell r="H358">
            <v>0</v>
          </cell>
        </row>
        <row r="359">
          <cell r="G359">
            <v>0</v>
          </cell>
          <cell r="H359">
            <v>0</v>
          </cell>
        </row>
        <row r="360">
          <cell r="G360">
            <v>0</v>
          </cell>
          <cell r="H360">
            <v>0</v>
          </cell>
        </row>
        <row r="364">
          <cell r="G364">
            <v>0</v>
          </cell>
          <cell r="H364">
            <v>0</v>
          </cell>
        </row>
        <row r="365">
          <cell r="G365">
            <v>0</v>
          </cell>
          <cell r="H365">
            <v>0</v>
          </cell>
        </row>
        <row r="366">
          <cell r="G366">
            <v>0</v>
          </cell>
          <cell r="H366">
            <v>0</v>
          </cell>
        </row>
        <row r="370">
          <cell r="G370">
            <v>0</v>
          </cell>
          <cell r="H370">
            <v>0</v>
          </cell>
        </row>
        <row r="371">
          <cell r="G371">
            <v>0</v>
          </cell>
          <cell r="H371">
            <v>0</v>
          </cell>
        </row>
        <row r="372">
          <cell r="G372">
            <v>0</v>
          </cell>
          <cell r="H372">
            <v>0</v>
          </cell>
        </row>
        <row r="373">
          <cell r="G373">
            <v>0</v>
          </cell>
          <cell r="H373">
            <v>0</v>
          </cell>
        </row>
        <row r="374">
          <cell r="G374">
            <v>0</v>
          </cell>
          <cell r="H374">
            <v>0</v>
          </cell>
        </row>
        <row r="395">
          <cell r="G395">
            <v>870475</v>
          </cell>
          <cell r="H395">
            <v>642150</v>
          </cell>
        </row>
        <row r="396">
          <cell r="G396">
            <v>9905622</v>
          </cell>
          <cell r="H396">
            <v>7307382</v>
          </cell>
        </row>
        <row r="397">
          <cell r="G397">
            <v>0</v>
          </cell>
          <cell r="H397">
            <v>0</v>
          </cell>
        </row>
        <row r="402">
          <cell r="G402">
            <v>2082</v>
          </cell>
          <cell r="H402">
            <v>1537</v>
          </cell>
        </row>
        <row r="403">
          <cell r="G403">
            <v>0</v>
          </cell>
          <cell r="H403">
            <v>0</v>
          </cell>
        </row>
        <row r="404">
          <cell r="G404">
            <v>-6798</v>
          </cell>
          <cell r="H404">
            <v>-5014</v>
          </cell>
        </row>
        <row r="407">
          <cell r="G407">
            <v>0</v>
          </cell>
          <cell r="H407">
            <v>0</v>
          </cell>
        </row>
        <row r="411">
          <cell r="G411">
            <v>0</v>
          </cell>
          <cell r="H411">
            <v>0</v>
          </cell>
        </row>
        <row r="412">
          <cell r="G412">
            <v>0</v>
          </cell>
          <cell r="H412">
            <v>0</v>
          </cell>
        </row>
        <row r="413">
          <cell r="G413">
            <v>0</v>
          </cell>
          <cell r="H413">
            <v>0</v>
          </cell>
        </row>
        <row r="431">
          <cell r="G431">
            <v>15150315</v>
          </cell>
          <cell r="H431">
            <v>11176691</v>
          </cell>
        </row>
        <row r="447">
          <cell r="G447">
            <v>0</v>
          </cell>
          <cell r="H447">
            <v>0</v>
          </cell>
        </row>
        <row r="448">
          <cell r="G448">
            <v>49547898</v>
          </cell>
          <cell r="H448">
            <v>36535030</v>
          </cell>
        </row>
        <row r="449">
          <cell r="G449">
            <v>0</v>
          </cell>
          <cell r="H449">
            <v>0</v>
          </cell>
        </row>
        <row r="450">
          <cell r="G450">
            <v>0</v>
          </cell>
          <cell r="H450">
            <v>0</v>
          </cell>
        </row>
        <row r="451">
          <cell r="G451">
            <v>14173680</v>
          </cell>
          <cell r="H451">
            <v>10455932</v>
          </cell>
        </row>
        <row r="452">
          <cell r="G452">
            <v>0</v>
          </cell>
          <cell r="H452">
            <v>0</v>
          </cell>
        </row>
        <row r="456">
          <cell r="G456">
            <v>0</v>
          </cell>
          <cell r="H456">
            <v>0</v>
          </cell>
        </row>
        <row r="462">
          <cell r="G462">
            <v>0</v>
          </cell>
          <cell r="H462">
            <v>0</v>
          </cell>
        </row>
        <row r="463">
          <cell r="G463">
            <v>0</v>
          </cell>
          <cell r="H463">
            <v>0</v>
          </cell>
        </row>
        <row r="464">
          <cell r="G464">
            <v>0</v>
          </cell>
          <cell r="H464">
            <v>0</v>
          </cell>
        </row>
        <row r="465">
          <cell r="G465">
            <v>0</v>
          </cell>
          <cell r="H465">
            <v>0</v>
          </cell>
        </row>
        <row r="469">
          <cell r="G469">
            <v>0</v>
          </cell>
          <cell r="H469">
            <v>0</v>
          </cell>
        </row>
        <row r="473">
          <cell r="G473">
            <v>0</v>
          </cell>
          <cell r="H473">
            <v>0</v>
          </cell>
        </row>
        <row r="474">
          <cell r="G474">
            <v>0</v>
          </cell>
          <cell r="H474">
            <v>0</v>
          </cell>
        </row>
        <row r="475">
          <cell r="G475">
            <v>0</v>
          </cell>
          <cell r="H475">
            <v>0</v>
          </cell>
        </row>
        <row r="476">
          <cell r="G476">
            <v>0</v>
          </cell>
          <cell r="H476">
            <v>0</v>
          </cell>
        </row>
        <row r="477">
          <cell r="G477">
            <v>0</v>
          </cell>
          <cell r="H477">
            <v>0</v>
          </cell>
        </row>
        <row r="478">
          <cell r="G478">
            <v>0</v>
          </cell>
          <cell r="H478">
            <v>0</v>
          </cell>
        </row>
        <row r="479">
          <cell r="G479">
            <v>0</v>
          </cell>
          <cell r="H479">
            <v>0</v>
          </cell>
        </row>
        <row r="480">
          <cell r="G480">
            <v>0</v>
          </cell>
          <cell r="H480">
            <v>0</v>
          </cell>
        </row>
        <row r="481">
          <cell r="G481">
            <v>0</v>
          </cell>
          <cell r="H481">
            <v>0</v>
          </cell>
        </row>
        <row r="482">
          <cell r="G482">
            <v>0</v>
          </cell>
          <cell r="H482">
            <v>0</v>
          </cell>
        </row>
        <row r="483">
          <cell r="G483">
            <v>0</v>
          </cell>
          <cell r="H483">
            <v>0</v>
          </cell>
        </row>
        <row r="484">
          <cell r="G484">
            <v>0</v>
          </cell>
          <cell r="H484">
            <v>0</v>
          </cell>
        </row>
        <row r="485">
          <cell r="G485">
            <v>0</v>
          </cell>
          <cell r="H485">
            <v>0</v>
          </cell>
        </row>
        <row r="486">
          <cell r="G486">
            <v>0</v>
          </cell>
          <cell r="H486">
            <v>0</v>
          </cell>
        </row>
        <row r="487">
          <cell r="G487">
            <v>0</v>
          </cell>
          <cell r="H487">
            <v>0</v>
          </cell>
        </row>
        <row r="488">
          <cell r="G488">
            <v>0</v>
          </cell>
          <cell r="H488">
            <v>0</v>
          </cell>
        </row>
        <row r="489">
          <cell r="G489">
            <v>0</v>
          </cell>
          <cell r="H489">
            <v>0</v>
          </cell>
        </row>
        <row r="490">
          <cell r="G490">
            <v>0</v>
          </cell>
          <cell r="H490">
            <v>0</v>
          </cell>
        </row>
        <row r="491">
          <cell r="G491">
            <v>0</v>
          </cell>
          <cell r="H491">
            <v>0</v>
          </cell>
        </row>
        <row r="495">
          <cell r="G495">
            <v>0</v>
          </cell>
          <cell r="H495">
            <v>0</v>
          </cell>
        </row>
        <row r="496">
          <cell r="G496">
            <v>0</v>
          </cell>
          <cell r="H496">
            <v>0</v>
          </cell>
        </row>
        <row r="497">
          <cell r="G497">
            <v>0</v>
          </cell>
          <cell r="H497">
            <v>0</v>
          </cell>
        </row>
        <row r="498">
          <cell r="G498">
            <v>0</v>
          </cell>
          <cell r="H498">
            <v>0</v>
          </cell>
        </row>
        <row r="499">
          <cell r="G499">
            <v>0</v>
          </cell>
          <cell r="H499">
            <v>0</v>
          </cell>
        </row>
        <row r="500">
          <cell r="G500">
            <v>0</v>
          </cell>
          <cell r="H500">
            <v>0</v>
          </cell>
        </row>
        <row r="501">
          <cell r="G501">
            <v>0</v>
          </cell>
          <cell r="H501">
            <v>0</v>
          </cell>
        </row>
        <row r="502">
          <cell r="G502">
            <v>0</v>
          </cell>
          <cell r="H502">
            <v>0</v>
          </cell>
        </row>
        <row r="516">
          <cell r="G516">
            <v>0</v>
          </cell>
          <cell r="H516">
            <v>0</v>
          </cell>
        </row>
        <row r="517">
          <cell r="G517">
            <v>0</v>
          </cell>
          <cell r="H517">
            <v>0</v>
          </cell>
        </row>
        <row r="521">
          <cell r="G521">
            <v>0</v>
          </cell>
          <cell r="H521">
            <v>0</v>
          </cell>
        </row>
        <row r="525">
          <cell r="G525">
            <v>0</v>
          </cell>
          <cell r="H525">
            <v>0</v>
          </cell>
        </row>
        <row r="526">
          <cell r="G526">
            <v>3584293</v>
          </cell>
          <cell r="H526">
            <v>2643330</v>
          </cell>
        </row>
        <row r="527">
          <cell r="G527">
            <v>0</v>
          </cell>
          <cell r="H527">
            <v>0</v>
          </cell>
        </row>
        <row r="528">
          <cell r="G528">
            <v>0</v>
          </cell>
          <cell r="H528">
            <v>0</v>
          </cell>
        </row>
        <row r="529">
          <cell r="G529">
            <v>0</v>
          </cell>
          <cell r="H529">
            <v>0</v>
          </cell>
        </row>
        <row r="530">
          <cell r="G530">
            <v>0</v>
          </cell>
          <cell r="H530">
            <v>0</v>
          </cell>
        </row>
        <row r="531">
          <cell r="G531">
            <v>0</v>
          </cell>
          <cell r="H531">
            <v>0</v>
          </cell>
        </row>
        <row r="533">
          <cell r="G533">
            <v>8051</v>
          </cell>
          <cell r="H533">
            <v>5937</v>
          </cell>
        </row>
        <row r="534">
          <cell r="G534">
            <v>-1596</v>
          </cell>
          <cell r="H534">
            <v>-1178</v>
          </cell>
        </row>
        <row r="535">
          <cell r="G535">
            <v>-635183</v>
          </cell>
          <cell r="H535">
            <v>-468433</v>
          </cell>
        </row>
        <row r="536">
          <cell r="G536">
            <v>-23549</v>
          </cell>
          <cell r="H536">
            <v>-17367</v>
          </cell>
        </row>
        <row r="537">
          <cell r="G537">
            <v>0</v>
          </cell>
          <cell r="H537">
            <v>0</v>
          </cell>
        </row>
        <row r="538">
          <cell r="G538">
            <v>-98253</v>
          </cell>
          <cell r="H538">
            <v>-72460</v>
          </cell>
        </row>
        <row r="539">
          <cell r="G539">
            <v>-101876</v>
          </cell>
          <cell r="H539">
            <v>-75131</v>
          </cell>
        </row>
        <row r="540">
          <cell r="G540">
            <v>0</v>
          </cell>
          <cell r="H540">
            <v>0</v>
          </cell>
        </row>
        <row r="541">
          <cell r="G541">
            <v>0</v>
          </cell>
          <cell r="H541">
            <v>0</v>
          </cell>
        </row>
        <row r="542">
          <cell r="G542">
            <v>-213420</v>
          </cell>
          <cell r="H542">
            <v>-157391</v>
          </cell>
        </row>
        <row r="543">
          <cell r="G543">
            <v>0</v>
          </cell>
          <cell r="H543">
            <v>0</v>
          </cell>
        </row>
        <row r="544">
          <cell r="G544">
            <v>0</v>
          </cell>
          <cell r="H544">
            <v>0</v>
          </cell>
        </row>
        <row r="545">
          <cell r="G545">
            <v>0</v>
          </cell>
          <cell r="H545">
            <v>0</v>
          </cell>
        </row>
        <row r="546">
          <cell r="G546">
            <v>197228</v>
          </cell>
          <cell r="H546">
            <v>145451</v>
          </cell>
        </row>
        <row r="562">
          <cell r="G562">
            <v>0</v>
          </cell>
          <cell r="H562">
            <v>0</v>
          </cell>
        </row>
        <row r="566">
          <cell r="G566">
            <v>0</v>
          </cell>
          <cell r="H566">
            <v>0</v>
          </cell>
        </row>
        <row r="570">
          <cell r="G570">
            <v>0</v>
          </cell>
          <cell r="H570">
            <v>0</v>
          </cell>
        </row>
        <row r="574">
          <cell r="G574">
            <v>754353</v>
          </cell>
          <cell r="H574">
            <v>556497</v>
          </cell>
        </row>
        <row r="578">
          <cell r="G578">
            <v>-14976</v>
          </cell>
          <cell r="H578">
            <v>-11048</v>
          </cell>
        </row>
        <row r="596">
          <cell r="G596">
            <v>79771</v>
          </cell>
          <cell r="H596">
            <v>58849</v>
          </cell>
        </row>
        <row r="597">
          <cell r="G597">
            <v>0</v>
          </cell>
          <cell r="H597">
            <v>0</v>
          </cell>
        </row>
        <row r="601">
          <cell r="G601">
            <v>187395</v>
          </cell>
          <cell r="H601">
            <v>138198</v>
          </cell>
        </row>
        <row r="602">
          <cell r="G602">
            <v>-288780</v>
          </cell>
          <cell r="H602">
            <v>-212968</v>
          </cell>
        </row>
        <row r="603">
          <cell r="G603">
            <v>0</v>
          </cell>
          <cell r="H603">
            <v>0</v>
          </cell>
        </row>
        <row r="604">
          <cell r="G604">
            <v>0</v>
          </cell>
          <cell r="H604">
            <v>0</v>
          </cell>
        </row>
        <row r="608">
          <cell r="G608">
            <v>7395</v>
          </cell>
          <cell r="H608">
            <v>5407</v>
          </cell>
        </row>
        <row r="609">
          <cell r="G609">
            <v>0</v>
          </cell>
          <cell r="H609">
            <v>0</v>
          </cell>
        </row>
        <row r="632">
          <cell r="G632">
            <v>319413</v>
          </cell>
          <cell r="H632">
            <v>235638</v>
          </cell>
        </row>
        <row r="636">
          <cell r="G636">
            <v>-164769</v>
          </cell>
          <cell r="H636">
            <v>-121551</v>
          </cell>
        </row>
        <row r="637">
          <cell r="G637">
            <v>-14142</v>
          </cell>
          <cell r="H637">
            <v>-10430</v>
          </cell>
        </row>
        <row r="638">
          <cell r="G638">
            <v>457983</v>
          </cell>
          <cell r="H638">
            <v>337860</v>
          </cell>
        </row>
        <row r="644">
          <cell r="G644">
            <v>1354514</v>
          </cell>
          <cell r="H644">
            <v>998922</v>
          </cell>
        </row>
        <row r="645">
          <cell r="G645">
            <v>0</v>
          </cell>
          <cell r="H645">
            <v>0</v>
          </cell>
        </row>
        <row r="646">
          <cell r="G646">
            <v>0</v>
          </cell>
          <cell r="H646">
            <v>0</v>
          </cell>
        </row>
        <row r="647">
          <cell r="G647">
            <v>0</v>
          </cell>
          <cell r="H647">
            <v>0</v>
          </cell>
        </row>
        <row r="648">
          <cell r="G648">
            <v>-451049</v>
          </cell>
          <cell r="H648">
            <v>-332638</v>
          </cell>
        </row>
        <row r="652">
          <cell r="G652">
            <v>0</v>
          </cell>
          <cell r="H652">
            <v>0</v>
          </cell>
        </row>
        <row r="656">
          <cell r="G656">
            <v>0</v>
          </cell>
          <cell r="H656">
            <v>0</v>
          </cell>
        </row>
        <row r="657">
          <cell r="G657">
            <v>0</v>
          </cell>
          <cell r="H657">
            <v>0</v>
          </cell>
        </row>
        <row r="674">
          <cell r="G674">
            <v>415665</v>
          </cell>
          <cell r="H674">
            <v>306575</v>
          </cell>
        </row>
        <row r="694">
          <cell r="G694">
            <v>58268</v>
          </cell>
          <cell r="H694">
            <v>42986</v>
          </cell>
        </row>
        <row r="695">
          <cell r="G695">
            <v>0</v>
          </cell>
          <cell r="H695">
            <v>0</v>
          </cell>
        </row>
        <row r="700">
          <cell r="G700">
            <v>169105</v>
          </cell>
          <cell r="H700">
            <v>124711</v>
          </cell>
        </row>
        <row r="704">
          <cell r="G704">
            <v>0</v>
          </cell>
          <cell r="H704">
            <v>0</v>
          </cell>
        </row>
        <row r="742">
          <cell r="G742">
            <v>0</v>
          </cell>
          <cell r="H742">
            <v>0</v>
          </cell>
        </row>
        <row r="743">
          <cell r="G743">
            <v>0</v>
          </cell>
          <cell r="H743">
            <v>0</v>
          </cell>
        </row>
        <row r="744">
          <cell r="G744">
            <v>0</v>
          </cell>
          <cell r="H744">
            <v>0</v>
          </cell>
        </row>
        <row r="745">
          <cell r="G745">
            <v>0</v>
          </cell>
          <cell r="H745">
            <v>0</v>
          </cell>
        </row>
        <row r="746">
          <cell r="G746">
            <v>0</v>
          </cell>
          <cell r="H746">
            <v>0</v>
          </cell>
        </row>
        <row r="747">
          <cell r="G747">
            <v>0</v>
          </cell>
          <cell r="H747">
            <v>0</v>
          </cell>
        </row>
        <row r="748">
          <cell r="G748">
            <v>0</v>
          </cell>
          <cell r="H748">
            <v>0</v>
          </cell>
        </row>
        <row r="749">
          <cell r="G749">
            <v>0</v>
          </cell>
          <cell r="H749">
            <v>0</v>
          </cell>
        </row>
        <row r="761">
          <cell r="G761">
            <v>0</v>
          </cell>
          <cell r="H761">
            <v>0</v>
          </cell>
        </row>
        <row r="772">
          <cell r="G772">
            <v>36002881</v>
          </cell>
          <cell r="H772">
            <v>26551263</v>
          </cell>
        </row>
        <row r="830">
          <cell r="F830">
            <v>663503</v>
          </cell>
          <cell r="G830">
            <v>301163</v>
          </cell>
          <cell r="H830">
            <v>181485</v>
          </cell>
          <cell r="I830">
            <v>873</v>
          </cell>
          <cell r="J830">
            <v>3136</v>
          </cell>
          <cell r="K830">
            <v>26</v>
          </cell>
          <cell r="L830">
            <v>83466</v>
          </cell>
          <cell r="M830">
            <v>63913</v>
          </cell>
          <cell r="N830">
            <v>1685</v>
          </cell>
          <cell r="O830">
            <v>23115</v>
          </cell>
          <cell r="P830">
            <v>4630</v>
          </cell>
          <cell r="Q830">
            <v>11</v>
          </cell>
          <cell r="R830">
            <v>663503</v>
          </cell>
          <cell r="S830">
            <v>0</v>
          </cell>
        </row>
        <row r="831">
          <cell r="E831" t="str">
            <v>K201</v>
          </cell>
          <cell r="F831">
            <v>1</v>
          </cell>
          <cell r="G831">
            <v>0.45387</v>
          </cell>
          <cell r="H831">
            <v>0.27353</v>
          </cell>
          <cell r="I831">
            <v>1.32E-3</v>
          </cell>
          <cell r="J831">
            <v>4.7299999999999998E-3</v>
          </cell>
          <cell r="K831">
            <v>4.0000000000000003E-5</v>
          </cell>
          <cell r="L831">
            <v>0.1258</v>
          </cell>
          <cell r="M831">
            <v>9.6329999999999999E-2</v>
          </cell>
          <cell r="N831">
            <v>2.5400000000000002E-3</v>
          </cell>
          <cell r="O831">
            <v>3.4840000000000003E-2</v>
          </cell>
          <cell r="P831">
            <v>6.9800000000000001E-3</v>
          </cell>
          <cell r="Q831">
            <v>2.0000000000000002E-5</v>
          </cell>
          <cell r="R831">
            <v>1</v>
          </cell>
          <cell r="S831">
            <v>0</v>
          </cell>
        </row>
        <row r="832">
          <cell r="F832">
            <v>663503</v>
          </cell>
          <cell r="G832">
            <v>301163</v>
          </cell>
          <cell r="H832">
            <v>181485</v>
          </cell>
          <cell r="I832">
            <v>873</v>
          </cell>
          <cell r="J832">
            <v>3136</v>
          </cell>
          <cell r="K832">
            <v>26</v>
          </cell>
          <cell r="L832">
            <v>83466</v>
          </cell>
          <cell r="M832">
            <v>63913</v>
          </cell>
          <cell r="N832">
            <v>1685</v>
          </cell>
          <cell r="O832">
            <v>23115</v>
          </cell>
          <cell r="P832">
            <v>4630</v>
          </cell>
          <cell r="Q832">
            <v>11</v>
          </cell>
          <cell r="R832">
            <v>663503</v>
          </cell>
          <cell r="S832">
            <v>0</v>
          </cell>
        </row>
        <row r="833">
          <cell r="E833" t="str">
            <v>K202</v>
          </cell>
          <cell r="F833">
            <v>1</v>
          </cell>
          <cell r="G833">
            <v>0.45387</v>
          </cell>
          <cell r="H833">
            <v>0.27353</v>
          </cell>
          <cell r="I833">
            <v>1.32E-3</v>
          </cell>
          <cell r="J833">
            <v>4.7299999999999998E-3</v>
          </cell>
          <cell r="K833">
            <v>4.0000000000000003E-5</v>
          </cell>
          <cell r="L833">
            <v>0.1258</v>
          </cell>
          <cell r="M833">
            <v>9.6329999999999999E-2</v>
          </cell>
          <cell r="N833">
            <v>2.5400000000000002E-3</v>
          </cell>
          <cell r="O833">
            <v>3.4840000000000003E-2</v>
          </cell>
          <cell r="P833">
            <v>6.9800000000000001E-3</v>
          </cell>
          <cell r="Q833">
            <v>2.0000000000000002E-5</v>
          </cell>
          <cell r="R833">
            <v>1</v>
          </cell>
          <cell r="S833">
            <v>0</v>
          </cell>
        </row>
        <row r="834">
          <cell r="F834">
            <v>1532788</v>
          </cell>
          <cell r="G834">
            <v>982296</v>
          </cell>
          <cell r="H834">
            <v>290667</v>
          </cell>
          <cell r="I834">
            <v>1091</v>
          </cell>
          <cell r="J834">
            <v>8685</v>
          </cell>
          <cell r="K834">
            <v>54</v>
          </cell>
          <cell r="L834">
            <v>113290</v>
          </cell>
          <cell r="M834">
            <v>91259</v>
          </cell>
          <cell r="N834">
            <v>2980</v>
          </cell>
          <cell r="O834">
            <v>36813</v>
          </cell>
          <cell r="P834">
            <v>5612</v>
          </cell>
          <cell r="Q834">
            <v>41</v>
          </cell>
          <cell r="R834">
            <v>1532788</v>
          </cell>
          <cell r="S834">
            <v>0</v>
          </cell>
        </row>
        <row r="835">
          <cell r="E835" t="str">
            <v>K203</v>
          </cell>
          <cell r="F835">
            <v>1</v>
          </cell>
          <cell r="G835">
            <v>0.64085000000000014</v>
          </cell>
          <cell r="H835">
            <v>0.18962999999999999</v>
          </cell>
          <cell r="I835">
            <v>7.1000000000000002E-4</v>
          </cell>
          <cell r="J835">
            <v>5.6699999999999997E-3</v>
          </cell>
          <cell r="K835">
            <v>4.0000000000000003E-5</v>
          </cell>
          <cell r="L835">
            <v>7.3910000000000003E-2</v>
          </cell>
          <cell r="M835">
            <v>5.9540000000000003E-2</v>
          </cell>
          <cell r="N835">
            <v>1.9400000000000001E-3</v>
          </cell>
          <cell r="O835">
            <v>2.402E-2</v>
          </cell>
          <cell r="P835">
            <v>3.6600000000000001E-3</v>
          </cell>
          <cell r="Q835">
            <v>3.0000000000000001E-5</v>
          </cell>
          <cell r="R835">
            <v>1.0000000000000002</v>
          </cell>
          <cell r="S835">
            <v>0</v>
          </cell>
        </row>
        <row r="836">
          <cell r="F836">
            <v>673122</v>
          </cell>
          <cell r="G836">
            <v>310912</v>
          </cell>
          <cell r="H836">
            <v>193179</v>
          </cell>
          <cell r="I836">
            <v>922</v>
          </cell>
          <cell r="J836">
            <v>4214</v>
          </cell>
          <cell r="K836">
            <v>28</v>
          </cell>
          <cell r="L836">
            <v>88513</v>
          </cell>
          <cell r="M836">
            <v>68972</v>
          </cell>
          <cell r="N836">
            <v>1828</v>
          </cell>
          <cell r="O836">
            <v>0</v>
          </cell>
          <cell r="P836">
            <v>4543</v>
          </cell>
          <cell r="Q836">
            <v>11</v>
          </cell>
          <cell r="R836">
            <v>673122</v>
          </cell>
          <cell r="S836">
            <v>0</v>
          </cell>
        </row>
        <row r="837">
          <cell r="E837" t="str">
            <v>K205</v>
          </cell>
          <cell r="F837">
            <v>1</v>
          </cell>
          <cell r="G837">
            <v>0.46187999999999996</v>
          </cell>
          <cell r="H837">
            <v>0.28699000000000002</v>
          </cell>
          <cell r="I837">
            <v>1.3699999999999999E-3</v>
          </cell>
          <cell r="J837">
            <v>6.2599999999999999E-3</v>
          </cell>
          <cell r="K837">
            <v>4.0000000000000003E-5</v>
          </cell>
          <cell r="L837">
            <v>0.13150000000000001</v>
          </cell>
          <cell r="M837">
            <v>0.10247000000000001</v>
          </cell>
          <cell r="N837">
            <v>2.7200000000000002E-3</v>
          </cell>
          <cell r="O837">
            <v>0</v>
          </cell>
          <cell r="P837">
            <v>6.7499999999999999E-3</v>
          </cell>
          <cell r="Q837">
            <v>2.0000000000000002E-5</v>
          </cell>
          <cell r="R837">
            <v>1</v>
          </cell>
          <cell r="S837">
            <v>0</v>
          </cell>
        </row>
        <row r="838">
          <cell r="F838">
            <v>673122</v>
          </cell>
          <cell r="G838">
            <v>310912</v>
          </cell>
          <cell r="H838">
            <v>193179</v>
          </cell>
          <cell r="I838">
            <v>922</v>
          </cell>
          <cell r="J838">
            <v>4214</v>
          </cell>
          <cell r="K838">
            <v>28</v>
          </cell>
          <cell r="L838">
            <v>88513</v>
          </cell>
          <cell r="M838">
            <v>68972</v>
          </cell>
          <cell r="N838">
            <v>1828</v>
          </cell>
          <cell r="O838">
            <v>0</v>
          </cell>
          <cell r="P838">
            <v>4543</v>
          </cell>
          <cell r="Q838">
            <v>11</v>
          </cell>
          <cell r="R838">
            <v>673122</v>
          </cell>
          <cell r="S838">
            <v>0</v>
          </cell>
        </row>
        <row r="839">
          <cell r="E839" t="str">
            <v>K206</v>
          </cell>
          <cell r="F839">
            <v>1</v>
          </cell>
          <cell r="G839">
            <v>0.46187999999999996</v>
          </cell>
          <cell r="H839">
            <v>0.28699000000000002</v>
          </cell>
          <cell r="I839">
            <v>1.3699999999999999E-3</v>
          </cell>
          <cell r="J839">
            <v>6.2599999999999999E-3</v>
          </cell>
          <cell r="K839">
            <v>4.0000000000000003E-5</v>
          </cell>
          <cell r="L839">
            <v>0.13150000000000001</v>
          </cell>
          <cell r="M839">
            <v>0.10247000000000001</v>
          </cell>
          <cell r="N839">
            <v>2.7200000000000002E-3</v>
          </cell>
          <cell r="O839">
            <v>0</v>
          </cell>
          <cell r="P839">
            <v>6.7499999999999999E-3</v>
          </cell>
          <cell r="Q839">
            <v>2.0000000000000002E-5</v>
          </cell>
          <cell r="R839">
            <v>1</v>
          </cell>
          <cell r="S839">
            <v>0</v>
          </cell>
        </row>
        <row r="840"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</row>
        <row r="841">
          <cell r="E841" t="str">
            <v>K209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</row>
        <row r="842">
          <cell r="F842">
            <v>673122</v>
          </cell>
          <cell r="G842">
            <v>310912</v>
          </cell>
          <cell r="H842">
            <v>193179</v>
          </cell>
          <cell r="I842">
            <v>922</v>
          </cell>
          <cell r="J842">
            <v>4214</v>
          </cell>
          <cell r="K842">
            <v>28</v>
          </cell>
          <cell r="L842">
            <v>88513</v>
          </cell>
          <cell r="M842">
            <v>68972</v>
          </cell>
          <cell r="N842">
            <v>1828</v>
          </cell>
          <cell r="O842">
            <v>0</v>
          </cell>
          <cell r="P842">
            <v>4543</v>
          </cell>
          <cell r="Q842">
            <v>11</v>
          </cell>
          <cell r="R842">
            <v>673122</v>
          </cell>
          <cell r="S842">
            <v>0</v>
          </cell>
        </row>
        <row r="843">
          <cell r="E843" t="str">
            <v>K215</v>
          </cell>
          <cell r="F843">
            <v>1</v>
          </cell>
          <cell r="G843">
            <v>0.46187999999999996</v>
          </cell>
          <cell r="H843">
            <v>0.28699000000000002</v>
          </cell>
          <cell r="I843">
            <v>1.3699999999999999E-3</v>
          </cell>
          <cell r="J843">
            <v>6.2599999999999999E-3</v>
          </cell>
          <cell r="K843">
            <v>4.0000000000000003E-5</v>
          </cell>
          <cell r="L843">
            <v>0.13150000000000001</v>
          </cell>
          <cell r="M843">
            <v>0.10247000000000001</v>
          </cell>
          <cell r="N843">
            <v>2.7200000000000002E-3</v>
          </cell>
          <cell r="O843">
            <v>0</v>
          </cell>
          <cell r="P843">
            <v>6.7499999999999999E-3</v>
          </cell>
          <cell r="Q843">
            <v>2.0000000000000002E-5</v>
          </cell>
          <cell r="R843">
            <v>1</v>
          </cell>
          <cell r="S843">
            <v>0</v>
          </cell>
        </row>
        <row r="844">
          <cell r="F844">
            <v>147311</v>
          </cell>
          <cell r="G844">
            <v>132136</v>
          </cell>
          <cell r="H844">
            <v>13117</v>
          </cell>
          <cell r="I844">
            <v>192</v>
          </cell>
          <cell r="J844">
            <v>186</v>
          </cell>
          <cell r="K844">
            <v>13</v>
          </cell>
          <cell r="L844">
            <v>665</v>
          </cell>
          <cell r="M844">
            <v>190</v>
          </cell>
          <cell r="N844">
            <v>50</v>
          </cell>
          <cell r="O844">
            <v>55</v>
          </cell>
          <cell r="P844">
            <v>667</v>
          </cell>
          <cell r="Q844">
            <v>6</v>
          </cell>
          <cell r="R844">
            <v>147277</v>
          </cell>
          <cell r="S844">
            <v>34</v>
          </cell>
        </row>
        <row r="845">
          <cell r="E845" t="str">
            <v>K217</v>
          </cell>
          <cell r="F845">
            <v>1</v>
          </cell>
          <cell r="G845">
            <v>0.89698999999999995</v>
          </cell>
          <cell r="H845">
            <v>8.9039999999999994E-2</v>
          </cell>
          <cell r="I845">
            <v>1.2999999999999999E-3</v>
          </cell>
          <cell r="J845">
            <v>1.2600000000000001E-3</v>
          </cell>
          <cell r="K845">
            <v>9.0000000000000006E-5</v>
          </cell>
          <cell r="L845">
            <v>4.5100000000000001E-3</v>
          </cell>
          <cell r="M845">
            <v>1.2899999999999999E-3</v>
          </cell>
          <cell r="N845">
            <v>3.4000000000000002E-4</v>
          </cell>
          <cell r="O845">
            <v>3.6999999999999999E-4</v>
          </cell>
          <cell r="P845">
            <v>4.5300000000000002E-3</v>
          </cell>
          <cell r="Q845">
            <v>4.0000000000000003E-5</v>
          </cell>
          <cell r="R845">
            <v>0.99976000000000009</v>
          </cell>
          <cell r="S845">
            <v>2.3999999999990695E-4</v>
          </cell>
        </row>
        <row r="846">
          <cell r="F846">
            <v>4013759225.5</v>
          </cell>
          <cell r="G846">
            <v>1525625988</v>
          </cell>
          <cell r="H846">
            <v>1125475031.5</v>
          </cell>
          <cell r="I846">
            <v>6380177</v>
          </cell>
          <cell r="J846">
            <v>16844601</v>
          </cell>
          <cell r="K846">
            <v>160054</v>
          </cell>
          <cell r="L846">
            <v>612293396</v>
          </cell>
          <cell r="M846">
            <v>503829272</v>
          </cell>
          <cell r="N846">
            <v>12541550</v>
          </cell>
          <cell r="O846">
            <v>192332762</v>
          </cell>
          <cell r="P846">
            <v>18217441</v>
          </cell>
          <cell r="Q846">
            <v>58953</v>
          </cell>
          <cell r="R846">
            <v>4013759225.5</v>
          </cell>
          <cell r="S846">
            <v>0</v>
          </cell>
        </row>
        <row r="847">
          <cell r="E847" t="str">
            <v>K301</v>
          </cell>
          <cell r="F847">
            <v>1</v>
          </cell>
          <cell r="G847">
            <v>0.3801000000000001</v>
          </cell>
          <cell r="H847">
            <v>0.28039999999999998</v>
          </cell>
          <cell r="I847">
            <v>1.5900000000000001E-3</v>
          </cell>
          <cell r="J847">
            <v>4.1999999999999997E-3</v>
          </cell>
          <cell r="K847">
            <v>4.0000000000000003E-5</v>
          </cell>
          <cell r="L847">
            <v>0.15254999999999999</v>
          </cell>
          <cell r="M847">
            <v>0.12553</v>
          </cell>
          <cell r="N847">
            <v>3.1199999999999999E-3</v>
          </cell>
          <cell r="O847">
            <v>4.7919999999999997E-2</v>
          </cell>
          <cell r="P847">
            <v>4.5399999999999998E-3</v>
          </cell>
          <cell r="Q847">
            <v>1.0000000000000001E-5</v>
          </cell>
          <cell r="R847">
            <v>1</v>
          </cell>
          <cell r="S847">
            <v>0</v>
          </cell>
        </row>
        <row r="848">
          <cell r="F848">
            <v>4013759225.5</v>
          </cell>
          <cell r="G848">
            <v>1525625988</v>
          </cell>
          <cell r="H848">
            <v>1125475031.5</v>
          </cell>
          <cell r="I848">
            <v>6380177</v>
          </cell>
          <cell r="J848">
            <v>16844601</v>
          </cell>
          <cell r="K848">
            <v>160054</v>
          </cell>
          <cell r="L848">
            <v>612293396</v>
          </cell>
          <cell r="M848">
            <v>503829272</v>
          </cell>
          <cell r="N848">
            <v>12541550</v>
          </cell>
          <cell r="O848">
            <v>180259813</v>
          </cell>
          <cell r="P848">
            <v>18217441</v>
          </cell>
          <cell r="Q848">
            <v>58953</v>
          </cell>
          <cell r="R848">
            <v>4001686276.5</v>
          </cell>
          <cell r="S848">
            <v>12072949</v>
          </cell>
        </row>
        <row r="849">
          <cell r="E849" t="str">
            <v>K303</v>
          </cell>
          <cell r="F849">
            <v>1</v>
          </cell>
          <cell r="G849">
            <v>0.38009999999999999</v>
          </cell>
          <cell r="H849">
            <v>0.28039999999999998</v>
          </cell>
          <cell r="I849">
            <v>1.5900000000000001E-3</v>
          </cell>
          <cell r="J849">
            <v>4.1999999999999997E-3</v>
          </cell>
          <cell r="K849">
            <v>4.0000000000000003E-5</v>
          </cell>
          <cell r="L849">
            <v>0.15254999999999999</v>
          </cell>
          <cell r="M849">
            <v>0.12553</v>
          </cell>
          <cell r="N849">
            <v>3.1199999999999999E-3</v>
          </cell>
          <cell r="O849">
            <v>4.4909999999999999E-2</v>
          </cell>
          <cell r="P849">
            <v>4.5399999999999998E-3</v>
          </cell>
          <cell r="Q849">
            <v>1.0000000000000001E-5</v>
          </cell>
          <cell r="R849">
            <v>0.99698999999999993</v>
          </cell>
          <cell r="S849">
            <v>3.0100000000000682E-3</v>
          </cell>
        </row>
        <row r="850">
          <cell r="F850">
            <v>3995541784.5</v>
          </cell>
          <cell r="G850">
            <v>1525625988</v>
          </cell>
          <cell r="H850">
            <v>1125475031.5</v>
          </cell>
          <cell r="I850">
            <v>6380177</v>
          </cell>
          <cell r="J850">
            <v>16844601</v>
          </cell>
          <cell r="K850">
            <v>160054</v>
          </cell>
          <cell r="L850">
            <v>612293396</v>
          </cell>
          <cell r="M850">
            <v>503829272</v>
          </cell>
          <cell r="N850">
            <v>12541550</v>
          </cell>
          <cell r="O850">
            <v>192332762</v>
          </cell>
          <cell r="P850">
            <v>0</v>
          </cell>
          <cell r="Q850">
            <v>58953</v>
          </cell>
          <cell r="R850">
            <v>3995541784.5</v>
          </cell>
          <cell r="S850">
            <v>0</v>
          </cell>
        </row>
        <row r="851">
          <cell r="E851" t="str">
            <v>K305</v>
          </cell>
          <cell r="F851">
            <v>1</v>
          </cell>
          <cell r="G851">
            <v>0.38183000000000011</v>
          </cell>
          <cell r="H851">
            <v>0.28167999999999999</v>
          </cell>
          <cell r="I851">
            <v>1.6000000000000001E-3</v>
          </cell>
          <cell r="J851">
            <v>4.2199999999999998E-3</v>
          </cell>
          <cell r="K851">
            <v>4.0000000000000003E-5</v>
          </cell>
          <cell r="L851">
            <v>0.15323999999999999</v>
          </cell>
          <cell r="M851">
            <v>0.12609999999999999</v>
          </cell>
          <cell r="N851">
            <v>3.14E-3</v>
          </cell>
          <cell r="O851">
            <v>4.8140000000000002E-2</v>
          </cell>
          <cell r="P851">
            <v>0</v>
          </cell>
          <cell r="Q851">
            <v>1.0000000000000001E-5</v>
          </cell>
          <cell r="R851">
            <v>1</v>
          </cell>
          <cell r="S851">
            <v>0</v>
          </cell>
        </row>
        <row r="852">
          <cell r="F852">
            <v>1</v>
          </cell>
          <cell r="G852">
            <v>1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E853" t="str">
            <v>K307</v>
          </cell>
          <cell r="F853">
            <v>1</v>
          </cell>
          <cell r="G853">
            <v>1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F854">
            <v>1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1</v>
          </cell>
          <cell r="Q854">
            <v>0</v>
          </cell>
          <cell r="R854">
            <v>1</v>
          </cell>
          <cell r="S854">
            <v>0</v>
          </cell>
        </row>
        <row r="855">
          <cell r="E855" t="str">
            <v>K401</v>
          </cell>
          <cell r="F855">
            <v>1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1</v>
          </cell>
          <cell r="Q855">
            <v>0</v>
          </cell>
          <cell r="R855">
            <v>1</v>
          </cell>
          <cell r="S855">
            <v>0</v>
          </cell>
        </row>
        <row r="856">
          <cell r="F856">
            <v>146427</v>
          </cell>
          <cell r="G856">
            <v>132136</v>
          </cell>
          <cell r="H856">
            <v>13122</v>
          </cell>
          <cell r="I856">
            <v>192</v>
          </cell>
          <cell r="J856">
            <v>93</v>
          </cell>
          <cell r="K856">
            <v>13</v>
          </cell>
          <cell r="L856">
            <v>135</v>
          </cell>
          <cell r="M856">
            <v>38</v>
          </cell>
          <cell r="N856">
            <v>10</v>
          </cell>
          <cell r="O856">
            <v>11</v>
          </cell>
          <cell r="P856">
            <v>667</v>
          </cell>
          <cell r="Q856">
            <v>6</v>
          </cell>
          <cell r="R856">
            <v>146423</v>
          </cell>
          <cell r="S856">
            <v>4</v>
          </cell>
        </row>
        <row r="857">
          <cell r="E857" t="str">
            <v>K405</v>
          </cell>
          <cell r="F857">
            <v>1</v>
          </cell>
          <cell r="G857">
            <v>0.90239999999999998</v>
          </cell>
          <cell r="H857">
            <v>8.9609999999999995E-2</v>
          </cell>
          <cell r="I857">
            <v>1.31E-3</v>
          </cell>
          <cell r="J857">
            <v>6.4000000000000005E-4</v>
          </cell>
          <cell r="K857">
            <v>9.0000000000000006E-5</v>
          </cell>
          <cell r="L857">
            <v>9.2000000000000003E-4</v>
          </cell>
          <cell r="M857">
            <v>2.5999999999999998E-4</v>
          </cell>
          <cell r="N857">
            <v>6.9999999999999994E-5</v>
          </cell>
          <cell r="O857">
            <v>8.0000000000000007E-5</v>
          </cell>
          <cell r="P857">
            <v>4.5599999999999998E-3</v>
          </cell>
          <cell r="Q857">
            <v>4.0000000000000003E-5</v>
          </cell>
          <cell r="R857">
            <v>0.99998000000000009</v>
          </cell>
          <cell r="S857">
            <v>1.9999999999908979E-5</v>
          </cell>
        </row>
        <row r="858">
          <cell r="F858">
            <v>16284211.22000007</v>
          </cell>
          <cell r="G858">
            <v>13207428.880000064</v>
          </cell>
          <cell r="H858">
            <v>2892979.340000005</v>
          </cell>
          <cell r="I858">
            <v>0</v>
          </cell>
          <cell r="J858">
            <v>28645</v>
          </cell>
          <cell r="K858">
            <v>2856</v>
          </cell>
          <cell r="L858">
            <v>80974</v>
          </cell>
          <cell r="M858">
            <v>44014</v>
          </cell>
          <cell r="N858">
            <v>12516</v>
          </cell>
          <cell r="O858">
            <v>13607</v>
          </cell>
          <cell r="P858">
            <v>0</v>
          </cell>
          <cell r="Q858">
            <v>1191</v>
          </cell>
          <cell r="R858">
            <v>16284211.22000007</v>
          </cell>
          <cell r="S858">
            <v>0</v>
          </cell>
        </row>
        <row r="859">
          <cell r="E859" t="str">
            <v>K407</v>
          </cell>
          <cell r="F859">
            <v>1</v>
          </cell>
          <cell r="G859">
            <v>0.81104999999999994</v>
          </cell>
          <cell r="H859">
            <v>0.17766000000000001</v>
          </cell>
          <cell r="I859">
            <v>0</v>
          </cell>
          <cell r="J859">
            <v>1.7600000000000001E-3</v>
          </cell>
          <cell r="K859">
            <v>1.8000000000000001E-4</v>
          </cell>
          <cell r="L859">
            <v>4.9699999999999996E-3</v>
          </cell>
          <cell r="M859">
            <v>2.7000000000000001E-3</v>
          </cell>
          <cell r="N859">
            <v>7.6999999999999996E-4</v>
          </cell>
          <cell r="O859">
            <v>8.4000000000000003E-4</v>
          </cell>
          <cell r="P859">
            <v>0</v>
          </cell>
          <cell r="Q859">
            <v>6.9999999999999994E-5</v>
          </cell>
          <cell r="R859">
            <v>1</v>
          </cell>
          <cell r="S859">
            <v>0</v>
          </cell>
        </row>
        <row r="860">
          <cell r="F860">
            <v>161072</v>
          </cell>
          <cell r="G860">
            <v>132136</v>
          </cell>
          <cell r="H860">
            <v>26238</v>
          </cell>
          <cell r="I860">
            <v>192</v>
          </cell>
          <cell r="J860">
            <v>279</v>
          </cell>
          <cell r="K860">
            <v>26</v>
          </cell>
          <cell r="L860">
            <v>800</v>
          </cell>
          <cell r="M860">
            <v>456</v>
          </cell>
          <cell r="N860">
            <v>130</v>
          </cell>
          <cell r="O860">
            <v>136</v>
          </cell>
          <cell r="P860">
            <v>667</v>
          </cell>
          <cell r="Q860">
            <v>12</v>
          </cell>
          <cell r="R860">
            <v>161072</v>
          </cell>
          <cell r="S860">
            <v>0</v>
          </cell>
        </row>
        <row r="861">
          <cell r="E861" t="str">
            <v>K409</v>
          </cell>
          <cell r="F861">
            <v>1</v>
          </cell>
          <cell r="G861">
            <v>0.82035999999999998</v>
          </cell>
          <cell r="H861">
            <v>0.16289999999999999</v>
          </cell>
          <cell r="I861">
            <v>1.1900000000000001E-3</v>
          </cell>
          <cell r="J861">
            <v>1.73E-3</v>
          </cell>
          <cell r="K861">
            <v>1.6000000000000001E-4</v>
          </cell>
          <cell r="L861">
            <v>4.9699999999999996E-3</v>
          </cell>
          <cell r="M861">
            <v>2.8300000000000001E-3</v>
          </cell>
          <cell r="N861">
            <v>8.0999999999999996E-4</v>
          </cell>
          <cell r="O861">
            <v>8.4000000000000003E-4</v>
          </cell>
          <cell r="P861">
            <v>4.1399999999999996E-3</v>
          </cell>
          <cell r="Q861">
            <v>6.9999999999999994E-5</v>
          </cell>
          <cell r="R861">
            <v>1</v>
          </cell>
          <cell r="S861">
            <v>0</v>
          </cell>
        </row>
        <row r="862">
          <cell r="F862">
            <v>10683010.880000001</v>
          </cell>
          <cell r="G862">
            <v>9389993</v>
          </cell>
          <cell r="H862">
            <v>646612.88000000082</v>
          </cell>
          <cell r="I862">
            <v>4293</v>
          </cell>
          <cell r="J862">
            <v>8857</v>
          </cell>
          <cell r="K862">
            <v>142</v>
          </cell>
          <cell r="L862">
            <v>295920</v>
          </cell>
          <cell r="M862">
            <v>230868</v>
          </cell>
          <cell r="N862">
            <v>6956</v>
          </cell>
          <cell r="O862">
            <v>82857</v>
          </cell>
          <cell r="P862">
            <v>11055</v>
          </cell>
          <cell r="Q862">
            <v>5457</v>
          </cell>
          <cell r="R862">
            <v>10683010.880000001</v>
          </cell>
          <cell r="S862">
            <v>0</v>
          </cell>
        </row>
        <row r="863">
          <cell r="E863" t="str">
            <v>K411</v>
          </cell>
          <cell r="F863">
            <v>1</v>
          </cell>
          <cell r="G863">
            <v>0.87897000000000003</v>
          </cell>
          <cell r="H863">
            <v>6.053E-2</v>
          </cell>
          <cell r="I863">
            <v>4.0000000000000002E-4</v>
          </cell>
          <cell r="J863">
            <v>8.3000000000000001E-4</v>
          </cell>
          <cell r="K863">
            <v>1.0000000000000001E-5</v>
          </cell>
          <cell r="L863">
            <v>2.7699999999999999E-2</v>
          </cell>
          <cell r="M863">
            <v>2.1610000000000001E-2</v>
          </cell>
          <cell r="N863">
            <v>6.4999999999999997E-4</v>
          </cell>
          <cell r="O863">
            <v>7.7600000000000004E-3</v>
          </cell>
          <cell r="P863">
            <v>1.0300000000000001E-3</v>
          </cell>
          <cell r="Q863">
            <v>5.1000000000000004E-4</v>
          </cell>
          <cell r="R863">
            <v>0.99999999999999989</v>
          </cell>
          <cell r="S863">
            <v>0</v>
          </cell>
        </row>
        <row r="864">
          <cell r="F864">
            <v>4000458318.5</v>
          </cell>
          <cell r="G864">
            <v>1525625988</v>
          </cell>
          <cell r="H864">
            <v>1124961238.5</v>
          </cell>
          <cell r="I864">
            <v>6380177</v>
          </cell>
          <cell r="J864">
            <v>16844601</v>
          </cell>
          <cell r="K864">
            <v>160054</v>
          </cell>
          <cell r="L864">
            <v>611579231</v>
          </cell>
          <cell r="M864">
            <v>503829272</v>
          </cell>
          <cell r="N864">
            <v>12541550</v>
          </cell>
          <cell r="O864">
            <v>180259813</v>
          </cell>
          <cell r="P864">
            <v>18217441</v>
          </cell>
          <cell r="Q864">
            <v>58953</v>
          </cell>
          <cell r="R864">
            <v>4000458318.5</v>
          </cell>
          <cell r="S864">
            <v>0</v>
          </cell>
        </row>
        <row r="865">
          <cell r="E865" t="str">
            <v>K302</v>
          </cell>
          <cell r="F865">
            <v>1</v>
          </cell>
          <cell r="G865">
            <v>0.3813700000000001</v>
          </cell>
          <cell r="H865">
            <v>0.28121000000000002</v>
          </cell>
          <cell r="I865">
            <v>1.5900000000000001E-3</v>
          </cell>
          <cell r="J865">
            <v>4.2100000000000002E-3</v>
          </cell>
          <cell r="K865">
            <v>4.0000000000000003E-5</v>
          </cell>
          <cell r="L865">
            <v>0.15287999999999999</v>
          </cell>
          <cell r="M865">
            <v>0.12594</v>
          </cell>
          <cell r="N865">
            <v>3.14E-3</v>
          </cell>
          <cell r="O865">
            <v>4.5060000000000003E-2</v>
          </cell>
          <cell r="P865">
            <v>4.5500000000000002E-3</v>
          </cell>
          <cell r="Q865">
            <v>1.0000000000000001E-5</v>
          </cell>
          <cell r="R865">
            <v>1.0000000000000004</v>
          </cell>
          <cell r="S865">
            <v>0</v>
          </cell>
        </row>
        <row r="867">
          <cell r="E867" t="str">
            <v>R600</v>
          </cell>
          <cell r="F867">
            <v>162328904</v>
          </cell>
          <cell r="G867">
            <v>61856834</v>
          </cell>
          <cell r="H867">
            <v>45616408</v>
          </cell>
          <cell r="I867">
            <v>258111</v>
          </cell>
          <cell r="J867">
            <v>683025</v>
          </cell>
          <cell r="K867">
            <v>6496</v>
          </cell>
          <cell r="L867">
            <v>24803408</v>
          </cell>
          <cell r="M867">
            <v>20427005</v>
          </cell>
          <cell r="N867">
            <v>508954</v>
          </cell>
          <cell r="O867">
            <v>7428774</v>
          </cell>
          <cell r="P867">
            <v>738227</v>
          </cell>
          <cell r="Q867">
            <v>1662</v>
          </cell>
          <cell r="R867">
            <v>162328904</v>
          </cell>
          <cell r="S867">
            <v>0</v>
          </cell>
        </row>
        <row r="868">
          <cell r="E868" t="str">
            <v>R602</v>
          </cell>
          <cell r="F868">
            <v>94478395</v>
          </cell>
          <cell r="G868">
            <v>36002881</v>
          </cell>
          <cell r="H868">
            <v>26551263</v>
          </cell>
          <cell r="I868">
            <v>150221</v>
          </cell>
          <cell r="J868">
            <v>397754</v>
          </cell>
          <cell r="K868">
            <v>3779</v>
          </cell>
          <cell r="L868">
            <v>14437244</v>
          </cell>
          <cell r="M868">
            <v>11890106</v>
          </cell>
          <cell r="N868">
            <v>296662</v>
          </cell>
          <cell r="O868">
            <v>4317663</v>
          </cell>
          <cell r="P868">
            <v>429877</v>
          </cell>
          <cell r="Q868">
            <v>945</v>
          </cell>
          <cell r="R868">
            <v>94478395</v>
          </cell>
          <cell r="S868">
            <v>0</v>
          </cell>
        </row>
        <row r="870">
          <cell r="R870" t="str">
            <v>FR-16(7)(v)-4</v>
          </cell>
        </row>
        <row r="871">
          <cell r="R871" t="str">
            <v>WITNESS RESPONSIBLE:</v>
          </cell>
        </row>
        <row r="872">
          <cell r="R872" t="str">
            <v>JAMES E. ZIOLKOWSKI</v>
          </cell>
        </row>
        <row r="873">
          <cell r="R873" t="str">
            <v>PAGE 17 OF 18</v>
          </cell>
        </row>
        <row r="876">
          <cell r="F876" t="str">
            <v>TOTAL</v>
          </cell>
          <cell r="H876" t="str">
            <v>DS</v>
          </cell>
          <cell r="I876" t="str">
            <v>GSFL</v>
          </cell>
          <cell r="J876" t="str">
            <v>EH</v>
          </cell>
          <cell r="K876" t="str">
            <v>SP</v>
          </cell>
          <cell r="L876" t="str">
            <v>DT SEC</v>
          </cell>
          <cell r="M876" t="str">
            <v>DT PRI</v>
          </cell>
          <cell r="N876" t="str">
            <v>DP</v>
          </cell>
          <cell r="O876" t="str">
            <v>TT</v>
          </cell>
          <cell r="Q876" t="str">
            <v>OTHER</v>
          </cell>
        </row>
        <row r="877">
          <cell r="F877" t="str">
            <v>PRODUCTION</v>
          </cell>
          <cell r="G877" t="str">
            <v>RS</v>
          </cell>
          <cell r="H877" t="str">
            <v>SECONDARY</v>
          </cell>
          <cell r="I877" t="str">
            <v>SECONDARY</v>
          </cell>
          <cell r="J877" t="str">
            <v>SECONDARY</v>
          </cell>
          <cell r="K877" t="str">
            <v>SECONDARY</v>
          </cell>
          <cell r="L877" t="str">
            <v>SECONDARY</v>
          </cell>
          <cell r="M877" t="str">
            <v>PRIMARY</v>
          </cell>
          <cell r="N877" t="str">
            <v>PRIMARY</v>
          </cell>
          <cell r="O877" t="str">
            <v>TRANSMISSION</v>
          </cell>
          <cell r="P877" t="str">
            <v>LT</v>
          </cell>
          <cell r="Q877" t="str">
            <v>WATER</v>
          </cell>
          <cell r="R877" t="str">
            <v>TOTAL</v>
          </cell>
          <cell r="S877" t="str">
            <v>ALL</v>
          </cell>
        </row>
        <row r="878">
          <cell r="E878" t="str">
            <v>ALLO</v>
          </cell>
          <cell r="F878" t="str">
            <v>ENERGY</v>
          </cell>
          <cell r="G878" t="str">
            <v>RESIDENTIAL</v>
          </cell>
          <cell r="H878" t="str">
            <v>DISTRIBUTION</v>
          </cell>
          <cell r="I878" t="str">
            <v>DISTRIBUTION</v>
          </cell>
          <cell r="J878" t="str">
            <v>DISTRIBUTION</v>
          </cell>
          <cell r="K878" t="str">
            <v>DISTRIBUTION</v>
          </cell>
          <cell r="L878" t="str">
            <v>DISTRIBUTION</v>
          </cell>
          <cell r="M878" t="str">
            <v>DISTRIBUTION</v>
          </cell>
          <cell r="N878" t="str">
            <v>DISTRIBUTION</v>
          </cell>
          <cell r="O878" t="str">
            <v>TIME OF DAY</v>
          </cell>
          <cell r="P878" t="str">
            <v>LIGHTING</v>
          </cell>
          <cell r="Q878" t="str">
            <v>PUMPING</v>
          </cell>
          <cell r="R878" t="str">
            <v>AT ISSUE</v>
          </cell>
          <cell r="S878" t="str">
            <v>OTHER</v>
          </cell>
        </row>
        <row r="879">
          <cell r="E879">
            <v>1</v>
          </cell>
          <cell r="G879">
            <v>3</v>
          </cell>
          <cell r="H879">
            <v>4</v>
          </cell>
          <cell r="I879">
            <v>5</v>
          </cell>
          <cell r="J879">
            <v>6</v>
          </cell>
          <cell r="K879">
            <v>7</v>
          </cell>
          <cell r="L879">
            <v>8</v>
          </cell>
          <cell r="M879">
            <v>9</v>
          </cell>
          <cell r="N879">
            <v>10</v>
          </cell>
          <cell r="O879">
            <v>11</v>
          </cell>
          <cell r="P879">
            <v>12</v>
          </cell>
          <cell r="Q879">
            <v>13</v>
          </cell>
          <cell r="S879" t="str">
            <v xml:space="preserve"> </v>
          </cell>
        </row>
        <row r="881">
          <cell r="F881">
            <v>369787593</v>
          </cell>
          <cell r="G881">
            <v>150196282</v>
          </cell>
          <cell r="H881">
            <v>109813740</v>
          </cell>
          <cell r="I881">
            <v>728280</v>
          </cell>
          <cell r="J881">
            <v>1504882</v>
          </cell>
          <cell r="K881">
            <v>24418</v>
          </cell>
          <cell r="L881">
            <v>50255488</v>
          </cell>
          <cell r="M881">
            <v>39207157</v>
          </cell>
          <cell r="N881">
            <v>1181424</v>
          </cell>
          <cell r="O881">
            <v>14072356</v>
          </cell>
          <cell r="P881">
            <v>1877507</v>
          </cell>
          <cell r="Q881">
            <v>926059</v>
          </cell>
          <cell r="R881">
            <v>369787593</v>
          </cell>
          <cell r="S881">
            <v>0</v>
          </cell>
        </row>
        <row r="882">
          <cell r="E882" t="str">
            <v>K901</v>
          </cell>
          <cell r="F882">
            <v>1</v>
          </cell>
          <cell r="G882">
            <v>0.40616906699999988</v>
          </cell>
          <cell r="H882">
            <v>0.296964371</v>
          </cell>
          <cell r="I882">
            <v>1.9694550000000002E-3</v>
          </cell>
          <cell r="J882">
            <v>4.0695849999999997E-3</v>
          </cell>
          <cell r="K882">
            <v>6.6032999999999996E-5</v>
          </cell>
          <cell r="L882">
            <v>0.13590366200000001</v>
          </cell>
          <cell r="M882">
            <v>0.106026156</v>
          </cell>
          <cell r="N882">
            <v>3.1948720000000001E-3</v>
          </cell>
          <cell r="O882">
            <v>3.8055240999999997E-2</v>
          </cell>
          <cell r="P882">
            <v>5.0772580000000003E-3</v>
          </cell>
          <cell r="Q882">
            <v>2.5043000000000001E-3</v>
          </cell>
          <cell r="R882">
            <v>0.99999999999999989</v>
          </cell>
          <cell r="S882">
            <v>0</v>
          </cell>
        </row>
        <row r="883">
          <cell r="F883">
            <v>369787593</v>
          </cell>
          <cell r="G883">
            <v>150196282</v>
          </cell>
          <cell r="H883">
            <v>109813740</v>
          </cell>
          <cell r="I883">
            <v>728280</v>
          </cell>
          <cell r="J883">
            <v>1504882</v>
          </cell>
          <cell r="K883">
            <v>24418</v>
          </cell>
          <cell r="L883">
            <v>50255488</v>
          </cell>
          <cell r="M883">
            <v>39207157</v>
          </cell>
          <cell r="N883">
            <v>1181424</v>
          </cell>
          <cell r="O883">
            <v>14072356</v>
          </cell>
          <cell r="P883">
            <v>1877507</v>
          </cell>
          <cell r="Q883">
            <v>926059</v>
          </cell>
          <cell r="R883">
            <v>369787593</v>
          </cell>
          <cell r="S883">
            <v>0</v>
          </cell>
        </row>
        <row r="884">
          <cell r="E884" t="str">
            <v>K902</v>
          </cell>
          <cell r="F884">
            <v>1</v>
          </cell>
          <cell r="G884">
            <v>0.40616906699999988</v>
          </cell>
          <cell r="H884">
            <v>0.296964371</v>
          </cell>
          <cell r="I884">
            <v>1.9694550000000002E-3</v>
          </cell>
          <cell r="J884">
            <v>4.0695849999999997E-3</v>
          </cell>
          <cell r="K884">
            <v>6.6032999999999996E-5</v>
          </cell>
          <cell r="L884">
            <v>0.13590366200000001</v>
          </cell>
          <cell r="M884">
            <v>0.106026156</v>
          </cell>
          <cell r="N884">
            <v>3.1948720000000001E-3</v>
          </cell>
          <cell r="O884">
            <v>3.8055240999999997E-2</v>
          </cell>
          <cell r="P884">
            <v>5.0772580000000003E-3</v>
          </cell>
          <cell r="Q884">
            <v>2.5043000000000001E-3</v>
          </cell>
          <cell r="R884">
            <v>0.99999999999999989</v>
          </cell>
          <cell r="S884">
            <v>0</v>
          </cell>
        </row>
        <row r="888">
          <cell r="E888" t="str">
            <v>P129</v>
          </cell>
          <cell r="F888">
            <v>1</v>
          </cell>
          <cell r="G888">
            <v>1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E889" t="str">
            <v>T129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</row>
        <row r="890">
          <cell r="E890" t="str">
            <v>PT29</v>
          </cell>
          <cell r="F890">
            <v>1</v>
          </cell>
          <cell r="G890">
            <v>1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E891" t="str">
            <v>D149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E892" t="str">
            <v>TD29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E893" t="str">
            <v>PD29</v>
          </cell>
          <cell r="F893">
            <v>1</v>
          </cell>
          <cell r="G893">
            <v>0.3801000000000001</v>
          </cell>
          <cell r="H893">
            <v>0.28039999999999998</v>
          </cell>
          <cell r="I893">
            <v>1.5900000000000001E-3</v>
          </cell>
          <cell r="J893">
            <v>4.1999999999999997E-3</v>
          </cell>
          <cell r="K893">
            <v>4.0000000000000003E-5</v>
          </cell>
          <cell r="L893">
            <v>0.15254999999999999</v>
          </cell>
          <cell r="M893">
            <v>0.12553</v>
          </cell>
          <cell r="N893">
            <v>3.1199999999999999E-3</v>
          </cell>
          <cell r="O893">
            <v>4.7919999999999997E-2</v>
          </cell>
          <cell r="P893">
            <v>4.5399999999999998E-3</v>
          </cell>
          <cell r="Q893">
            <v>1.0000000000000001E-5</v>
          </cell>
          <cell r="R893">
            <v>1</v>
          </cell>
          <cell r="S893">
            <v>0</v>
          </cell>
        </row>
        <row r="894">
          <cell r="E894" t="str">
            <v>G129</v>
          </cell>
          <cell r="F894">
            <v>1</v>
          </cell>
          <cell r="G894">
            <v>0.3801000000000001</v>
          </cell>
          <cell r="H894">
            <v>0.28039999999999998</v>
          </cell>
          <cell r="I894">
            <v>1.5900000000000001E-3</v>
          </cell>
          <cell r="J894">
            <v>4.1999999999999997E-3</v>
          </cell>
          <cell r="K894">
            <v>4.0000000000000003E-5</v>
          </cell>
          <cell r="L894">
            <v>0.15254999999999999</v>
          </cell>
          <cell r="M894">
            <v>0.12553</v>
          </cell>
          <cell r="N894">
            <v>3.1199999999999999E-3</v>
          </cell>
          <cell r="O894">
            <v>4.7919999999999997E-2</v>
          </cell>
          <cell r="P894">
            <v>4.5399999999999998E-3</v>
          </cell>
          <cell r="Q894">
            <v>1.0000000000000001E-5</v>
          </cell>
          <cell r="R894">
            <v>1</v>
          </cell>
          <cell r="S894">
            <v>0</v>
          </cell>
        </row>
        <row r="895">
          <cell r="E895" t="str">
            <v>C129</v>
          </cell>
          <cell r="F895">
            <v>1</v>
          </cell>
          <cell r="G895">
            <v>0.3801000000000001</v>
          </cell>
          <cell r="H895">
            <v>0.28039999999999998</v>
          </cell>
          <cell r="I895">
            <v>1.5900000000000001E-3</v>
          </cell>
          <cell r="J895">
            <v>4.1999999999999997E-3</v>
          </cell>
          <cell r="K895">
            <v>4.0000000000000003E-5</v>
          </cell>
          <cell r="L895">
            <v>0.15254999999999999</v>
          </cell>
          <cell r="M895">
            <v>0.12553</v>
          </cell>
          <cell r="N895">
            <v>3.1199999999999999E-3</v>
          </cell>
          <cell r="O895">
            <v>4.7919999999999997E-2</v>
          </cell>
          <cell r="P895">
            <v>4.5399999999999998E-3</v>
          </cell>
          <cell r="Q895">
            <v>1.0000000000000001E-5</v>
          </cell>
          <cell r="R895">
            <v>1</v>
          </cell>
          <cell r="S895">
            <v>0</v>
          </cell>
        </row>
        <row r="896">
          <cell r="E896" t="str">
            <v>GP19</v>
          </cell>
          <cell r="F896">
            <v>1</v>
          </cell>
          <cell r="G896">
            <v>1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E897" t="str">
            <v>DR19</v>
          </cell>
          <cell r="F897">
            <v>1</v>
          </cell>
          <cell r="G897">
            <v>0.38012000000000012</v>
          </cell>
          <cell r="H897">
            <v>0.28040999999999999</v>
          </cell>
          <cell r="I897">
            <v>1.5900000000000001E-3</v>
          </cell>
          <cell r="J897">
            <v>4.1999999999999997E-3</v>
          </cell>
          <cell r="K897">
            <v>4.0000000000000003E-5</v>
          </cell>
          <cell r="L897">
            <v>0.15254999999999999</v>
          </cell>
          <cell r="M897">
            <v>0.12554000000000001</v>
          </cell>
          <cell r="N897">
            <v>3.1199999999999999E-3</v>
          </cell>
          <cell r="O897">
            <v>4.7879999999999999E-2</v>
          </cell>
          <cell r="P897">
            <v>4.5399999999999998E-3</v>
          </cell>
          <cell r="Q897">
            <v>1.0000000000000001E-5</v>
          </cell>
          <cell r="R897">
            <v>1</v>
          </cell>
          <cell r="S897">
            <v>0</v>
          </cell>
        </row>
        <row r="900">
          <cell r="E900" t="str">
            <v>P229</v>
          </cell>
          <cell r="F900">
            <v>1</v>
          </cell>
          <cell r="G900">
            <v>1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1</v>
          </cell>
          <cell r="S900">
            <v>0</v>
          </cell>
        </row>
        <row r="901">
          <cell r="E901" t="str">
            <v>T229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</row>
        <row r="902">
          <cell r="E902" t="str">
            <v>PL49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</row>
        <row r="903">
          <cell r="E903" t="str">
            <v>D249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E904" t="str">
            <v>NT29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E905" t="str">
            <v>G229</v>
          </cell>
          <cell r="F905">
            <v>1</v>
          </cell>
          <cell r="G905">
            <v>0.3800800000000002</v>
          </cell>
          <cell r="H905">
            <v>0.28038999999999997</v>
          </cell>
          <cell r="I905">
            <v>1.5900000000000001E-3</v>
          </cell>
          <cell r="J905">
            <v>4.1999999999999997E-3</v>
          </cell>
          <cell r="K905">
            <v>4.0000000000000003E-5</v>
          </cell>
          <cell r="L905">
            <v>0.15254000000000001</v>
          </cell>
          <cell r="M905">
            <v>0.12551999999999999</v>
          </cell>
          <cell r="N905">
            <v>3.1199999999999999E-3</v>
          </cell>
          <cell r="O905">
            <v>4.7969999999999999E-2</v>
          </cell>
          <cell r="P905">
            <v>4.5399999999999998E-3</v>
          </cell>
          <cell r="Q905">
            <v>1.0000000000000001E-5</v>
          </cell>
          <cell r="R905">
            <v>1</v>
          </cell>
          <cell r="S905">
            <v>0</v>
          </cell>
        </row>
        <row r="906">
          <cell r="E906" t="str">
            <v>C229</v>
          </cell>
          <cell r="F906">
            <v>1</v>
          </cell>
          <cell r="G906">
            <v>0.38011000000000006</v>
          </cell>
          <cell r="H906">
            <v>0.28039999999999998</v>
          </cell>
          <cell r="I906">
            <v>1.5900000000000001E-3</v>
          </cell>
          <cell r="J906">
            <v>4.1999999999999997E-3</v>
          </cell>
          <cell r="K906">
            <v>4.0000000000000003E-5</v>
          </cell>
          <cell r="L906">
            <v>0.15254999999999999</v>
          </cell>
          <cell r="M906">
            <v>0.12553</v>
          </cell>
          <cell r="N906">
            <v>3.1199999999999999E-3</v>
          </cell>
          <cell r="O906">
            <v>4.7910000000000001E-2</v>
          </cell>
          <cell r="P906">
            <v>4.5399999999999998E-3</v>
          </cell>
          <cell r="Q906">
            <v>1.0000000000000001E-5</v>
          </cell>
          <cell r="R906">
            <v>1</v>
          </cell>
          <cell r="S906">
            <v>0</v>
          </cell>
        </row>
        <row r="907">
          <cell r="E907" t="str">
            <v>NP29</v>
          </cell>
          <cell r="F907">
            <v>1</v>
          </cell>
          <cell r="G907">
            <v>0.38008000000000008</v>
          </cell>
          <cell r="H907">
            <v>0.28038999999999997</v>
          </cell>
          <cell r="I907">
            <v>1.5900000000000001E-3</v>
          </cell>
          <cell r="J907">
            <v>4.1999999999999997E-3</v>
          </cell>
          <cell r="K907">
            <v>4.0000000000000003E-5</v>
          </cell>
          <cell r="L907">
            <v>0.15254999999999999</v>
          </cell>
          <cell r="M907">
            <v>0.12553</v>
          </cell>
          <cell r="N907">
            <v>3.1199999999999999E-3</v>
          </cell>
          <cell r="O907">
            <v>4.795E-2</v>
          </cell>
          <cell r="P907">
            <v>4.5399999999999998E-3</v>
          </cell>
          <cell r="Q907">
            <v>1.0000000000000001E-5</v>
          </cell>
          <cell r="R907">
            <v>1.0000000000000002</v>
          </cell>
          <cell r="S907">
            <v>0</v>
          </cell>
        </row>
        <row r="910">
          <cell r="E910" t="str">
            <v>W669</v>
          </cell>
          <cell r="F910">
            <v>1</v>
          </cell>
          <cell r="G910">
            <v>0.3801000000000001</v>
          </cell>
          <cell r="H910">
            <v>0.28039999999999998</v>
          </cell>
          <cell r="I910">
            <v>1.5900000000000001E-3</v>
          </cell>
          <cell r="J910">
            <v>4.1999999999999997E-3</v>
          </cell>
          <cell r="K910">
            <v>4.0000000000000003E-5</v>
          </cell>
          <cell r="L910">
            <v>0.15254999999999999</v>
          </cell>
          <cell r="M910">
            <v>0.12553</v>
          </cell>
          <cell r="N910">
            <v>3.1199999999999999E-3</v>
          </cell>
          <cell r="O910">
            <v>4.7919999999999997E-2</v>
          </cell>
          <cell r="P910">
            <v>4.5399999999999998E-3</v>
          </cell>
          <cell r="Q910">
            <v>1.0000000000000001E-5</v>
          </cell>
          <cell r="R910">
            <v>1</v>
          </cell>
          <cell r="S910">
            <v>0</v>
          </cell>
        </row>
        <row r="911">
          <cell r="E911" t="str">
            <v>W689</v>
          </cell>
          <cell r="F911">
            <v>1</v>
          </cell>
          <cell r="G911">
            <v>0.38024000000000002</v>
          </cell>
          <cell r="H911">
            <v>0.28033999999999998</v>
          </cell>
          <cell r="I911">
            <v>1.5299999999999999E-3</v>
          </cell>
          <cell r="J911">
            <v>4.1900000000000001E-3</v>
          </cell>
          <cell r="K911">
            <v>8.0000000000000007E-5</v>
          </cell>
          <cell r="L911">
            <v>0.15254000000000001</v>
          </cell>
          <cell r="M911">
            <v>0.12553</v>
          </cell>
          <cell r="N911">
            <v>3.14E-3</v>
          </cell>
          <cell r="O911">
            <v>4.7890000000000002E-2</v>
          </cell>
          <cell r="P911">
            <v>4.5199999999999997E-3</v>
          </cell>
          <cell r="Q911">
            <v>0</v>
          </cell>
          <cell r="R911">
            <v>1</v>
          </cell>
          <cell r="S911">
            <v>0</v>
          </cell>
        </row>
        <row r="912">
          <cell r="E912" t="str">
            <v>W719</v>
          </cell>
          <cell r="F912">
            <v>1</v>
          </cell>
          <cell r="G912">
            <v>1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1</v>
          </cell>
          <cell r="S912">
            <v>0</v>
          </cell>
        </row>
        <row r="913">
          <cell r="E913" t="str">
            <v>W749</v>
          </cell>
          <cell r="F913">
            <v>1</v>
          </cell>
          <cell r="G913">
            <v>1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E914" t="str">
            <v>WC79</v>
          </cell>
          <cell r="F914">
            <v>1</v>
          </cell>
          <cell r="G914">
            <v>0.3801000000000001</v>
          </cell>
          <cell r="H914">
            <v>0.28039999999999998</v>
          </cell>
          <cell r="I914">
            <v>1.5900000000000001E-3</v>
          </cell>
          <cell r="J914">
            <v>4.1999999999999997E-3</v>
          </cell>
          <cell r="K914">
            <v>4.0000000000000003E-5</v>
          </cell>
          <cell r="L914">
            <v>0.15254999999999999</v>
          </cell>
          <cell r="M914">
            <v>0.12553</v>
          </cell>
          <cell r="N914">
            <v>3.1199999999999999E-3</v>
          </cell>
          <cell r="O914">
            <v>4.7919999999999997E-2</v>
          </cell>
          <cell r="P914">
            <v>4.5399999999999998E-3</v>
          </cell>
          <cell r="Q914">
            <v>1.0000000000000001E-5</v>
          </cell>
          <cell r="R914">
            <v>1</v>
          </cell>
          <cell r="S914">
            <v>0</v>
          </cell>
        </row>
        <row r="917">
          <cell r="E917" t="str">
            <v>RB29</v>
          </cell>
          <cell r="F917">
            <v>1</v>
          </cell>
          <cell r="G917">
            <v>0.3800800000000002</v>
          </cell>
          <cell r="H917">
            <v>0.28038999999999997</v>
          </cell>
          <cell r="I917">
            <v>1.5900000000000001E-3</v>
          </cell>
          <cell r="J917">
            <v>4.1999999999999997E-3</v>
          </cell>
          <cell r="K917">
            <v>4.0000000000000003E-5</v>
          </cell>
          <cell r="L917">
            <v>0.15254999999999999</v>
          </cell>
          <cell r="M917">
            <v>0.12551999999999999</v>
          </cell>
          <cell r="N917">
            <v>3.1199999999999999E-3</v>
          </cell>
          <cell r="O917">
            <v>4.7960000000000003E-2</v>
          </cell>
          <cell r="P917">
            <v>4.5399999999999998E-3</v>
          </cell>
          <cell r="Q917">
            <v>1.0000000000000001E-5</v>
          </cell>
          <cell r="R917">
            <v>1</v>
          </cell>
          <cell r="S917">
            <v>0</v>
          </cell>
        </row>
        <row r="918">
          <cell r="E918" t="str">
            <v>RB99</v>
          </cell>
          <cell r="F918">
            <v>1</v>
          </cell>
          <cell r="G918">
            <v>0.38009000000000004</v>
          </cell>
          <cell r="H918">
            <v>0.28039999999999998</v>
          </cell>
          <cell r="I918">
            <v>1.5900000000000001E-3</v>
          </cell>
          <cell r="J918">
            <v>4.1999999999999997E-3</v>
          </cell>
          <cell r="K918">
            <v>4.0000000000000003E-5</v>
          </cell>
          <cell r="L918">
            <v>0.15254999999999999</v>
          </cell>
          <cell r="M918">
            <v>0.12553</v>
          </cell>
          <cell r="N918">
            <v>3.1199999999999999E-3</v>
          </cell>
          <cell r="O918">
            <v>4.793E-2</v>
          </cell>
          <cell r="P918">
            <v>4.5399999999999998E-3</v>
          </cell>
          <cell r="Q918">
            <v>1.0000000000000001E-5</v>
          </cell>
          <cell r="R918">
            <v>1</v>
          </cell>
          <cell r="S918">
            <v>0</v>
          </cell>
        </row>
        <row r="919">
          <cell r="E919" t="str">
            <v>CW29</v>
          </cell>
          <cell r="F919">
            <v>1</v>
          </cell>
          <cell r="G919">
            <v>1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1">
          <cell r="R921" t="str">
            <v>FR-16(7)(v)-4</v>
          </cell>
        </row>
        <row r="922">
          <cell r="R922" t="str">
            <v>WITNESS RESPONSIBLE:</v>
          </cell>
        </row>
        <row r="923">
          <cell r="R923" t="str">
            <v>JAMES E. ZIOLKOWSKI</v>
          </cell>
        </row>
        <row r="924">
          <cell r="R924" t="str">
            <v>PAGE 18 OF 18</v>
          </cell>
        </row>
        <row r="927">
          <cell r="F927" t="str">
            <v>TOTAL</v>
          </cell>
          <cell r="H927" t="str">
            <v>DS</v>
          </cell>
          <cell r="I927" t="str">
            <v>GSFL</v>
          </cell>
          <cell r="J927" t="str">
            <v>EH</v>
          </cell>
          <cell r="K927" t="str">
            <v>SP</v>
          </cell>
          <cell r="L927" t="str">
            <v>DT SEC</v>
          </cell>
          <cell r="M927" t="str">
            <v>DT PRI</v>
          </cell>
          <cell r="N927" t="str">
            <v>DP</v>
          </cell>
          <cell r="O927" t="str">
            <v>TT</v>
          </cell>
          <cell r="Q927" t="str">
            <v>OTHER</v>
          </cell>
        </row>
        <row r="928">
          <cell r="F928" t="str">
            <v>PRODUCTION</v>
          </cell>
          <cell r="G928" t="str">
            <v>RS</v>
          </cell>
          <cell r="H928" t="str">
            <v>SECONDARY</v>
          </cell>
          <cell r="I928" t="str">
            <v>SECONDARY</v>
          </cell>
          <cell r="J928" t="str">
            <v>SECONDARY</v>
          </cell>
          <cell r="K928" t="str">
            <v>SECONDARY</v>
          </cell>
          <cell r="L928" t="str">
            <v>SECONDARY</v>
          </cell>
          <cell r="M928" t="str">
            <v>PRIMARY</v>
          </cell>
          <cell r="N928" t="str">
            <v>PRIMARY</v>
          </cell>
          <cell r="O928" t="str">
            <v>TRANSMISSION</v>
          </cell>
          <cell r="P928" t="str">
            <v>LT</v>
          </cell>
          <cell r="Q928" t="str">
            <v>WATER</v>
          </cell>
          <cell r="R928" t="str">
            <v>TOTAL</v>
          </cell>
          <cell r="S928" t="str">
            <v>ALL</v>
          </cell>
        </row>
        <row r="929">
          <cell r="E929" t="str">
            <v>ALLO</v>
          </cell>
          <cell r="F929" t="str">
            <v>ENERGY</v>
          </cell>
          <cell r="G929" t="str">
            <v>RESIDENTIAL</v>
          </cell>
          <cell r="H929" t="str">
            <v>DISTRIBUTION</v>
          </cell>
          <cell r="I929" t="str">
            <v>DISTRIBUTION</v>
          </cell>
          <cell r="J929" t="str">
            <v>DISTRIBUTION</v>
          </cell>
          <cell r="K929" t="str">
            <v>DISTRIBUTION</v>
          </cell>
          <cell r="L929" t="str">
            <v>DISTRIBUTION</v>
          </cell>
          <cell r="M929" t="str">
            <v>DISTRIBUTION</v>
          </cell>
          <cell r="N929" t="str">
            <v>DISTRIBUTION</v>
          </cell>
          <cell r="O929" t="str">
            <v>TIME OF DAY</v>
          </cell>
          <cell r="P929" t="str">
            <v>LIGHTING</v>
          </cell>
          <cell r="Q929" t="str">
            <v>PUMPING</v>
          </cell>
          <cell r="R929" t="str">
            <v>AT ISSUE</v>
          </cell>
          <cell r="S929" t="str">
            <v>OTHER</v>
          </cell>
        </row>
        <row r="930">
          <cell r="E930">
            <v>1</v>
          </cell>
          <cell r="G930">
            <v>3</v>
          </cell>
          <cell r="H930">
            <v>4</v>
          </cell>
          <cell r="I930">
            <v>5</v>
          </cell>
          <cell r="J930">
            <v>6</v>
          </cell>
          <cell r="K930">
            <v>7</v>
          </cell>
          <cell r="L930">
            <v>8</v>
          </cell>
          <cell r="M930">
            <v>9</v>
          </cell>
          <cell r="N930">
            <v>10</v>
          </cell>
          <cell r="O930">
            <v>11</v>
          </cell>
          <cell r="P930">
            <v>12</v>
          </cell>
          <cell r="Q930">
            <v>13</v>
          </cell>
          <cell r="S930" t="str">
            <v xml:space="preserve"> </v>
          </cell>
        </row>
        <row r="932">
          <cell r="E932" t="str">
            <v>P349</v>
          </cell>
          <cell r="F932">
            <v>1</v>
          </cell>
          <cell r="G932">
            <v>1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E933" t="str">
            <v>E349</v>
          </cell>
          <cell r="F933">
            <v>1</v>
          </cell>
          <cell r="G933">
            <v>0.38107000000000002</v>
          </cell>
          <cell r="H933">
            <v>0.28103</v>
          </cell>
          <cell r="I933">
            <v>1.5900000000000001E-3</v>
          </cell>
          <cell r="J933">
            <v>4.2100000000000002E-3</v>
          </cell>
          <cell r="K933">
            <v>4.0000000000000003E-5</v>
          </cell>
          <cell r="L933">
            <v>0.15281</v>
          </cell>
          <cell r="M933">
            <v>0.12584999999999999</v>
          </cell>
          <cell r="N933">
            <v>3.14E-3</v>
          </cell>
          <cell r="O933">
            <v>4.5699999999999998E-2</v>
          </cell>
          <cell r="P933">
            <v>4.5500000000000002E-3</v>
          </cell>
          <cell r="Q933">
            <v>1.0000000000000001E-5</v>
          </cell>
          <cell r="R933">
            <v>1.0000000000000002</v>
          </cell>
          <cell r="S933">
            <v>0</v>
          </cell>
        </row>
        <row r="934">
          <cell r="E934" t="str">
            <v>P459</v>
          </cell>
          <cell r="F934">
            <v>1</v>
          </cell>
          <cell r="G934">
            <v>0.38107000000000002</v>
          </cell>
          <cell r="H934">
            <v>0.28103</v>
          </cell>
          <cell r="I934">
            <v>1.5900000000000001E-3</v>
          </cell>
          <cell r="J934">
            <v>4.2100000000000002E-3</v>
          </cell>
          <cell r="K934">
            <v>4.0000000000000003E-5</v>
          </cell>
          <cell r="L934">
            <v>0.15281</v>
          </cell>
          <cell r="M934">
            <v>0.12584999999999999</v>
          </cell>
          <cell r="N934">
            <v>3.14E-3</v>
          </cell>
          <cell r="O934">
            <v>4.5699999999999998E-2</v>
          </cell>
          <cell r="P934">
            <v>4.5500000000000002E-3</v>
          </cell>
          <cell r="Q934">
            <v>1.0000000000000001E-5</v>
          </cell>
          <cell r="R934">
            <v>1.0000000000000002</v>
          </cell>
          <cell r="S934">
            <v>0</v>
          </cell>
        </row>
        <row r="935">
          <cell r="E935" t="str">
            <v>T349</v>
          </cell>
          <cell r="F935">
            <v>1</v>
          </cell>
          <cell r="G935">
            <v>1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1</v>
          </cell>
          <cell r="S935">
            <v>0</v>
          </cell>
        </row>
        <row r="936">
          <cell r="E936" t="str">
            <v>D349</v>
          </cell>
          <cell r="F936">
            <v>1</v>
          </cell>
          <cell r="G936">
            <v>1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E937" t="str">
            <v>C311</v>
          </cell>
          <cell r="F937">
            <v>1</v>
          </cell>
          <cell r="G937">
            <v>1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E938" t="str">
            <v>C319</v>
          </cell>
          <cell r="F938">
            <v>1</v>
          </cell>
          <cell r="G938">
            <v>1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1</v>
          </cell>
          <cell r="S938">
            <v>0</v>
          </cell>
        </row>
        <row r="939">
          <cell r="E939" t="str">
            <v>C331</v>
          </cell>
          <cell r="F939">
            <v>1</v>
          </cell>
          <cell r="G939">
            <v>1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1</v>
          </cell>
          <cell r="S939">
            <v>0</v>
          </cell>
        </row>
        <row r="940">
          <cell r="E940" t="str">
            <v>S319</v>
          </cell>
          <cell r="F940">
            <v>1</v>
          </cell>
          <cell r="G940">
            <v>1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1</v>
          </cell>
          <cell r="S940">
            <v>0</v>
          </cell>
        </row>
        <row r="941">
          <cell r="E941" t="str">
            <v>OM39</v>
          </cell>
          <cell r="F941">
            <v>1</v>
          </cell>
          <cell r="G941">
            <v>0.38107000000000002</v>
          </cell>
          <cell r="H941">
            <v>0.28103</v>
          </cell>
          <cell r="I941">
            <v>1.5900000000000001E-3</v>
          </cell>
          <cell r="J941">
            <v>4.2100000000000002E-3</v>
          </cell>
          <cell r="K941">
            <v>4.0000000000000003E-5</v>
          </cell>
          <cell r="L941">
            <v>0.15281</v>
          </cell>
          <cell r="M941">
            <v>0.12584999999999999</v>
          </cell>
          <cell r="N941">
            <v>3.14E-3</v>
          </cell>
          <cell r="O941">
            <v>4.5699999999999998E-2</v>
          </cell>
          <cell r="P941">
            <v>4.5500000000000002E-3</v>
          </cell>
          <cell r="Q941">
            <v>1.0000000000000001E-5</v>
          </cell>
          <cell r="R941">
            <v>1.0000000000000002</v>
          </cell>
          <cell r="S941">
            <v>0</v>
          </cell>
        </row>
        <row r="944">
          <cell r="E944" t="str">
            <v>A300</v>
          </cell>
          <cell r="F944">
            <v>1</v>
          </cell>
          <cell r="G944">
            <v>1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E945" t="str">
            <v>A302</v>
          </cell>
          <cell r="F945">
            <v>1</v>
          </cell>
          <cell r="G945">
            <v>0.38107000000000002</v>
          </cell>
          <cell r="H945">
            <v>0.28103</v>
          </cell>
          <cell r="I945">
            <v>1.5900000000000001E-3</v>
          </cell>
          <cell r="J945">
            <v>4.2100000000000002E-3</v>
          </cell>
          <cell r="K945">
            <v>4.0000000000000003E-5</v>
          </cell>
          <cell r="L945">
            <v>0.15281</v>
          </cell>
          <cell r="M945">
            <v>0.12584999999999999</v>
          </cell>
          <cell r="N945">
            <v>3.14E-3</v>
          </cell>
          <cell r="O945">
            <v>4.5699999999999998E-2</v>
          </cell>
          <cell r="P945">
            <v>4.5500000000000002E-3</v>
          </cell>
          <cell r="Q945">
            <v>1.0000000000000001E-5</v>
          </cell>
          <cell r="R945">
            <v>1.0000000000000002</v>
          </cell>
          <cell r="S945">
            <v>0</v>
          </cell>
        </row>
        <row r="946">
          <cell r="E946" t="str">
            <v>A304</v>
          </cell>
          <cell r="F946">
            <v>1</v>
          </cell>
          <cell r="G946">
            <v>1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1</v>
          </cell>
          <cell r="S946">
            <v>0</v>
          </cell>
        </row>
        <row r="947">
          <cell r="E947" t="str">
            <v>A306</v>
          </cell>
          <cell r="F947">
            <v>1</v>
          </cell>
          <cell r="G947">
            <v>1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1</v>
          </cell>
          <cell r="S947">
            <v>0</v>
          </cell>
        </row>
        <row r="948">
          <cell r="E948" t="str">
            <v>A308</v>
          </cell>
          <cell r="F948">
            <v>1</v>
          </cell>
          <cell r="G948">
            <v>1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1</v>
          </cell>
          <cell r="S948">
            <v>0</v>
          </cell>
        </row>
        <row r="949">
          <cell r="E949" t="str">
            <v>A310</v>
          </cell>
          <cell r="F949">
            <v>1</v>
          </cell>
          <cell r="G949">
            <v>1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1</v>
          </cell>
          <cell r="S949">
            <v>0</v>
          </cell>
        </row>
        <row r="950">
          <cell r="E950" t="str">
            <v>A312</v>
          </cell>
          <cell r="F950">
            <v>1</v>
          </cell>
          <cell r="G950">
            <v>1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1</v>
          </cell>
          <cell r="S950">
            <v>0</v>
          </cell>
        </row>
        <row r="951">
          <cell r="E951" t="str">
            <v>A315</v>
          </cell>
          <cell r="F951">
            <v>1</v>
          </cell>
          <cell r="G951">
            <v>0.38107000000000002</v>
          </cell>
          <cell r="H951">
            <v>0.28103</v>
          </cell>
          <cell r="I951">
            <v>1.5900000000000001E-3</v>
          </cell>
          <cell r="J951">
            <v>4.2100000000000002E-3</v>
          </cell>
          <cell r="K951">
            <v>4.0000000000000003E-5</v>
          </cell>
          <cell r="L951">
            <v>0.15281</v>
          </cell>
          <cell r="M951">
            <v>0.12584999999999999</v>
          </cell>
          <cell r="N951">
            <v>3.14E-3</v>
          </cell>
          <cell r="O951">
            <v>4.5699999999999998E-2</v>
          </cell>
          <cell r="P951">
            <v>4.5500000000000002E-3</v>
          </cell>
          <cell r="Q951">
            <v>1.0000000000000001E-5</v>
          </cell>
          <cell r="R951">
            <v>1.0000000000000002</v>
          </cell>
          <cell r="S951">
            <v>0</v>
          </cell>
        </row>
        <row r="952">
          <cell r="E952" t="str">
            <v>A357</v>
          </cell>
          <cell r="F952">
            <v>1</v>
          </cell>
          <cell r="G952">
            <v>0.38107000000000002</v>
          </cell>
          <cell r="H952">
            <v>0.28103</v>
          </cell>
          <cell r="I952">
            <v>1.5900000000000001E-3</v>
          </cell>
          <cell r="J952">
            <v>4.2100000000000002E-3</v>
          </cell>
          <cell r="K952">
            <v>4.0000000000000003E-5</v>
          </cell>
          <cell r="L952">
            <v>0.15281</v>
          </cell>
          <cell r="M952">
            <v>0.12584999999999999</v>
          </cell>
          <cell r="N952">
            <v>3.14E-3</v>
          </cell>
          <cell r="O952">
            <v>4.5699999999999998E-2</v>
          </cell>
          <cell r="P952">
            <v>4.5500000000000002E-3</v>
          </cell>
          <cell r="Q952">
            <v>1.0000000000000001E-5</v>
          </cell>
          <cell r="R952">
            <v>1.0000000000000002</v>
          </cell>
          <cell r="S952">
            <v>0</v>
          </cell>
        </row>
        <row r="955">
          <cell r="E955" t="str">
            <v>P489</v>
          </cell>
          <cell r="F955">
            <v>1</v>
          </cell>
          <cell r="G955">
            <v>1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1</v>
          </cell>
          <cell r="S955">
            <v>0</v>
          </cell>
        </row>
        <row r="956">
          <cell r="E956" t="str">
            <v>T489</v>
          </cell>
          <cell r="F956">
            <v>1</v>
          </cell>
          <cell r="G956">
            <v>1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1</v>
          </cell>
          <cell r="S956">
            <v>0</v>
          </cell>
        </row>
        <row r="957">
          <cell r="E957" t="str">
            <v>D489</v>
          </cell>
          <cell r="F957">
            <v>1</v>
          </cell>
          <cell r="G957">
            <v>1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1</v>
          </cell>
          <cell r="S957">
            <v>0</v>
          </cell>
        </row>
        <row r="958">
          <cell r="E958" t="str">
            <v>G489</v>
          </cell>
          <cell r="F958">
            <v>1</v>
          </cell>
          <cell r="G958">
            <v>0.3800800000000002</v>
          </cell>
          <cell r="H958">
            <v>0.28038999999999997</v>
          </cell>
          <cell r="I958">
            <v>1.5900000000000001E-3</v>
          </cell>
          <cell r="J958">
            <v>4.1999999999999997E-3</v>
          </cell>
          <cell r="K958">
            <v>4.0000000000000003E-5</v>
          </cell>
          <cell r="L958">
            <v>0.15254000000000001</v>
          </cell>
          <cell r="M958">
            <v>0.12551999999999999</v>
          </cell>
          <cell r="N958">
            <v>3.1199999999999999E-3</v>
          </cell>
          <cell r="O958">
            <v>4.7969999999999999E-2</v>
          </cell>
          <cell r="P958">
            <v>4.5399999999999998E-3</v>
          </cell>
          <cell r="Q958">
            <v>1.0000000000000001E-5</v>
          </cell>
          <cell r="R958">
            <v>1</v>
          </cell>
          <cell r="S958">
            <v>0</v>
          </cell>
        </row>
        <row r="959">
          <cell r="E959" t="str">
            <v>C489</v>
          </cell>
          <cell r="F959">
            <v>1</v>
          </cell>
          <cell r="G959">
            <v>0.38009000000000004</v>
          </cell>
          <cell r="H959">
            <v>0.28039999999999998</v>
          </cell>
          <cell r="I959">
            <v>1.6000000000000001E-3</v>
          </cell>
          <cell r="J959">
            <v>4.1900000000000001E-3</v>
          </cell>
          <cell r="K959">
            <v>5.0000000000000002E-5</v>
          </cell>
          <cell r="L959">
            <v>0.15256</v>
          </cell>
          <cell r="M959">
            <v>0.12553</v>
          </cell>
          <cell r="N959">
            <v>3.1199999999999999E-3</v>
          </cell>
          <cell r="O959">
            <v>4.7919999999999997E-2</v>
          </cell>
          <cell r="P959">
            <v>4.5399999999999998E-3</v>
          </cell>
          <cell r="Q959">
            <v>0</v>
          </cell>
          <cell r="R959">
            <v>1.0000000000000002</v>
          </cell>
          <cell r="S959">
            <v>0</v>
          </cell>
        </row>
        <row r="960">
          <cell r="E960" t="str">
            <v>DE49</v>
          </cell>
          <cell r="F960">
            <v>1</v>
          </cell>
          <cell r="G960">
            <v>0.3800800000000002</v>
          </cell>
          <cell r="H960">
            <v>0.28038999999999997</v>
          </cell>
          <cell r="I960">
            <v>1.5900000000000001E-3</v>
          </cell>
          <cell r="J960">
            <v>4.1999999999999997E-3</v>
          </cell>
          <cell r="K960">
            <v>4.0000000000000003E-5</v>
          </cell>
          <cell r="L960">
            <v>0.15254000000000001</v>
          </cell>
          <cell r="M960">
            <v>0.12551999999999999</v>
          </cell>
          <cell r="N960">
            <v>3.1199999999999999E-3</v>
          </cell>
          <cell r="O960">
            <v>4.7969999999999999E-2</v>
          </cell>
          <cell r="P960">
            <v>4.5399999999999998E-3</v>
          </cell>
          <cell r="Q960">
            <v>1.0000000000000001E-5</v>
          </cell>
          <cell r="R960">
            <v>1</v>
          </cell>
          <cell r="S960">
            <v>0</v>
          </cell>
        </row>
        <row r="963">
          <cell r="E963" t="str">
            <v>L529</v>
          </cell>
          <cell r="F963">
            <v>1</v>
          </cell>
          <cell r="G963">
            <v>0.38008000000000008</v>
          </cell>
          <cell r="H963">
            <v>0.28038999999999997</v>
          </cell>
          <cell r="I963">
            <v>1.5900000000000001E-3</v>
          </cell>
          <cell r="J963">
            <v>4.1999999999999997E-3</v>
          </cell>
          <cell r="K963">
            <v>4.0000000000000003E-5</v>
          </cell>
          <cell r="L963">
            <v>0.15254999999999999</v>
          </cell>
          <cell r="M963">
            <v>0.12553</v>
          </cell>
          <cell r="N963">
            <v>3.1199999999999999E-3</v>
          </cell>
          <cell r="O963">
            <v>4.795E-2</v>
          </cell>
          <cell r="P963">
            <v>4.5399999999999998E-3</v>
          </cell>
          <cell r="Q963">
            <v>1.0000000000000001E-5</v>
          </cell>
          <cell r="R963">
            <v>1.0000000000000002</v>
          </cell>
          <cell r="S963">
            <v>0</v>
          </cell>
        </row>
        <row r="964">
          <cell r="E964" t="str">
            <v>L589</v>
          </cell>
          <cell r="F964">
            <v>1</v>
          </cell>
          <cell r="G964">
            <v>0.38107000000000002</v>
          </cell>
          <cell r="H964">
            <v>0.28103</v>
          </cell>
          <cell r="I964">
            <v>1.5900000000000001E-3</v>
          </cell>
          <cell r="J964">
            <v>4.2100000000000002E-3</v>
          </cell>
          <cell r="K964">
            <v>4.0000000000000003E-5</v>
          </cell>
          <cell r="L964">
            <v>0.15281</v>
          </cell>
          <cell r="M964">
            <v>0.12584999999999999</v>
          </cell>
          <cell r="N964">
            <v>3.14E-3</v>
          </cell>
          <cell r="O964">
            <v>4.5699999999999998E-2</v>
          </cell>
          <cell r="P964">
            <v>4.5500000000000002E-3</v>
          </cell>
          <cell r="Q964">
            <v>1.0000000000000001E-5</v>
          </cell>
          <cell r="R964">
            <v>1.0000000000000002</v>
          </cell>
          <cell r="S964">
            <v>0</v>
          </cell>
        </row>
        <row r="965">
          <cell r="E965" t="str">
            <v>L599</v>
          </cell>
          <cell r="F965">
            <v>1</v>
          </cell>
          <cell r="G965">
            <v>0.37446000000000002</v>
          </cell>
          <cell r="H965">
            <v>0.27689999999999998</v>
          </cell>
          <cell r="I965">
            <v>1.4E-3</v>
          </cell>
          <cell r="J965">
            <v>4.3200000000000001E-3</v>
          </cell>
          <cell r="K965">
            <v>3.0000000000000001E-5</v>
          </cell>
          <cell r="L965">
            <v>0.16239000000000001</v>
          </cell>
          <cell r="M965">
            <v>0.13716</v>
          </cell>
          <cell r="N965">
            <v>3.2399999999999998E-3</v>
          </cell>
          <cell r="O965">
            <v>3.6920000000000001E-2</v>
          </cell>
          <cell r="P965">
            <v>4.3699999999999998E-3</v>
          </cell>
          <cell r="Q965">
            <v>-1.1900000000000001E-3</v>
          </cell>
          <cell r="R965">
            <v>0.99999999999999978</v>
          </cell>
          <cell r="S965">
            <v>0</v>
          </cell>
        </row>
        <row r="966">
          <cell r="E966" t="str">
            <v>OP69</v>
          </cell>
          <cell r="F966">
            <v>1</v>
          </cell>
          <cell r="G966">
            <v>0.38108000000000009</v>
          </cell>
          <cell r="H966">
            <v>0.28101999999999999</v>
          </cell>
          <cell r="I966">
            <v>1.5900000000000001E-3</v>
          </cell>
          <cell r="J966">
            <v>4.2100000000000002E-3</v>
          </cell>
          <cell r="K966">
            <v>4.0000000000000003E-5</v>
          </cell>
          <cell r="L966">
            <v>0.15279999999999999</v>
          </cell>
          <cell r="M966">
            <v>0.12584000000000001</v>
          </cell>
          <cell r="N966">
            <v>3.14E-3</v>
          </cell>
          <cell r="O966">
            <v>4.5719999999999997E-2</v>
          </cell>
          <cell r="P966">
            <v>4.5500000000000002E-3</v>
          </cell>
          <cell r="Q966">
            <v>1.0000000000000001E-5</v>
          </cell>
          <cell r="R966">
            <v>1.0000000000000002</v>
          </cell>
          <cell r="S966">
            <v>0</v>
          </cell>
        </row>
        <row r="969">
          <cell r="E969" t="str">
            <v>CS09</v>
          </cell>
          <cell r="F969">
            <v>1</v>
          </cell>
          <cell r="G969">
            <v>0.38105865600000011</v>
          </cell>
          <cell r="H969">
            <v>0.281012235</v>
          </cell>
          <cell r="I969">
            <v>1.590047E-3</v>
          </cell>
          <cell r="J969">
            <v>4.2076600000000002E-3</v>
          </cell>
          <cell r="K969">
            <v>4.0015000000000002E-5</v>
          </cell>
          <cell r="L969">
            <v>0.152797239</v>
          </cell>
          <cell r="M969">
            <v>0.12583714100000001</v>
          </cell>
          <cell r="N969">
            <v>3.1353269999999998E-3</v>
          </cell>
          <cell r="O969">
            <v>4.5763716000000003E-2</v>
          </cell>
          <cell r="P969">
            <v>4.547723E-3</v>
          </cell>
          <cell r="Q969">
            <v>1.0241000000000001E-5</v>
          </cell>
          <cell r="R969">
            <v>0.99999999999999989</v>
          </cell>
          <cell r="S969">
            <v>0</v>
          </cell>
        </row>
      </sheetData>
      <sheetData sheetId="8">
        <row r="24">
          <cell r="G24">
            <v>0</v>
          </cell>
          <cell r="H24">
            <v>0</v>
          </cell>
        </row>
        <row r="33">
          <cell r="G33">
            <v>0</v>
          </cell>
          <cell r="H33">
            <v>0</v>
          </cell>
        </row>
        <row r="59">
          <cell r="G59">
            <v>0</v>
          </cell>
          <cell r="H59">
            <v>0</v>
          </cell>
        </row>
        <row r="60">
          <cell r="G60">
            <v>0</v>
          </cell>
          <cell r="H60">
            <v>0</v>
          </cell>
        </row>
        <row r="61">
          <cell r="G61">
            <v>0</v>
          </cell>
          <cell r="H61">
            <v>0</v>
          </cell>
        </row>
        <row r="65">
          <cell r="G65">
            <v>0</v>
          </cell>
          <cell r="H65">
            <v>0</v>
          </cell>
        </row>
        <row r="66">
          <cell r="G66">
            <v>0</v>
          </cell>
          <cell r="H66">
            <v>0</v>
          </cell>
        </row>
        <row r="67">
          <cell r="G67">
            <v>0</v>
          </cell>
          <cell r="H67">
            <v>0</v>
          </cell>
        </row>
        <row r="73">
          <cell r="G73">
            <v>0</v>
          </cell>
          <cell r="H73">
            <v>0</v>
          </cell>
        </row>
        <row r="74">
          <cell r="G74">
            <v>0</v>
          </cell>
          <cell r="H74">
            <v>0</v>
          </cell>
        </row>
        <row r="75">
          <cell r="G75">
            <v>0</v>
          </cell>
          <cell r="H75">
            <v>0</v>
          </cell>
        </row>
        <row r="76">
          <cell r="G76">
            <v>0</v>
          </cell>
          <cell r="H76">
            <v>0</v>
          </cell>
        </row>
        <row r="77">
          <cell r="G77">
            <v>0</v>
          </cell>
          <cell r="H77">
            <v>0</v>
          </cell>
        </row>
        <row r="78">
          <cell r="G78">
            <v>0</v>
          </cell>
          <cell r="H78">
            <v>0</v>
          </cell>
        </row>
        <row r="79">
          <cell r="G79">
            <v>0</v>
          </cell>
          <cell r="H79">
            <v>0</v>
          </cell>
        </row>
        <row r="80">
          <cell r="G80">
            <v>0</v>
          </cell>
          <cell r="H80">
            <v>0</v>
          </cell>
        </row>
        <row r="81">
          <cell r="G81">
            <v>0</v>
          </cell>
          <cell r="H81">
            <v>0</v>
          </cell>
        </row>
        <row r="82">
          <cell r="G82">
            <v>0</v>
          </cell>
          <cell r="H82">
            <v>0</v>
          </cell>
        </row>
        <row r="83">
          <cell r="G83">
            <v>0</v>
          </cell>
          <cell r="H83">
            <v>0</v>
          </cell>
        </row>
        <row r="84">
          <cell r="G84">
            <v>0</v>
          </cell>
          <cell r="H84">
            <v>0</v>
          </cell>
        </row>
        <row r="85">
          <cell r="G85">
            <v>0</v>
          </cell>
          <cell r="H85">
            <v>0</v>
          </cell>
        </row>
        <row r="86">
          <cell r="G86">
            <v>0</v>
          </cell>
          <cell r="H86">
            <v>0</v>
          </cell>
        </row>
        <row r="87">
          <cell r="G87">
            <v>0</v>
          </cell>
          <cell r="H87">
            <v>0</v>
          </cell>
        </row>
        <row r="88">
          <cell r="G88">
            <v>0</v>
          </cell>
          <cell r="H88">
            <v>0</v>
          </cell>
        </row>
        <row r="89">
          <cell r="G89">
            <v>0</v>
          </cell>
          <cell r="H89">
            <v>0</v>
          </cell>
        </row>
        <row r="90">
          <cell r="G90">
            <v>0</v>
          </cell>
          <cell r="H90">
            <v>0</v>
          </cell>
        </row>
        <row r="91">
          <cell r="G91">
            <v>0</v>
          </cell>
          <cell r="H91">
            <v>0</v>
          </cell>
        </row>
        <row r="92">
          <cell r="G92">
            <v>0</v>
          </cell>
          <cell r="H92">
            <v>0</v>
          </cell>
        </row>
        <row r="93">
          <cell r="G93">
            <v>0</v>
          </cell>
          <cell r="H93">
            <v>0</v>
          </cell>
        </row>
        <row r="100">
          <cell r="G100">
            <v>0</v>
          </cell>
          <cell r="H100">
            <v>0</v>
          </cell>
        </row>
        <row r="101">
          <cell r="G101">
            <v>0</v>
          </cell>
          <cell r="H101">
            <v>0</v>
          </cell>
        </row>
        <row r="102">
          <cell r="G102">
            <v>0</v>
          </cell>
          <cell r="H102">
            <v>0</v>
          </cell>
        </row>
        <row r="103">
          <cell r="G103">
            <v>0</v>
          </cell>
          <cell r="H103">
            <v>0</v>
          </cell>
        </row>
        <row r="104">
          <cell r="G104">
            <v>0</v>
          </cell>
          <cell r="H104">
            <v>0</v>
          </cell>
        </row>
        <row r="105">
          <cell r="G105">
            <v>0</v>
          </cell>
          <cell r="H105">
            <v>0</v>
          </cell>
        </row>
        <row r="106">
          <cell r="G106">
            <v>0</v>
          </cell>
          <cell r="H106">
            <v>0</v>
          </cell>
        </row>
        <row r="107">
          <cell r="G107">
            <v>0</v>
          </cell>
          <cell r="H107">
            <v>0</v>
          </cell>
        </row>
        <row r="108">
          <cell r="G108">
            <v>0</v>
          </cell>
          <cell r="H108">
            <v>0</v>
          </cell>
        </row>
        <row r="112">
          <cell r="G112">
            <v>0</v>
          </cell>
          <cell r="H112">
            <v>0</v>
          </cell>
        </row>
        <row r="113">
          <cell r="G113">
            <v>0</v>
          </cell>
          <cell r="H113">
            <v>0</v>
          </cell>
        </row>
        <row r="114">
          <cell r="G114">
            <v>0</v>
          </cell>
          <cell r="H114">
            <v>0</v>
          </cell>
        </row>
        <row r="115">
          <cell r="G115">
            <v>0</v>
          </cell>
          <cell r="H115">
            <v>0</v>
          </cell>
        </row>
        <row r="116">
          <cell r="G116">
            <v>0</v>
          </cell>
          <cell r="H116">
            <v>0</v>
          </cell>
        </row>
        <row r="117">
          <cell r="G117">
            <v>0</v>
          </cell>
          <cell r="H117">
            <v>0</v>
          </cell>
        </row>
        <row r="118">
          <cell r="G118">
            <v>0</v>
          </cell>
          <cell r="H118">
            <v>0</v>
          </cell>
        </row>
        <row r="119">
          <cell r="G119">
            <v>0</v>
          </cell>
          <cell r="H119">
            <v>0</v>
          </cell>
        </row>
        <row r="120">
          <cell r="G120">
            <v>0</v>
          </cell>
          <cell r="H120">
            <v>0</v>
          </cell>
        </row>
        <row r="136">
          <cell r="G136">
            <v>0</v>
          </cell>
          <cell r="H136">
            <v>0</v>
          </cell>
        </row>
        <row r="137">
          <cell r="G137">
            <v>0</v>
          </cell>
          <cell r="H137">
            <v>0</v>
          </cell>
        </row>
        <row r="138">
          <cell r="G138">
            <v>0</v>
          </cell>
          <cell r="H138">
            <v>0</v>
          </cell>
        </row>
        <row r="142">
          <cell r="G142">
            <v>0</v>
          </cell>
          <cell r="H142">
            <v>0</v>
          </cell>
        </row>
        <row r="143">
          <cell r="G143">
            <v>0</v>
          </cell>
          <cell r="H143">
            <v>0</v>
          </cell>
        </row>
        <row r="144">
          <cell r="G144">
            <v>0</v>
          </cell>
          <cell r="H144">
            <v>0</v>
          </cell>
        </row>
        <row r="150">
          <cell r="G150">
            <v>0</v>
          </cell>
          <cell r="H150">
            <v>0</v>
          </cell>
        </row>
        <row r="151">
          <cell r="G151">
            <v>0</v>
          </cell>
          <cell r="H151">
            <v>0</v>
          </cell>
        </row>
        <row r="152">
          <cell r="G152">
            <v>0</v>
          </cell>
          <cell r="H152">
            <v>0</v>
          </cell>
        </row>
        <row r="153">
          <cell r="G153">
            <v>0</v>
          </cell>
          <cell r="H153">
            <v>0</v>
          </cell>
        </row>
        <row r="154">
          <cell r="G154">
            <v>0</v>
          </cell>
          <cell r="H154">
            <v>0</v>
          </cell>
        </row>
        <row r="155">
          <cell r="G155">
            <v>0</v>
          </cell>
          <cell r="H155">
            <v>0</v>
          </cell>
        </row>
        <row r="156">
          <cell r="G156">
            <v>0</v>
          </cell>
          <cell r="H156">
            <v>0</v>
          </cell>
        </row>
        <row r="157">
          <cell r="G157">
            <v>0</v>
          </cell>
          <cell r="H157">
            <v>0</v>
          </cell>
        </row>
        <row r="158">
          <cell r="G158">
            <v>0</v>
          </cell>
          <cell r="H158">
            <v>0</v>
          </cell>
        </row>
        <row r="159">
          <cell r="G159">
            <v>0</v>
          </cell>
          <cell r="H159">
            <v>0</v>
          </cell>
        </row>
        <row r="160">
          <cell r="G160">
            <v>0</v>
          </cell>
          <cell r="H160">
            <v>0</v>
          </cell>
        </row>
        <row r="161">
          <cell r="G161">
            <v>0</v>
          </cell>
          <cell r="H161">
            <v>0</v>
          </cell>
        </row>
        <row r="162">
          <cell r="G162">
            <v>0</v>
          </cell>
          <cell r="H162">
            <v>0</v>
          </cell>
        </row>
        <row r="163">
          <cell r="G163">
            <v>0</v>
          </cell>
          <cell r="H163">
            <v>0</v>
          </cell>
        </row>
        <row r="164">
          <cell r="G164">
            <v>0</v>
          </cell>
          <cell r="H164">
            <v>0</v>
          </cell>
        </row>
        <row r="165">
          <cell r="G165">
            <v>0</v>
          </cell>
          <cell r="H165">
            <v>0</v>
          </cell>
        </row>
        <row r="166">
          <cell r="G166">
            <v>0</v>
          </cell>
          <cell r="H166">
            <v>0</v>
          </cell>
        </row>
        <row r="167">
          <cell r="G167">
            <v>0</v>
          </cell>
          <cell r="H167">
            <v>0</v>
          </cell>
        </row>
        <row r="168">
          <cell r="G168">
            <v>0</v>
          </cell>
          <cell r="H168">
            <v>0</v>
          </cell>
        </row>
        <row r="169">
          <cell r="G169">
            <v>0</v>
          </cell>
          <cell r="H169">
            <v>0</v>
          </cell>
        </row>
        <row r="170">
          <cell r="G170">
            <v>0</v>
          </cell>
          <cell r="H170">
            <v>0</v>
          </cell>
        </row>
        <row r="177">
          <cell r="G177">
            <v>0</v>
          </cell>
          <cell r="H177">
            <v>0</v>
          </cell>
        </row>
        <row r="178">
          <cell r="G178">
            <v>0</v>
          </cell>
          <cell r="H178">
            <v>0</v>
          </cell>
        </row>
        <row r="179">
          <cell r="G179">
            <v>0</v>
          </cell>
          <cell r="H179">
            <v>0</v>
          </cell>
        </row>
        <row r="180">
          <cell r="G180">
            <v>0</v>
          </cell>
          <cell r="H180">
            <v>0</v>
          </cell>
        </row>
        <row r="181">
          <cell r="G181">
            <v>0</v>
          </cell>
          <cell r="H181">
            <v>0</v>
          </cell>
        </row>
        <row r="182">
          <cell r="G182">
            <v>0</v>
          </cell>
          <cell r="H182">
            <v>0</v>
          </cell>
        </row>
        <row r="183">
          <cell r="G183">
            <v>0</v>
          </cell>
          <cell r="H183">
            <v>0</v>
          </cell>
        </row>
        <row r="184">
          <cell r="G184">
            <v>0</v>
          </cell>
          <cell r="H184">
            <v>0</v>
          </cell>
        </row>
        <row r="185">
          <cell r="G185">
            <v>0</v>
          </cell>
          <cell r="H185">
            <v>0</v>
          </cell>
        </row>
        <row r="189">
          <cell r="G189">
            <v>0</v>
          </cell>
          <cell r="H189">
            <v>0</v>
          </cell>
        </row>
        <row r="190">
          <cell r="G190">
            <v>0</v>
          </cell>
          <cell r="H190">
            <v>0</v>
          </cell>
        </row>
        <row r="191">
          <cell r="G191">
            <v>0</v>
          </cell>
          <cell r="H191">
            <v>0</v>
          </cell>
        </row>
        <row r="192">
          <cell r="G192">
            <v>0</v>
          </cell>
          <cell r="H192">
            <v>0</v>
          </cell>
        </row>
        <row r="193">
          <cell r="G193">
            <v>0</v>
          </cell>
          <cell r="H193">
            <v>0</v>
          </cell>
        </row>
        <row r="194">
          <cell r="G194">
            <v>0</v>
          </cell>
          <cell r="H194">
            <v>0</v>
          </cell>
        </row>
        <row r="195">
          <cell r="G195">
            <v>0</v>
          </cell>
          <cell r="H195">
            <v>0</v>
          </cell>
        </row>
        <row r="196">
          <cell r="G196">
            <v>0</v>
          </cell>
          <cell r="H196">
            <v>0</v>
          </cell>
        </row>
        <row r="197">
          <cell r="G197">
            <v>0</v>
          </cell>
          <cell r="H197">
            <v>0</v>
          </cell>
        </row>
        <row r="292">
          <cell r="G292">
            <v>0</v>
          </cell>
          <cell r="H292">
            <v>0</v>
          </cell>
        </row>
        <row r="293">
          <cell r="G293">
            <v>0</v>
          </cell>
          <cell r="H293">
            <v>0</v>
          </cell>
        </row>
        <row r="294">
          <cell r="G294">
            <v>0</v>
          </cell>
          <cell r="H294">
            <v>0</v>
          </cell>
        </row>
        <row r="295">
          <cell r="G295">
            <v>0</v>
          </cell>
          <cell r="H295">
            <v>0</v>
          </cell>
        </row>
        <row r="296">
          <cell r="G296">
            <v>0</v>
          </cell>
          <cell r="H296">
            <v>0</v>
          </cell>
        </row>
        <row r="297">
          <cell r="G297">
            <v>0</v>
          </cell>
          <cell r="H297">
            <v>0</v>
          </cell>
        </row>
        <row r="298">
          <cell r="G298">
            <v>0</v>
          </cell>
          <cell r="H298">
            <v>0</v>
          </cell>
        </row>
        <row r="299">
          <cell r="G299">
            <v>0</v>
          </cell>
          <cell r="H299">
            <v>0</v>
          </cell>
        </row>
        <row r="300">
          <cell r="G300">
            <v>0</v>
          </cell>
          <cell r="H300">
            <v>0</v>
          </cell>
        </row>
        <row r="304">
          <cell r="G304">
            <v>0</v>
          </cell>
          <cell r="H304">
            <v>0</v>
          </cell>
        </row>
        <row r="305">
          <cell r="G305">
            <v>0</v>
          </cell>
          <cell r="H305">
            <v>0</v>
          </cell>
        </row>
        <row r="306">
          <cell r="G306">
            <v>0</v>
          </cell>
          <cell r="H306">
            <v>0</v>
          </cell>
        </row>
        <row r="307">
          <cell r="G307">
            <v>0</v>
          </cell>
          <cell r="H307">
            <v>0</v>
          </cell>
        </row>
        <row r="308">
          <cell r="G308">
            <v>0</v>
          </cell>
          <cell r="H308">
            <v>0</v>
          </cell>
        </row>
        <row r="309">
          <cell r="G309">
            <v>0</v>
          </cell>
          <cell r="H309">
            <v>0</v>
          </cell>
        </row>
        <row r="310">
          <cell r="G310">
            <v>0</v>
          </cell>
          <cell r="H310">
            <v>0</v>
          </cell>
        </row>
        <row r="311">
          <cell r="G311">
            <v>0</v>
          </cell>
          <cell r="H311">
            <v>0</v>
          </cell>
        </row>
        <row r="312">
          <cell r="G312">
            <v>0</v>
          </cell>
          <cell r="H312">
            <v>0</v>
          </cell>
        </row>
        <row r="313">
          <cell r="G313">
            <v>0</v>
          </cell>
          <cell r="H313">
            <v>0</v>
          </cell>
        </row>
        <row r="314">
          <cell r="G314">
            <v>0</v>
          </cell>
          <cell r="H314">
            <v>0</v>
          </cell>
        </row>
        <row r="318">
          <cell r="G318">
            <v>0</v>
          </cell>
          <cell r="H318">
            <v>0</v>
          </cell>
        </row>
        <row r="319">
          <cell r="G319">
            <v>0</v>
          </cell>
          <cell r="H319">
            <v>0</v>
          </cell>
        </row>
        <row r="320">
          <cell r="G320">
            <v>0</v>
          </cell>
          <cell r="H320">
            <v>0</v>
          </cell>
        </row>
        <row r="321">
          <cell r="G321">
            <v>0</v>
          </cell>
          <cell r="H321">
            <v>0</v>
          </cell>
        </row>
        <row r="338">
          <cell r="G338">
            <v>0</v>
          </cell>
          <cell r="H338">
            <v>0</v>
          </cell>
        </row>
        <row r="339">
          <cell r="G339">
            <v>0</v>
          </cell>
          <cell r="H339">
            <v>0</v>
          </cell>
        </row>
        <row r="340">
          <cell r="G340">
            <v>0</v>
          </cell>
          <cell r="H340">
            <v>0</v>
          </cell>
        </row>
        <row r="341">
          <cell r="G341">
            <v>0</v>
          </cell>
          <cell r="H341">
            <v>0</v>
          </cell>
        </row>
        <row r="342">
          <cell r="G342">
            <v>0</v>
          </cell>
          <cell r="H342">
            <v>0</v>
          </cell>
        </row>
        <row r="343">
          <cell r="G343">
            <v>0</v>
          </cell>
          <cell r="H343">
            <v>0</v>
          </cell>
        </row>
        <row r="344">
          <cell r="G344">
            <v>0</v>
          </cell>
          <cell r="H344">
            <v>0</v>
          </cell>
        </row>
        <row r="345">
          <cell r="G345">
            <v>0</v>
          </cell>
          <cell r="H345">
            <v>0</v>
          </cell>
        </row>
        <row r="346">
          <cell r="G346">
            <v>0</v>
          </cell>
          <cell r="H346">
            <v>0</v>
          </cell>
        </row>
        <row r="347">
          <cell r="G347">
            <v>0</v>
          </cell>
          <cell r="H347">
            <v>0</v>
          </cell>
        </row>
        <row r="348">
          <cell r="G348">
            <v>0</v>
          </cell>
          <cell r="H348">
            <v>0</v>
          </cell>
        </row>
        <row r="349">
          <cell r="G349">
            <v>0</v>
          </cell>
          <cell r="H349">
            <v>0</v>
          </cell>
        </row>
        <row r="350">
          <cell r="G350">
            <v>0</v>
          </cell>
          <cell r="H350">
            <v>0</v>
          </cell>
        </row>
        <row r="351">
          <cell r="G351">
            <v>0</v>
          </cell>
          <cell r="H351">
            <v>0</v>
          </cell>
        </row>
        <row r="352">
          <cell r="G352">
            <v>0</v>
          </cell>
          <cell r="H352">
            <v>0</v>
          </cell>
        </row>
        <row r="353">
          <cell r="G353">
            <v>0</v>
          </cell>
          <cell r="H353">
            <v>0</v>
          </cell>
        </row>
        <row r="354">
          <cell r="G354">
            <v>0</v>
          </cell>
          <cell r="H354">
            <v>0</v>
          </cell>
        </row>
        <row r="355">
          <cell r="G355">
            <v>0</v>
          </cell>
          <cell r="H355">
            <v>0</v>
          </cell>
        </row>
        <row r="356">
          <cell r="G356">
            <v>0</v>
          </cell>
          <cell r="H356">
            <v>0</v>
          </cell>
        </row>
        <row r="357">
          <cell r="G357">
            <v>0</v>
          </cell>
          <cell r="H357">
            <v>0</v>
          </cell>
        </row>
        <row r="358">
          <cell r="G358">
            <v>0</v>
          </cell>
          <cell r="H358">
            <v>0</v>
          </cell>
        </row>
        <row r="359">
          <cell r="G359">
            <v>0</v>
          </cell>
          <cell r="H359">
            <v>0</v>
          </cell>
        </row>
        <row r="360">
          <cell r="G360">
            <v>0</v>
          </cell>
          <cell r="H360">
            <v>0</v>
          </cell>
        </row>
        <row r="364">
          <cell r="G364">
            <v>0</v>
          </cell>
          <cell r="H364">
            <v>0</v>
          </cell>
        </row>
        <row r="365">
          <cell r="G365">
            <v>0</v>
          </cell>
          <cell r="H365">
            <v>0</v>
          </cell>
        </row>
        <row r="366">
          <cell r="G366">
            <v>0</v>
          </cell>
          <cell r="H366">
            <v>0</v>
          </cell>
        </row>
        <row r="370">
          <cell r="G370">
            <v>0</v>
          </cell>
          <cell r="H370">
            <v>0</v>
          </cell>
        </row>
        <row r="371">
          <cell r="G371">
            <v>0</v>
          </cell>
          <cell r="H371">
            <v>0</v>
          </cell>
        </row>
        <row r="372">
          <cell r="G372">
            <v>0</v>
          </cell>
          <cell r="H372">
            <v>0</v>
          </cell>
        </row>
        <row r="373">
          <cell r="G373">
            <v>0</v>
          </cell>
          <cell r="H373">
            <v>0</v>
          </cell>
        </row>
        <row r="374">
          <cell r="G374">
            <v>0</v>
          </cell>
          <cell r="H374">
            <v>0</v>
          </cell>
        </row>
        <row r="395">
          <cell r="G395">
            <v>0</v>
          </cell>
          <cell r="H395">
            <v>0</v>
          </cell>
        </row>
        <row r="396">
          <cell r="G396">
            <v>0</v>
          </cell>
          <cell r="H396">
            <v>0</v>
          </cell>
        </row>
        <row r="397">
          <cell r="G397">
            <v>0</v>
          </cell>
          <cell r="H397">
            <v>0</v>
          </cell>
        </row>
        <row r="402">
          <cell r="G402">
            <v>0</v>
          </cell>
          <cell r="H402">
            <v>0</v>
          </cell>
        </row>
        <row r="403">
          <cell r="G403">
            <v>0</v>
          </cell>
          <cell r="H403">
            <v>0</v>
          </cell>
        </row>
        <row r="404">
          <cell r="G404">
            <v>0</v>
          </cell>
          <cell r="H404">
            <v>0</v>
          </cell>
        </row>
        <row r="407">
          <cell r="G407">
            <v>0</v>
          </cell>
          <cell r="H407">
            <v>0</v>
          </cell>
        </row>
        <row r="411">
          <cell r="G411">
            <v>0</v>
          </cell>
          <cell r="H411">
            <v>0</v>
          </cell>
        </row>
        <row r="412">
          <cell r="G412">
            <v>0</v>
          </cell>
          <cell r="H412">
            <v>0</v>
          </cell>
        </row>
        <row r="413">
          <cell r="G413">
            <v>0</v>
          </cell>
          <cell r="H413">
            <v>0</v>
          </cell>
        </row>
        <row r="431">
          <cell r="G431">
            <v>0</v>
          </cell>
          <cell r="H431">
            <v>0</v>
          </cell>
        </row>
        <row r="447">
          <cell r="G447">
            <v>0</v>
          </cell>
          <cell r="H447">
            <v>0</v>
          </cell>
        </row>
        <row r="448">
          <cell r="G448">
            <v>0</v>
          </cell>
          <cell r="H448">
            <v>0</v>
          </cell>
        </row>
        <row r="449">
          <cell r="G449">
            <v>0</v>
          </cell>
          <cell r="H449">
            <v>0</v>
          </cell>
        </row>
        <row r="450">
          <cell r="G450">
            <v>0</v>
          </cell>
          <cell r="H450">
            <v>0</v>
          </cell>
        </row>
        <row r="451">
          <cell r="G451">
            <v>0</v>
          </cell>
          <cell r="H451">
            <v>0</v>
          </cell>
        </row>
        <row r="452">
          <cell r="G452">
            <v>0</v>
          </cell>
          <cell r="H452">
            <v>0</v>
          </cell>
        </row>
        <row r="456">
          <cell r="G456">
            <v>0</v>
          </cell>
          <cell r="H456">
            <v>0</v>
          </cell>
        </row>
        <row r="462">
          <cell r="G462">
            <v>0</v>
          </cell>
          <cell r="H462">
            <v>0</v>
          </cell>
        </row>
        <row r="463">
          <cell r="G463">
            <v>0</v>
          </cell>
          <cell r="H463">
            <v>0</v>
          </cell>
        </row>
        <row r="464">
          <cell r="G464">
            <v>0</v>
          </cell>
          <cell r="H464">
            <v>0</v>
          </cell>
        </row>
        <row r="465">
          <cell r="G465">
            <v>0</v>
          </cell>
          <cell r="H465">
            <v>0</v>
          </cell>
        </row>
        <row r="469">
          <cell r="G469">
            <v>0</v>
          </cell>
          <cell r="H469">
            <v>0</v>
          </cell>
        </row>
        <row r="473">
          <cell r="G473">
            <v>0</v>
          </cell>
          <cell r="H473">
            <v>0</v>
          </cell>
        </row>
        <row r="474">
          <cell r="G474">
            <v>0</v>
          </cell>
          <cell r="H474">
            <v>0</v>
          </cell>
        </row>
        <row r="475">
          <cell r="G475">
            <v>0</v>
          </cell>
          <cell r="H475">
            <v>0</v>
          </cell>
        </row>
        <row r="476">
          <cell r="G476">
            <v>0</v>
          </cell>
          <cell r="H476">
            <v>0</v>
          </cell>
        </row>
        <row r="477">
          <cell r="G477">
            <v>0</v>
          </cell>
          <cell r="H477">
            <v>0</v>
          </cell>
        </row>
        <row r="478">
          <cell r="G478">
            <v>0</v>
          </cell>
          <cell r="H478">
            <v>0</v>
          </cell>
        </row>
        <row r="479">
          <cell r="G479">
            <v>0</v>
          </cell>
          <cell r="H479">
            <v>0</v>
          </cell>
        </row>
        <row r="480">
          <cell r="G480">
            <v>0</v>
          </cell>
          <cell r="H480">
            <v>0</v>
          </cell>
        </row>
        <row r="481">
          <cell r="G481">
            <v>0</v>
          </cell>
          <cell r="H481">
            <v>0</v>
          </cell>
        </row>
        <row r="482">
          <cell r="G482">
            <v>0</v>
          </cell>
          <cell r="H482">
            <v>0</v>
          </cell>
        </row>
        <row r="483">
          <cell r="G483">
            <v>0</v>
          </cell>
          <cell r="H483">
            <v>0</v>
          </cell>
        </row>
        <row r="484">
          <cell r="G484">
            <v>0</v>
          </cell>
          <cell r="H484">
            <v>0</v>
          </cell>
        </row>
        <row r="485">
          <cell r="G485">
            <v>0</v>
          </cell>
          <cell r="H485">
            <v>0</v>
          </cell>
        </row>
        <row r="486">
          <cell r="G486">
            <v>0</v>
          </cell>
          <cell r="H486">
            <v>0</v>
          </cell>
        </row>
        <row r="487">
          <cell r="G487">
            <v>0</v>
          </cell>
          <cell r="H487">
            <v>0</v>
          </cell>
        </row>
        <row r="488">
          <cell r="G488">
            <v>0</v>
          </cell>
          <cell r="H488">
            <v>0</v>
          </cell>
        </row>
        <row r="489">
          <cell r="G489">
            <v>0</v>
          </cell>
          <cell r="H489">
            <v>0</v>
          </cell>
        </row>
        <row r="490">
          <cell r="G490">
            <v>0</v>
          </cell>
          <cell r="H490">
            <v>0</v>
          </cell>
        </row>
        <row r="491">
          <cell r="G491">
            <v>0</v>
          </cell>
          <cell r="H491">
            <v>0</v>
          </cell>
        </row>
        <row r="495">
          <cell r="G495">
            <v>0</v>
          </cell>
          <cell r="H495">
            <v>0</v>
          </cell>
        </row>
        <row r="496">
          <cell r="G496">
            <v>0</v>
          </cell>
          <cell r="H496">
            <v>0</v>
          </cell>
        </row>
        <row r="497">
          <cell r="G497">
            <v>0</v>
          </cell>
          <cell r="H497">
            <v>0</v>
          </cell>
        </row>
        <row r="498">
          <cell r="G498">
            <v>0</v>
          </cell>
          <cell r="H498">
            <v>0</v>
          </cell>
        </row>
        <row r="499">
          <cell r="G499">
            <v>0</v>
          </cell>
          <cell r="H499">
            <v>0</v>
          </cell>
        </row>
        <row r="500">
          <cell r="G500">
            <v>0</v>
          </cell>
          <cell r="H500">
            <v>0</v>
          </cell>
        </row>
        <row r="501">
          <cell r="G501">
            <v>0</v>
          </cell>
          <cell r="H501">
            <v>0</v>
          </cell>
        </row>
        <row r="502">
          <cell r="G502">
            <v>0</v>
          </cell>
          <cell r="H502">
            <v>0</v>
          </cell>
        </row>
        <row r="516">
          <cell r="G516">
            <v>0</v>
          </cell>
          <cell r="H516">
            <v>0</v>
          </cell>
        </row>
        <row r="517">
          <cell r="G517">
            <v>0</v>
          </cell>
          <cell r="H517">
            <v>0</v>
          </cell>
        </row>
        <row r="521">
          <cell r="G521">
            <v>0</v>
          </cell>
          <cell r="H521">
            <v>0</v>
          </cell>
        </row>
        <row r="525">
          <cell r="G525">
            <v>0</v>
          </cell>
          <cell r="H525">
            <v>0</v>
          </cell>
        </row>
        <row r="526">
          <cell r="G526">
            <v>0</v>
          </cell>
          <cell r="H526">
            <v>0</v>
          </cell>
        </row>
        <row r="527">
          <cell r="G527">
            <v>0</v>
          </cell>
          <cell r="H527">
            <v>0</v>
          </cell>
        </row>
        <row r="528">
          <cell r="G528">
            <v>0</v>
          </cell>
          <cell r="H528">
            <v>0</v>
          </cell>
        </row>
        <row r="529">
          <cell r="G529">
            <v>0</v>
          </cell>
          <cell r="H529">
            <v>0</v>
          </cell>
        </row>
        <row r="530">
          <cell r="G530">
            <v>0</v>
          </cell>
          <cell r="H530">
            <v>0</v>
          </cell>
        </row>
        <row r="531">
          <cell r="G531">
            <v>0</v>
          </cell>
          <cell r="H531">
            <v>0</v>
          </cell>
        </row>
        <row r="533">
          <cell r="G533">
            <v>0</v>
          </cell>
          <cell r="H533">
            <v>0</v>
          </cell>
        </row>
        <row r="534">
          <cell r="G534">
            <v>0</v>
          </cell>
          <cell r="H534">
            <v>0</v>
          </cell>
        </row>
        <row r="535">
          <cell r="G535">
            <v>0</v>
          </cell>
          <cell r="H535">
            <v>0</v>
          </cell>
        </row>
        <row r="536">
          <cell r="G536">
            <v>0</v>
          </cell>
          <cell r="H536">
            <v>0</v>
          </cell>
        </row>
        <row r="537">
          <cell r="G537">
            <v>0</v>
          </cell>
          <cell r="H537">
            <v>0</v>
          </cell>
        </row>
        <row r="538">
          <cell r="G538">
            <v>0</v>
          </cell>
          <cell r="H538">
            <v>0</v>
          </cell>
        </row>
        <row r="539">
          <cell r="G539">
            <v>0</v>
          </cell>
          <cell r="H539">
            <v>0</v>
          </cell>
        </row>
        <row r="540">
          <cell r="G540">
            <v>0</v>
          </cell>
          <cell r="H540">
            <v>0</v>
          </cell>
        </row>
        <row r="541">
          <cell r="G541">
            <v>0</v>
          </cell>
          <cell r="H541">
            <v>0</v>
          </cell>
        </row>
        <row r="542">
          <cell r="G542">
            <v>0</v>
          </cell>
          <cell r="H542">
            <v>0</v>
          </cell>
        </row>
        <row r="543">
          <cell r="G543">
            <v>0</v>
          </cell>
          <cell r="H543">
            <v>0</v>
          </cell>
        </row>
        <row r="544">
          <cell r="G544">
            <v>0</v>
          </cell>
          <cell r="H544">
            <v>0</v>
          </cell>
        </row>
        <row r="545">
          <cell r="G545">
            <v>0</v>
          </cell>
          <cell r="H545">
            <v>0</v>
          </cell>
        </row>
        <row r="546">
          <cell r="G546">
            <v>0</v>
          </cell>
          <cell r="H546">
            <v>0</v>
          </cell>
        </row>
        <row r="562">
          <cell r="G562">
            <v>0</v>
          </cell>
          <cell r="H562">
            <v>0</v>
          </cell>
        </row>
        <row r="566">
          <cell r="G566">
            <v>0</v>
          </cell>
          <cell r="H566">
            <v>0</v>
          </cell>
        </row>
        <row r="570">
          <cell r="G570">
            <v>0</v>
          </cell>
          <cell r="H570">
            <v>0</v>
          </cell>
        </row>
        <row r="574">
          <cell r="G574">
            <v>0</v>
          </cell>
          <cell r="H574">
            <v>0</v>
          </cell>
        </row>
        <row r="578">
          <cell r="G578">
            <v>0</v>
          </cell>
          <cell r="H578">
            <v>0</v>
          </cell>
        </row>
        <row r="596">
          <cell r="G596">
            <v>0</v>
          </cell>
          <cell r="H596">
            <v>0</v>
          </cell>
        </row>
        <row r="597">
          <cell r="G597">
            <v>0</v>
          </cell>
          <cell r="H597">
            <v>0</v>
          </cell>
        </row>
        <row r="601">
          <cell r="G601">
            <v>0</v>
          </cell>
          <cell r="H601">
            <v>0</v>
          </cell>
        </row>
        <row r="602">
          <cell r="G602">
            <v>0</v>
          </cell>
          <cell r="H602">
            <v>0</v>
          </cell>
        </row>
        <row r="603">
          <cell r="G603">
            <v>0</v>
          </cell>
          <cell r="H603">
            <v>0</v>
          </cell>
        </row>
        <row r="604">
          <cell r="G604">
            <v>0</v>
          </cell>
          <cell r="H604">
            <v>0</v>
          </cell>
        </row>
        <row r="608">
          <cell r="G608">
            <v>0</v>
          </cell>
          <cell r="H608">
            <v>0</v>
          </cell>
        </row>
        <row r="609">
          <cell r="G609">
            <v>0</v>
          </cell>
          <cell r="H609">
            <v>0</v>
          </cell>
        </row>
        <row r="632">
          <cell r="G632">
            <v>0</v>
          </cell>
          <cell r="H632">
            <v>0</v>
          </cell>
        </row>
        <row r="636">
          <cell r="G636">
            <v>0</v>
          </cell>
          <cell r="H636">
            <v>0</v>
          </cell>
        </row>
        <row r="637">
          <cell r="G637">
            <v>0</v>
          </cell>
          <cell r="H637">
            <v>0</v>
          </cell>
        </row>
        <row r="638">
          <cell r="G638">
            <v>0</v>
          </cell>
          <cell r="H638">
            <v>0</v>
          </cell>
        </row>
        <row r="644">
          <cell r="G644">
            <v>0</v>
          </cell>
          <cell r="H644">
            <v>0</v>
          </cell>
        </row>
        <row r="645">
          <cell r="G645">
            <v>0</v>
          </cell>
          <cell r="H645">
            <v>0</v>
          </cell>
        </row>
        <row r="646">
          <cell r="G646">
            <v>0</v>
          </cell>
          <cell r="H646">
            <v>0</v>
          </cell>
        </row>
        <row r="647">
          <cell r="G647">
            <v>0</v>
          </cell>
          <cell r="H647">
            <v>0</v>
          </cell>
        </row>
        <row r="648">
          <cell r="G648">
            <v>0</v>
          </cell>
          <cell r="H648">
            <v>0</v>
          </cell>
        </row>
        <row r="652">
          <cell r="G652">
            <v>0</v>
          </cell>
          <cell r="H652">
            <v>0</v>
          </cell>
        </row>
        <row r="656">
          <cell r="G656">
            <v>0</v>
          </cell>
          <cell r="H656">
            <v>0</v>
          </cell>
        </row>
        <row r="657">
          <cell r="G657">
            <v>0</v>
          </cell>
          <cell r="H657">
            <v>0</v>
          </cell>
        </row>
        <row r="674">
          <cell r="G674">
            <v>0</v>
          </cell>
          <cell r="H674">
            <v>0</v>
          </cell>
        </row>
        <row r="694">
          <cell r="G694">
            <v>0</v>
          </cell>
          <cell r="H694">
            <v>0</v>
          </cell>
        </row>
        <row r="695">
          <cell r="G695">
            <v>0</v>
          </cell>
          <cell r="H695">
            <v>0</v>
          </cell>
        </row>
        <row r="700">
          <cell r="G700">
            <v>0</v>
          </cell>
          <cell r="H700">
            <v>0</v>
          </cell>
        </row>
        <row r="704">
          <cell r="G704">
            <v>0</v>
          </cell>
          <cell r="H704">
            <v>0</v>
          </cell>
        </row>
        <row r="742">
          <cell r="G742">
            <v>0</v>
          </cell>
          <cell r="H742">
            <v>0</v>
          </cell>
        </row>
        <row r="743">
          <cell r="G743">
            <v>0</v>
          </cell>
          <cell r="H743">
            <v>0</v>
          </cell>
        </row>
        <row r="744">
          <cell r="G744">
            <v>0</v>
          </cell>
          <cell r="H744">
            <v>0</v>
          </cell>
        </row>
        <row r="745">
          <cell r="G745">
            <v>0</v>
          </cell>
          <cell r="H745">
            <v>0</v>
          </cell>
        </row>
        <row r="746">
          <cell r="G746">
            <v>0</v>
          </cell>
          <cell r="H746">
            <v>0</v>
          </cell>
        </row>
        <row r="747">
          <cell r="G747">
            <v>0</v>
          </cell>
          <cell r="H747">
            <v>0</v>
          </cell>
        </row>
        <row r="748">
          <cell r="G748">
            <v>0</v>
          </cell>
          <cell r="H748">
            <v>0</v>
          </cell>
        </row>
        <row r="749">
          <cell r="G749">
            <v>0</v>
          </cell>
          <cell r="H749">
            <v>0</v>
          </cell>
        </row>
        <row r="761">
          <cell r="G761">
            <v>0</v>
          </cell>
          <cell r="H761">
            <v>0</v>
          </cell>
        </row>
        <row r="772">
          <cell r="G772">
            <v>0</v>
          </cell>
          <cell r="H772">
            <v>0</v>
          </cell>
        </row>
        <row r="830">
          <cell r="F830">
            <v>663503</v>
          </cell>
          <cell r="G830">
            <v>301163</v>
          </cell>
          <cell r="H830">
            <v>181485</v>
          </cell>
          <cell r="I830">
            <v>873</v>
          </cell>
          <cell r="J830">
            <v>3136</v>
          </cell>
          <cell r="K830">
            <v>26</v>
          </cell>
          <cell r="L830">
            <v>83466</v>
          </cell>
          <cell r="M830">
            <v>63913</v>
          </cell>
          <cell r="N830">
            <v>1685</v>
          </cell>
          <cell r="O830">
            <v>23115</v>
          </cell>
          <cell r="P830">
            <v>4630</v>
          </cell>
          <cell r="Q830">
            <v>11</v>
          </cell>
          <cell r="R830">
            <v>663503</v>
          </cell>
          <cell r="S830">
            <v>0</v>
          </cell>
        </row>
        <row r="831">
          <cell r="E831" t="str">
            <v>K201</v>
          </cell>
          <cell r="F831">
            <v>1</v>
          </cell>
          <cell r="G831">
            <v>0.45387</v>
          </cell>
          <cell r="H831">
            <v>0.27353</v>
          </cell>
          <cell r="I831">
            <v>1.32E-3</v>
          </cell>
          <cell r="J831">
            <v>4.7299999999999998E-3</v>
          </cell>
          <cell r="K831">
            <v>4.0000000000000003E-5</v>
          </cell>
          <cell r="L831">
            <v>0.1258</v>
          </cell>
          <cell r="M831">
            <v>9.6329999999999999E-2</v>
          </cell>
          <cell r="N831">
            <v>2.5400000000000002E-3</v>
          </cell>
          <cell r="O831">
            <v>3.4840000000000003E-2</v>
          </cell>
          <cell r="P831">
            <v>6.9800000000000001E-3</v>
          </cell>
          <cell r="Q831">
            <v>2.0000000000000002E-5</v>
          </cell>
          <cell r="R831">
            <v>1</v>
          </cell>
          <cell r="S831">
            <v>0</v>
          </cell>
        </row>
        <row r="832">
          <cell r="F832">
            <v>663503</v>
          </cell>
          <cell r="G832">
            <v>301163</v>
          </cell>
          <cell r="H832">
            <v>181485</v>
          </cell>
          <cell r="I832">
            <v>873</v>
          </cell>
          <cell r="J832">
            <v>3136</v>
          </cell>
          <cell r="K832">
            <v>26</v>
          </cell>
          <cell r="L832">
            <v>83466</v>
          </cell>
          <cell r="M832">
            <v>63913</v>
          </cell>
          <cell r="N832">
            <v>1685</v>
          </cell>
          <cell r="O832">
            <v>23115</v>
          </cell>
          <cell r="P832">
            <v>4630</v>
          </cell>
          <cell r="Q832">
            <v>11</v>
          </cell>
          <cell r="R832">
            <v>663503</v>
          </cell>
          <cell r="S832">
            <v>0</v>
          </cell>
        </row>
        <row r="833">
          <cell r="E833" t="str">
            <v>K202</v>
          </cell>
          <cell r="F833">
            <v>1</v>
          </cell>
          <cell r="G833">
            <v>0.45387</v>
          </cell>
          <cell r="H833">
            <v>0.27353</v>
          </cell>
          <cell r="I833">
            <v>1.32E-3</v>
          </cell>
          <cell r="J833">
            <v>4.7299999999999998E-3</v>
          </cell>
          <cell r="K833">
            <v>4.0000000000000003E-5</v>
          </cell>
          <cell r="L833">
            <v>0.1258</v>
          </cell>
          <cell r="M833">
            <v>9.6329999999999999E-2</v>
          </cell>
          <cell r="N833">
            <v>2.5400000000000002E-3</v>
          </cell>
          <cell r="O833">
            <v>3.4840000000000003E-2</v>
          </cell>
          <cell r="P833">
            <v>6.9800000000000001E-3</v>
          </cell>
          <cell r="Q833">
            <v>2.0000000000000002E-5</v>
          </cell>
          <cell r="R833">
            <v>1</v>
          </cell>
          <cell r="S833">
            <v>0</v>
          </cell>
        </row>
        <row r="834">
          <cell r="F834">
            <v>1532788</v>
          </cell>
          <cell r="G834">
            <v>982296</v>
          </cell>
          <cell r="H834">
            <v>290667</v>
          </cell>
          <cell r="I834">
            <v>1091</v>
          </cell>
          <cell r="J834">
            <v>8685</v>
          </cell>
          <cell r="K834">
            <v>54</v>
          </cell>
          <cell r="L834">
            <v>113290</v>
          </cell>
          <cell r="M834">
            <v>91259</v>
          </cell>
          <cell r="N834">
            <v>2980</v>
          </cell>
          <cell r="O834">
            <v>36813</v>
          </cell>
          <cell r="P834">
            <v>5612</v>
          </cell>
          <cell r="Q834">
            <v>41</v>
          </cell>
          <cell r="R834">
            <v>1532788</v>
          </cell>
          <cell r="S834">
            <v>0</v>
          </cell>
        </row>
        <row r="835">
          <cell r="E835" t="str">
            <v>K203</v>
          </cell>
          <cell r="F835">
            <v>1</v>
          </cell>
          <cell r="G835">
            <v>0.64085000000000014</v>
          </cell>
          <cell r="H835">
            <v>0.18962999999999999</v>
          </cell>
          <cell r="I835">
            <v>7.1000000000000002E-4</v>
          </cell>
          <cell r="J835">
            <v>5.6699999999999997E-3</v>
          </cell>
          <cell r="K835">
            <v>4.0000000000000003E-5</v>
          </cell>
          <cell r="L835">
            <v>7.3910000000000003E-2</v>
          </cell>
          <cell r="M835">
            <v>5.9540000000000003E-2</v>
          </cell>
          <cell r="N835">
            <v>1.9400000000000001E-3</v>
          </cell>
          <cell r="O835">
            <v>2.402E-2</v>
          </cell>
          <cell r="P835">
            <v>3.6600000000000001E-3</v>
          </cell>
          <cell r="Q835">
            <v>3.0000000000000001E-5</v>
          </cell>
          <cell r="R835">
            <v>1.0000000000000002</v>
          </cell>
          <cell r="S835">
            <v>0</v>
          </cell>
        </row>
        <row r="836">
          <cell r="F836">
            <v>673122</v>
          </cell>
          <cell r="G836">
            <v>310912</v>
          </cell>
          <cell r="H836">
            <v>193179</v>
          </cell>
          <cell r="I836">
            <v>922</v>
          </cell>
          <cell r="J836">
            <v>4214</v>
          </cell>
          <cell r="K836">
            <v>28</v>
          </cell>
          <cell r="L836">
            <v>88513</v>
          </cell>
          <cell r="M836">
            <v>68972</v>
          </cell>
          <cell r="N836">
            <v>1828</v>
          </cell>
          <cell r="O836">
            <v>0</v>
          </cell>
          <cell r="P836">
            <v>4543</v>
          </cell>
          <cell r="Q836">
            <v>11</v>
          </cell>
          <cell r="R836">
            <v>673122</v>
          </cell>
          <cell r="S836">
            <v>0</v>
          </cell>
        </row>
        <row r="837">
          <cell r="E837" t="str">
            <v>K205</v>
          </cell>
          <cell r="F837">
            <v>1</v>
          </cell>
          <cell r="G837">
            <v>0.46187999999999996</v>
          </cell>
          <cell r="H837">
            <v>0.28699000000000002</v>
          </cell>
          <cell r="I837">
            <v>1.3699999999999999E-3</v>
          </cell>
          <cell r="J837">
            <v>6.2599999999999999E-3</v>
          </cell>
          <cell r="K837">
            <v>4.0000000000000003E-5</v>
          </cell>
          <cell r="L837">
            <v>0.13150000000000001</v>
          </cell>
          <cell r="M837">
            <v>0.10247000000000001</v>
          </cell>
          <cell r="N837">
            <v>2.7200000000000002E-3</v>
          </cell>
          <cell r="O837">
            <v>0</v>
          </cell>
          <cell r="P837">
            <v>6.7499999999999999E-3</v>
          </cell>
          <cell r="Q837">
            <v>2.0000000000000002E-5</v>
          </cell>
          <cell r="R837">
            <v>1</v>
          </cell>
          <cell r="S837">
            <v>0</v>
          </cell>
        </row>
        <row r="838">
          <cell r="F838">
            <v>673122</v>
          </cell>
          <cell r="G838">
            <v>310912</v>
          </cell>
          <cell r="H838">
            <v>193179</v>
          </cell>
          <cell r="I838">
            <v>922</v>
          </cell>
          <cell r="J838">
            <v>4214</v>
          </cell>
          <cell r="K838">
            <v>28</v>
          </cell>
          <cell r="L838">
            <v>88513</v>
          </cell>
          <cell r="M838">
            <v>68972</v>
          </cell>
          <cell r="N838">
            <v>1828</v>
          </cell>
          <cell r="O838">
            <v>0</v>
          </cell>
          <cell r="P838">
            <v>4543</v>
          </cell>
          <cell r="Q838">
            <v>11</v>
          </cell>
          <cell r="R838">
            <v>673122</v>
          </cell>
          <cell r="S838">
            <v>0</v>
          </cell>
        </row>
        <row r="839">
          <cell r="E839" t="str">
            <v>K206</v>
          </cell>
          <cell r="F839">
            <v>1</v>
          </cell>
          <cell r="G839">
            <v>0.46187999999999996</v>
          </cell>
          <cell r="H839">
            <v>0.28699000000000002</v>
          </cell>
          <cell r="I839">
            <v>1.3699999999999999E-3</v>
          </cell>
          <cell r="J839">
            <v>6.2599999999999999E-3</v>
          </cell>
          <cell r="K839">
            <v>4.0000000000000003E-5</v>
          </cell>
          <cell r="L839">
            <v>0.13150000000000001</v>
          </cell>
          <cell r="M839">
            <v>0.10247000000000001</v>
          </cell>
          <cell r="N839">
            <v>2.7200000000000002E-3</v>
          </cell>
          <cell r="O839">
            <v>0</v>
          </cell>
          <cell r="P839">
            <v>6.7499999999999999E-3</v>
          </cell>
          <cell r="Q839">
            <v>2.0000000000000002E-5</v>
          </cell>
          <cell r="R839">
            <v>1</v>
          </cell>
          <cell r="S839">
            <v>0</v>
          </cell>
        </row>
        <row r="840"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</row>
        <row r="841">
          <cell r="E841" t="str">
            <v>K209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</row>
        <row r="842">
          <cell r="F842">
            <v>673122</v>
          </cell>
          <cell r="G842">
            <v>310912</v>
          </cell>
          <cell r="H842">
            <v>193179</v>
          </cell>
          <cell r="I842">
            <v>922</v>
          </cell>
          <cell r="J842">
            <v>4214</v>
          </cell>
          <cell r="K842">
            <v>28</v>
          </cell>
          <cell r="L842">
            <v>88513</v>
          </cell>
          <cell r="M842">
            <v>68972</v>
          </cell>
          <cell r="N842">
            <v>1828</v>
          </cell>
          <cell r="O842">
            <v>0</v>
          </cell>
          <cell r="P842">
            <v>4543</v>
          </cell>
          <cell r="Q842">
            <v>11</v>
          </cell>
          <cell r="R842">
            <v>673122</v>
          </cell>
          <cell r="S842">
            <v>0</v>
          </cell>
        </row>
        <row r="843">
          <cell r="E843" t="str">
            <v>K215</v>
          </cell>
          <cell r="F843">
            <v>1</v>
          </cell>
          <cell r="G843">
            <v>0.46187999999999996</v>
          </cell>
          <cell r="H843">
            <v>0.28699000000000002</v>
          </cell>
          <cell r="I843">
            <v>1.3699999999999999E-3</v>
          </cell>
          <cell r="J843">
            <v>6.2599999999999999E-3</v>
          </cell>
          <cell r="K843">
            <v>4.0000000000000003E-5</v>
          </cell>
          <cell r="L843">
            <v>0.13150000000000001</v>
          </cell>
          <cell r="M843">
            <v>0.10247000000000001</v>
          </cell>
          <cell r="N843">
            <v>2.7200000000000002E-3</v>
          </cell>
          <cell r="O843">
            <v>0</v>
          </cell>
          <cell r="P843">
            <v>6.7499999999999999E-3</v>
          </cell>
          <cell r="Q843">
            <v>2.0000000000000002E-5</v>
          </cell>
          <cell r="R843">
            <v>1</v>
          </cell>
          <cell r="S843">
            <v>0</v>
          </cell>
        </row>
        <row r="844">
          <cell r="F844">
            <v>147311</v>
          </cell>
          <cell r="G844">
            <v>132136</v>
          </cell>
          <cell r="H844">
            <v>13117</v>
          </cell>
          <cell r="I844">
            <v>192</v>
          </cell>
          <cell r="J844">
            <v>186</v>
          </cell>
          <cell r="K844">
            <v>13</v>
          </cell>
          <cell r="L844">
            <v>665</v>
          </cell>
          <cell r="M844">
            <v>190</v>
          </cell>
          <cell r="N844">
            <v>50</v>
          </cell>
          <cell r="O844">
            <v>55</v>
          </cell>
          <cell r="P844">
            <v>667</v>
          </cell>
          <cell r="Q844">
            <v>6</v>
          </cell>
          <cell r="R844">
            <v>147277</v>
          </cell>
          <cell r="S844">
            <v>34</v>
          </cell>
        </row>
        <row r="845">
          <cell r="E845" t="str">
            <v>K217</v>
          </cell>
          <cell r="F845">
            <v>1</v>
          </cell>
          <cell r="G845">
            <v>0.89698999999999995</v>
          </cell>
          <cell r="H845">
            <v>8.9039999999999994E-2</v>
          </cell>
          <cell r="I845">
            <v>1.2999999999999999E-3</v>
          </cell>
          <cell r="J845">
            <v>1.2600000000000001E-3</v>
          </cell>
          <cell r="K845">
            <v>9.0000000000000006E-5</v>
          </cell>
          <cell r="L845">
            <v>4.5100000000000001E-3</v>
          </cell>
          <cell r="M845">
            <v>1.2899999999999999E-3</v>
          </cell>
          <cell r="N845">
            <v>3.4000000000000002E-4</v>
          </cell>
          <cell r="O845">
            <v>3.6999999999999999E-4</v>
          </cell>
          <cell r="P845">
            <v>4.5300000000000002E-3</v>
          </cell>
          <cell r="Q845">
            <v>4.0000000000000003E-5</v>
          </cell>
          <cell r="R845">
            <v>0.99976000000000009</v>
          </cell>
          <cell r="S845">
            <v>2.3999999999990695E-4</v>
          </cell>
        </row>
        <row r="846">
          <cell r="F846">
            <v>4013759225.5</v>
          </cell>
          <cell r="G846">
            <v>1525625988</v>
          </cell>
          <cell r="H846">
            <v>1125475031.5</v>
          </cell>
          <cell r="I846">
            <v>6380177</v>
          </cell>
          <cell r="J846">
            <v>16844601</v>
          </cell>
          <cell r="K846">
            <v>160054</v>
          </cell>
          <cell r="L846">
            <v>612293396</v>
          </cell>
          <cell r="M846">
            <v>503829272</v>
          </cell>
          <cell r="N846">
            <v>12541550</v>
          </cell>
          <cell r="O846">
            <v>192332762</v>
          </cell>
          <cell r="P846">
            <v>18217441</v>
          </cell>
          <cell r="Q846">
            <v>58953</v>
          </cell>
          <cell r="R846">
            <v>4013759225.5</v>
          </cell>
          <cell r="S846">
            <v>0</v>
          </cell>
        </row>
        <row r="847">
          <cell r="E847" t="str">
            <v>K301</v>
          </cell>
          <cell r="F847">
            <v>1</v>
          </cell>
          <cell r="G847">
            <v>0.3801000000000001</v>
          </cell>
          <cell r="H847">
            <v>0.28039999999999998</v>
          </cell>
          <cell r="I847">
            <v>1.5900000000000001E-3</v>
          </cell>
          <cell r="J847">
            <v>4.1999999999999997E-3</v>
          </cell>
          <cell r="K847">
            <v>4.0000000000000003E-5</v>
          </cell>
          <cell r="L847">
            <v>0.15254999999999999</v>
          </cell>
          <cell r="M847">
            <v>0.12553</v>
          </cell>
          <cell r="N847">
            <v>3.1199999999999999E-3</v>
          </cell>
          <cell r="O847">
            <v>4.7919999999999997E-2</v>
          </cell>
          <cell r="P847">
            <v>4.5399999999999998E-3</v>
          </cell>
          <cell r="Q847">
            <v>1.0000000000000001E-5</v>
          </cell>
          <cell r="R847">
            <v>1</v>
          </cell>
          <cell r="S847">
            <v>0</v>
          </cell>
        </row>
        <row r="848">
          <cell r="F848">
            <v>4013759225.5</v>
          </cell>
          <cell r="G848">
            <v>1525625988</v>
          </cell>
          <cell r="H848">
            <v>1125475031.5</v>
          </cell>
          <cell r="I848">
            <v>6380177</v>
          </cell>
          <cell r="J848">
            <v>16844601</v>
          </cell>
          <cell r="K848">
            <v>160054</v>
          </cell>
          <cell r="L848">
            <v>612293396</v>
          </cell>
          <cell r="M848">
            <v>503829272</v>
          </cell>
          <cell r="N848">
            <v>12541550</v>
          </cell>
          <cell r="O848">
            <v>180259813</v>
          </cell>
          <cell r="P848">
            <v>18217441</v>
          </cell>
          <cell r="Q848">
            <v>58953</v>
          </cell>
          <cell r="R848">
            <v>4001686276.5</v>
          </cell>
          <cell r="S848">
            <v>12072949</v>
          </cell>
        </row>
        <row r="849">
          <cell r="E849" t="str">
            <v>K303</v>
          </cell>
          <cell r="F849">
            <v>1</v>
          </cell>
          <cell r="G849">
            <v>0.38009999999999999</v>
          </cell>
          <cell r="H849">
            <v>0.28039999999999998</v>
          </cell>
          <cell r="I849">
            <v>1.5900000000000001E-3</v>
          </cell>
          <cell r="J849">
            <v>4.1999999999999997E-3</v>
          </cell>
          <cell r="K849">
            <v>4.0000000000000003E-5</v>
          </cell>
          <cell r="L849">
            <v>0.15254999999999999</v>
          </cell>
          <cell r="M849">
            <v>0.12553</v>
          </cell>
          <cell r="N849">
            <v>3.1199999999999999E-3</v>
          </cell>
          <cell r="O849">
            <v>4.4909999999999999E-2</v>
          </cell>
          <cell r="P849">
            <v>4.5399999999999998E-3</v>
          </cell>
          <cell r="Q849">
            <v>1.0000000000000001E-5</v>
          </cell>
          <cell r="R849">
            <v>0.99698999999999993</v>
          </cell>
          <cell r="S849">
            <v>3.0100000000000682E-3</v>
          </cell>
        </row>
        <row r="850">
          <cell r="F850">
            <v>3995541784.5</v>
          </cell>
          <cell r="G850">
            <v>1525625988</v>
          </cell>
          <cell r="H850">
            <v>1125475031.5</v>
          </cell>
          <cell r="I850">
            <v>6380177</v>
          </cell>
          <cell r="J850">
            <v>16844601</v>
          </cell>
          <cell r="K850">
            <v>160054</v>
          </cell>
          <cell r="L850">
            <v>612293396</v>
          </cell>
          <cell r="M850">
            <v>503829272</v>
          </cell>
          <cell r="N850">
            <v>12541550</v>
          </cell>
          <cell r="O850">
            <v>192332762</v>
          </cell>
          <cell r="P850">
            <v>0</v>
          </cell>
          <cell r="Q850">
            <v>58953</v>
          </cell>
          <cell r="R850">
            <v>3995541784.5</v>
          </cell>
          <cell r="S850">
            <v>0</v>
          </cell>
        </row>
        <row r="851">
          <cell r="E851" t="str">
            <v>K305</v>
          </cell>
          <cell r="F851">
            <v>1</v>
          </cell>
          <cell r="G851">
            <v>0.38183000000000011</v>
          </cell>
          <cell r="H851">
            <v>0.28167999999999999</v>
          </cell>
          <cell r="I851">
            <v>1.6000000000000001E-3</v>
          </cell>
          <cell r="J851">
            <v>4.2199999999999998E-3</v>
          </cell>
          <cell r="K851">
            <v>4.0000000000000003E-5</v>
          </cell>
          <cell r="L851">
            <v>0.15323999999999999</v>
          </cell>
          <cell r="M851">
            <v>0.12609999999999999</v>
          </cell>
          <cell r="N851">
            <v>3.14E-3</v>
          </cell>
          <cell r="O851">
            <v>4.8140000000000002E-2</v>
          </cell>
          <cell r="P851">
            <v>0</v>
          </cell>
          <cell r="Q851">
            <v>1.0000000000000001E-5</v>
          </cell>
          <cell r="R851">
            <v>1</v>
          </cell>
          <cell r="S851">
            <v>0</v>
          </cell>
        </row>
        <row r="852">
          <cell r="F852">
            <v>1</v>
          </cell>
          <cell r="G852">
            <v>1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E853" t="str">
            <v>K307</v>
          </cell>
          <cell r="F853">
            <v>1</v>
          </cell>
          <cell r="G853">
            <v>1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F854">
            <v>1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1</v>
          </cell>
          <cell r="Q854">
            <v>0</v>
          </cell>
          <cell r="R854">
            <v>1</v>
          </cell>
          <cell r="S854">
            <v>0</v>
          </cell>
        </row>
        <row r="855">
          <cell r="E855" t="str">
            <v>K401</v>
          </cell>
          <cell r="F855">
            <v>1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1</v>
          </cell>
          <cell r="Q855">
            <v>0</v>
          </cell>
          <cell r="R855">
            <v>1</v>
          </cell>
          <cell r="S855">
            <v>0</v>
          </cell>
        </row>
        <row r="856">
          <cell r="F856">
            <v>146427</v>
          </cell>
          <cell r="G856">
            <v>132136</v>
          </cell>
          <cell r="H856">
            <v>13122</v>
          </cell>
          <cell r="I856">
            <v>192</v>
          </cell>
          <cell r="J856">
            <v>93</v>
          </cell>
          <cell r="K856">
            <v>13</v>
          </cell>
          <cell r="L856">
            <v>135</v>
          </cell>
          <cell r="M856">
            <v>38</v>
          </cell>
          <cell r="N856">
            <v>10</v>
          </cell>
          <cell r="O856">
            <v>11</v>
          </cell>
          <cell r="P856">
            <v>667</v>
          </cell>
          <cell r="Q856">
            <v>6</v>
          </cell>
          <cell r="R856">
            <v>146423</v>
          </cell>
          <cell r="S856">
            <v>4</v>
          </cell>
        </row>
        <row r="857">
          <cell r="E857" t="str">
            <v>K405</v>
          </cell>
          <cell r="F857">
            <v>1</v>
          </cell>
          <cell r="G857">
            <v>0.90239999999999998</v>
          </cell>
          <cell r="H857">
            <v>8.9609999999999995E-2</v>
          </cell>
          <cell r="I857">
            <v>1.31E-3</v>
          </cell>
          <cell r="J857">
            <v>6.4000000000000005E-4</v>
          </cell>
          <cell r="K857">
            <v>9.0000000000000006E-5</v>
          </cell>
          <cell r="L857">
            <v>9.2000000000000003E-4</v>
          </cell>
          <cell r="M857">
            <v>2.5999999999999998E-4</v>
          </cell>
          <cell r="N857">
            <v>6.9999999999999994E-5</v>
          </cell>
          <cell r="O857">
            <v>8.0000000000000007E-5</v>
          </cell>
          <cell r="P857">
            <v>4.5599999999999998E-3</v>
          </cell>
          <cell r="Q857">
            <v>4.0000000000000003E-5</v>
          </cell>
          <cell r="R857">
            <v>0.99998000000000009</v>
          </cell>
          <cell r="S857">
            <v>1.9999999999908979E-5</v>
          </cell>
        </row>
        <row r="858">
          <cell r="F858">
            <v>16284211.22000007</v>
          </cell>
          <cell r="G858">
            <v>13207428.880000064</v>
          </cell>
          <cell r="H858">
            <v>2892979.340000005</v>
          </cell>
          <cell r="I858">
            <v>0</v>
          </cell>
          <cell r="J858">
            <v>28645</v>
          </cell>
          <cell r="K858">
            <v>2856</v>
          </cell>
          <cell r="L858">
            <v>80974</v>
          </cell>
          <cell r="M858">
            <v>44014</v>
          </cell>
          <cell r="N858">
            <v>12516</v>
          </cell>
          <cell r="O858">
            <v>13607</v>
          </cell>
          <cell r="P858">
            <v>0</v>
          </cell>
          <cell r="Q858">
            <v>1191</v>
          </cell>
          <cell r="R858">
            <v>16284211.22000007</v>
          </cell>
          <cell r="S858">
            <v>0</v>
          </cell>
        </row>
        <row r="859">
          <cell r="E859" t="str">
            <v>K407</v>
          </cell>
          <cell r="F859">
            <v>1</v>
          </cell>
          <cell r="G859">
            <v>0.81104999999999994</v>
          </cell>
          <cell r="H859">
            <v>0.17766000000000001</v>
          </cell>
          <cell r="I859">
            <v>0</v>
          </cell>
          <cell r="J859">
            <v>1.7600000000000001E-3</v>
          </cell>
          <cell r="K859">
            <v>1.8000000000000001E-4</v>
          </cell>
          <cell r="L859">
            <v>4.9699999999999996E-3</v>
          </cell>
          <cell r="M859">
            <v>2.7000000000000001E-3</v>
          </cell>
          <cell r="N859">
            <v>7.6999999999999996E-4</v>
          </cell>
          <cell r="O859">
            <v>8.4000000000000003E-4</v>
          </cell>
          <cell r="P859">
            <v>0</v>
          </cell>
          <cell r="Q859">
            <v>6.9999999999999994E-5</v>
          </cell>
          <cell r="R859">
            <v>1</v>
          </cell>
          <cell r="S859">
            <v>0</v>
          </cell>
        </row>
        <row r="860">
          <cell r="F860">
            <v>161072</v>
          </cell>
          <cell r="G860">
            <v>132136</v>
          </cell>
          <cell r="H860">
            <v>26238</v>
          </cell>
          <cell r="I860">
            <v>192</v>
          </cell>
          <cell r="J860">
            <v>279</v>
          </cell>
          <cell r="K860">
            <v>26</v>
          </cell>
          <cell r="L860">
            <v>800</v>
          </cell>
          <cell r="M860">
            <v>456</v>
          </cell>
          <cell r="N860">
            <v>130</v>
          </cell>
          <cell r="O860">
            <v>136</v>
          </cell>
          <cell r="P860">
            <v>667</v>
          </cell>
          <cell r="Q860">
            <v>12</v>
          </cell>
          <cell r="R860">
            <v>161072</v>
          </cell>
          <cell r="S860">
            <v>0</v>
          </cell>
        </row>
        <row r="861">
          <cell r="E861" t="str">
            <v>K409</v>
          </cell>
          <cell r="F861">
            <v>1</v>
          </cell>
          <cell r="G861">
            <v>0.82035999999999998</v>
          </cell>
          <cell r="H861">
            <v>0.16289999999999999</v>
          </cell>
          <cell r="I861">
            <v>1.1900000000000001E-3</v>
          </cell>
          <cell r="J861">
            <v>1.73E-3</v>
          </cell>
          <cell r="K861">
            <v>1.6000000000000001E-4</v>
          </cell>
          <cell r="L861">
            <v>4.9699999999999996E-3</v>
          </cell>
          <cell r="M861">
            <v>2.8300000000000001E-3</v>
          </cell>
          <cell r="N861">
            <v>8.0999999999999996E-4</v>
          </cell>
          <cell r="O861">
            <v>8.4000000000000003E-4</v>
          </cell>
          <cell r="P861">
            <v>4.1399999999999996E-3</v>
          </cell>
          <cell r="Q861">
            <v>6.9999999999999994E-5</v>
          </cell>
          <cell r="R861">
            <v>1</v>
          </cell>
          <cell r="S861">
            <v>0</v>
          </cell>
        </row>
        <row r="862">
          <cell r="F862">
            <v>10683010.880000001</v>
          </cell>
          <cell r="G862">
            <v>9389993</v>
          </cell>
          <cell r="H862">
            <v>646612.88000000082</v>
          </cell>
          <cell r="I862">
            <v>4293</v>
          </cell>
          <cell r="J862">
            <v>8857</v>
          </cell>
          <cell r="K862">
            <v>142</v>
          </cell>
          <cell r="L862">
            <v>295920</v>
          </cell>
          <cell r="M862">
            <v>230868</v>
          </cell>
          <cell r="N862">
            <v>6956</v>
          </cell>
          <cell r="O862">
            <v>82857</v>
          </cell>
          <cell r="P862">
            <v>11055</v>
          </cell>
          <cell r="Q862">
            <v>5457</v>
          </cell>
          <cell r="R862">
            <v>10683010.880000001</v>
          </cell>
          <cell r="S862">
            <v>0</v>
          </cell>
        </row>
        <row r="863">
          <cell r="E863" t="str">
            <v>K411</v>
          </cell>
          <cell r="F863">
            <v>1</v>
          </cell>
          <cell r="G863">
            <v>0.87897000000000003</v>
          </cell>
          <cell r="H863">
            <v>6.053E-2</v>
          </cell>
          <cell r="I863">
            <v>4.0000000000000002E-4</v>
          </cell>
          <cell r="J863">
            <v>8.3000000000000001E-4</v>
          </cell>
          <cell r="K863">
            <v>1.0000000000000001E-5</v>
          </cell>
          <cell r="L863">
            <v>2.7699999999999999E-2</v>
          </cell>
          <cell r="M863">
            <v>2.1610000000000001E-2</v>
          </cell>
          <cell r="N863">
            <v>6.4999999999999997E-4</v>
          </cell>
          <cell r="O863">
            <v>7.7600000000000004E-3</v>
          </cell>
          <cell r="P863">
            <v>1.0300000000000001E-3</v>
          </cell>
          <cell r="Q863">
            <v>5.1000000000000004E-4</v>
          </cell>
          <cell r="R863">
            <v>0.99999999999999989</v>
          </cell>
          <cell r="S863">
            <v>0</v>
          </cell>
        </row>
        <row r="864">
          <cell r="F864">
            <v>4000458318.5</v>
          </cell>
          <cell r="G864">
            <v>1525625988</v>
          </cell>
          <cell r="H864">
            <v>1124961238.5</v>
          </cell>
          <cell r="I864">
            <v>6380177</v>
          </cell>
          <cell r="J864">
            <v>16844601</v>
          </cell>
          <cell r="K864">
            <v>160054</v>
          </cell>
          <cell r="L864">
            <v>611579231</v>
          </cell>
          <cell r="M864">
            <v>503829272</v>
          </cell>
          <cell r="N864">
            <v>12541550</v>
          </cell>
          <cell r="O864">
            <v>180259813</v>
          </cell>
          <cell r="P864">
            <v>18217441</v>
          </cell>
          <cell r="Q864">
            <v>58953</v>
          </cell>
          <cell r="R864">
            <v>4000458318.5</v>
          </cell>
          <cell r="S864">
            <v>0</v>
          </cell>
        </row>
        <row r="865">
          <cell r="E865" t="str">
            <v>K302</v>
          </cell>
          <cell r="F865">
            <v>1</v>
          </cell>
          <cell r="G865">
            <v>0.3813700000000001</v>
          </cell>
          <cell r="H865">
            <v>0.28121000000000002</v>
          </cell>
          <cell r="I865">
            <v>1.5900000000000001E-3</v>
          </cell>
          <cell r="J865">
            <v>4.2100000000000002E-3</v>
          </cell>
          <cell r="K865">
            <v>4.0000000000000003E-5</v>
          </cell>
          <cell r="L865">
            <v>0.15287999999999999</v>
          </cell>
          <cell r="M865">
            <v>0.12594</v>
          </cell>
          <cell r="N865">
            <v>3.14E-3</v>
          </cell>
          <cell r="O865">
            <v>4.5060000000000003E-2</v>
          </cell>
          <cell r="P865">
            <v>4.5500000000000002E-3</v>
          </cell>
          <cell r="Q865">
            <v>1.0000000000000001E-5</v>
          </cell>
          <cell r="R865">
            <v>1.0000000000000004</v>
          </cell>
          <cell r="S865">
            <v>0</v>
          </cell>
        </row>
        <row r="867">
          <cell r="E867" t="str">
            <v>R600</v>
          </cell>
          <cell r="F867">
            <v>1</v>
          </cell>
          <cell r="G867">
            <v>1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E868" t="str">
            <v>R602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</row>
        <row r="870">
          <cell r="R870" t="str">
            <v>FR-16(7)(v)-5</v>
          </cell>
        </row>
        <row r="871">
          <cell r="R871" t="str">
            <v>WITNESS RESPONSIBLE:</v>
          </cell>
        </row>
        <row r="872">
          <cell r="R872" t="str">
            <v>JAMES E. ZIOLKOWSKI</v>
          </cell>
        </row>
        <row r="873">
          <cell r="R873" t="str">
            <v>PAGE 17 OF 18</v>
          </cell>
        </row>
        <row r="876">
          <cell r="F876" t="str">
            <v>TOTAL</v>
          </cell>
          <cell r="H876" t="str">
            <v>DS</v>
          </cell>
          <cell r="I876" t="str">
            <v>GSFL</v>
          </cell>
          <cell r="J876" t="str">
            <v>EH</v>
          </cell>
          <cell r="K876" t="str">
            <v>SP</v>
          </cell>
          <cell r="L876" t="str">
            <v>DT SEC</v>
          </cell>
          <cell r="M876" t="str">
            <v>DT PRI</v>
          </cell>
          <cell r="N876" t="str">
            <v>DP</v>
          </cell>
          <cell r="O876" t="str">
            <v>TT</v>
          </cell>
          <cell r="Q876" t="str">
            <v>OTHER</v>
          </cell>
        </row>
        <row r="877">
          <cell r="F877" t="str">
            <v>PRODUCTION</v>
          </cell>
          <cell r="G877" t="str">
            <v>RS</v>
          </cell>
          <cell r="H877" t="str">
            <v>SECONDARY</v>
          </cell>
          <cell r="I877" t="str">
            <v>SECONDARY</v>
          </cell>
          <cell r="J877" t="str">
            <v>SECONDARY</v>
          </cell>
          <cell r="K877" t="str">
            <v>SECONDARY</v>
          </cell>
          <cell r="L877" t="str">
            <v>SECONDARY</v>
          </cell>
          <cell r="M877" t="str">
            <v>PRIMARY</v>
          </cell>
          <cell r="N877" t="str">
            <v>PRIMARY</v>
          </cell>
          <cell r="O877" t="str">
            <v>TRANSMISSION</v>
          </cell>
          <cell r="P877" t="str">
            <v>LT</v>
          </cell>
          <cell r="Q877" t="str">
            <v>WATER</v>
          </cell>
          <cell r="R877" t="str">
            <v>TOTAL</v>
          </cell>
          <cell r="S877" t="str">
            <v>ALL</v>
          </cell>
        </row>
        <row r="878">
          <cell r="E878" t="str">
            <v>ALLO</v>
          </cell>
          <cell r="F878" t="str">
            <v>CUSTOMER</v>
          </cell>
          <cell r="G878" t="str">
            <v>RESIDENTIAL</v>
          </cell>
          <cell r="H878" t="str">
            <v>DISTRIBUTION</v>
          </cell>
          <cell r="I878" t="str">
            <v>DISTRIBUTION</v>
          </cell>
          <cell r="J878" t="str">
            <v>DISTRIBUTION</v>
          </cell>
          <cell r="K878" t="str">
            <v>DISTRIBUTION</v>
          </cell>
          <cell r="L878" t="str">
            <v>DISTRIBUTION</v>
          </cell>
          <cell r="M878" t="str">
            <v>DISTRIBUTION</v>
          </cell>
          <cell r="N878" t="str">
            <v>DISTRIBUTION</v>
          </cell>
          <cell r="O878" t="str">
            <v>TIME OF DAY</v>
          </cell>
          <cell r="P878" t="str">
            <v>LIGHTING</v>
          </cell>
          <cell r="Q878" t="str">
            <v>PUMPING</v>
          </cell>
          <cell r="R878" t="str">
            <v>AT ISSUE</v>
          </cell>
          <cell r="S878" t="str">
            <v>OTHER</v>
          </cell>
        </row>
        <row r="879">
          <cell r="E879">
            <v>1</v>
          </cell>
          <cell r="G879">
            <v>3</v>
          </cell>
          <cell r="H879">
            <v>4</v>
          </cell>
          <cell r="I879">
            <v>5</v>
          </cell>
          <cell r="J879">
            <v>6</v>
          </cell>
          <cell r="K879">
            <v>7</v>
          </cell>
          <cell r="L879">
            <v>8</v>
          </cell>
          <cell r="M879">
            <v>9</v>
          </cell>
          <cell r="N879">
            <v>10</v>
          </cell>
          <cell r="O879">
            <v>11</v>
          </cell>
          <cell r="P879">
            <v>12</v>
          </cell>
          <cell r="Q879">
            <v>13</v>
          </cell>
          <cell r="S879" t="str">
            <v xml:space="preserve"> </v>
          </cell>
        </row>
        <row r="881">
          <cell r="F881">
            <v>369787593</v>
          </cell>
          <cell r="G881">
            <v>150196282</v>
          </cell>
          <cell r="H881">
            <v>109813740</v>
          </cell>
          <cell r="I881">
            <v>728280</v>
          </cell>
          <cell r="J881">
            <v>1504882</v>
          </cell>
          <cell r="K881">
            <v>24418</v>
          </cell>
          <cell r="L881">
            <v>50255488</v>
          </cell>
          <cell r="M881">
            <v>39207157</v>
          </cell>
          <cell r="N881">
            <v>1181424</v>
          </cell>
          <cell r="O881">
            <v>14072356</v>
          </cell>
          <cell r="P881">
            <v>1877507</v>
          </cell>
          <cell r="Q881">
            <v>926059</v>
          </cell>
          <cell r="R881">
            <v>369787593</v>
          </cell>
          <cell r="S881">
            <v>0</v>
          </cell>
        </row>
        <row r="882">
          <cell r="E882" t="str">
            <v>K901</v>
          </cell>
          <cell r="F882">
            <v>1</v>
          </cell>
          <cell r="G882">
            <v>0.40616906699999988</v>
          </cell>
          <cell r="H882">
            <v>0.296964371</v>
          </cell>
          <cell r="I882">
            <v>1.9694550000000002E-3</v>
          </cell>
          <cell r="J882">
            <v>4.0695849999999997E-3</v>
          </cell>
          <cell r="K882">
            <v>6.6032999999999996E-5</v>
          </cell>
          <cell r="L882">
            <v>0.13590366200000001</v>
          </cell>
          <cell r="M882">
            <v>0.106026156</v>
          </cell>
          <cell r="N882">
            <v>3.1948720000000001E-3</v>
          </cell>
          <cell r="O882">
            <v>3.8055240999999997E-2</v>
          </cell>
          <cell r="P882">
            <v>5.0772580000000003E-3</v>
          </cell>
          <cell r="Q882">
            <v>2.5043000000000001E-3</v>
          </cell>
          <cell r="R882">
            <v>0.99999999999999989</v>
          </cell>
          <cell r="S882">
            <v>0</v>
          </cell>
        </row>
        <row r="883">
          <cell r="F883">
            <v>369787593</v>
          </cell>
          <cell r="G883">
            <v>150196282</v>
          </cell>
          <cell r="H883">
            <v>109813740</v>
          </cell>
          <cell r="I883">
            <v>728280</v>
          </cell>
          <cell r="J883">
            <v>1504882</v>
          </cell>
          <cell r="K883">
            <v>24418</v>
          </cell>
          <cell r="L883">
            <v>50255488</v>
          </cell>
          <cell r="M883">
            <v>39207157</v>
          </cell>
          <cell r="N883">
            <v>1181424</v>
          </cell>
          <cell r="O883">
            <v>14072356</v>
          </cell>
          <cell r="P883">
            <v>1877507</v>
          </cell>
          <cell r="Q883">
            <v>926059</v>
          </cell>
          <cell r="R883">
            <v>369787593</v>
          </cell>
          <cell r="S883">
            <v>0</v>
          </cell>
        </row>
        <row r="884">
          <cell r="E884" t="str">
            <v>K902</v>
          </cell>
          <cell r="F884">
            <v>1</v>
          </cell>
          <cell r="G884">
            <v>0.40616906699999988</v>
          </cell>
          <cell r="H884">
            <v>0.296964371</v>
          </cell>
          <cell r="I884">
            <v>1.9694550000000002E-3</v>
          </cell>
          <cell r="J884">
            <v>4.0695849999999997E-3</v>
          </cell>
          <cell r="K884">
            <v>6.6032999999999996E-5</v>
          </cell>
          <cell r="L884">
            <v>0.13590366200000001</v>
          </cell>
          <cell r="M884">
            <v>0.106026156</v>
          </cell>
          <cell r="N884">
            <v>3.1948720000000001E-3</v>
          </cell>
          <cell r="O884">
            <v>3.8055240999999997E-2</v>
          </cell>
          <cell r="P884">
            <v>5.0772580000000003E-3</v>
          </cell>
          <cell r="Q884">
            <v>2.5043000000000001E-3</v>
          </cell>
          <cell r="R884">
            <v>0.99999999999999989</v>
          </cell>
          <cell r="S884">
            <v>0</v>
          </cell>
        </row>
        <row r="888">
          <cell r="E888" t="str">
            <v>P129</v>
          </cell>
          <cell r="F888">
            <v>1</v>
          </cell>
          <cell r="G888">
            <v>1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E889" t="str">
            <v>T129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</row>
        <row r="890">
          <cell r="E890" t="str">
            <v>PT29</v>
          </cell>
          <cell r="F890">
            <v>1</v>
          </cell>
          <cell r="G890">
            <v>1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E891" t="str">
            <v>D149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E892" t="str">
            <v>TD29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E893" t="str">
            <v>PD29</v>
          </cell>
          <cell r="F893">
            <v>1</v>
          </cell>
          <cell r="G893">
            <v>1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1</v>
          </cell>
          <cell r="S893">
            <v>0</v>
          </cell>
        </row>
        <row r="894">
          <cell r="E894" t="str">
            <v>G129</v>
          </cell>
          <cell r="F894">
            <v>1</v>
          </cell>
          <cell r="G894">
            <v>1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E895" t="str">
            <v>C129</v>
          </cell>
          <cell r="F895">
            <v>1</v>
          </cell>
          <cell r="G895">
            <v>1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E896" t="str">
            <v>GP19</v>
          </cell>
          <cell r="F896">
            <v>1</v>
          </cell>
          <cell r="G896">
            <v>1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E897" t="str">
            <v>DR19</v>
          </cell>
          <cell r="F897">
            <v>1</v>
          </cell>
          <cell r="G897">
            <v>1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900">
          <cell r="E900" t="str">
            <v>P229</v>
          </cell>
          <cell r="F900">
            <v>1</v>
          </cell>
          <cell r="G900">
            <v>1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1</v>
          </cell>
          <cell r="S900">
            <v>0</v>
          </cell>
        </row>
        <row r="901">
          <cell r="E901" t="str">
            <v>T229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</row>
        <row r="902">
          <cell r="E902" t="str">
            <v>PL49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</row>
        <row r="903">
          <cell r="E903" t="str">
            <v>D249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E904" t="str">
            <v>NT29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E905" t="str">
            <v>G229</v>
          </cell>
          <cell r="F905">
            <v>1</v>
          </cell>
          <cell r="G905">
            <v>1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E906" t="str">
            <v>C229</v>
          </cell>
          <cell r="F906">
            <v>1</v>
          </cell>
          <cell r="G906">
            <v>1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E907" t="str">
            <v>NP29</v>
          </cell>
          <cell r="F907">
            <v>1</v>
          </cell>
          <cell r="G907">
            <v>1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10">
          <cell r="E910" t="str">
            <v>W669</v>
          </cell>
          <cell r="F910">
            <v>1</v>
          </cell>
          <cell r="G910">
            <v>1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1</v>
          </cell>
          <cell r="S910">
            <v>0</v>
          </cell>
        </row>
        <row r="911">
          <cell r="E911" t="str">
            <v>W689</v>
          </cell>
          <cell r="F911">
            <v>1</v>
          </cell>
          <cell r="G911">
            <v>1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E912" t="str">
            <v>W719</v>
          </cell>
          <cell r="F912">
            <v>1</v>
          </cell>
          <cell r="G912">
            <v>1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1</v>
          </cell>
          <cell r="S912">
            <v>0</v>
          </cell>
        </row>
        <row r="913">
          <cell r="E913" t="str">
            <v>W749</v>
          </cell>
          <cell r="F913">
            <v>1</v>
          </cell>
          <cell r="G913">
            <v>1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E914" t="str">
            <v>WC79</v>
          </cell>
          <cell r="F914">
            <v>1</v>
          </cell>
          <cell r="G914">
            <v>1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7">
          <cell r="E917" t="str">
            <v>RB29</v>
          </cell>
          <cell r="F917">
            <v>1</v>
          </cell>
          <cell r="G917">
            <v>1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1</v>
          </cell>
          <cell r="S917">
            <v>0</v>
          </cell>
        </row>
        <row r="918">
          <cell r="E918" t="str">
            <v>RB99</v>
          </cell>
          <cell r="F918">
            <v>1</v>
          </cell>
          <cell r="G918">
            <v>1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1</v>
          </cell>
          <cell r="S918">
            <v>0</v>
          </cell>
        </row>
        <row r="919">
          <cell r="E919" t="str">
            <v>CW29</v>
          </cell>
          <cell r="F919">
            <v>1</v>
          </cell>
          <cell r="G919">
            <v>1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1">
          <cell r="R921" t="str">
            <v>FR-16(7)(v)-5</v>
          </cell>
        </row>
        <row r="922">
          <cell r="R922" t="str">
            <v>WITNESS RESPONSIBLE:</v>
          </cell>
        </row>
        <row r="923">
          <cell r="R923" t="str">
            <v>JAMES E. ZIOLKOWSKI</v>
          </cell>
        </row>
        <row r="924">
          <cell r="R924" t="str">
            <v>PAGE 18 OF 18</v>
          </cell>
        </row>
        <row r="927">
          <cell r="F927" t="str">
            <v>TOTAL</v>
          </cell>
          <cell r="H927" t="str">
            <v>DS</v>
          </cell>
          <cell r="I927" t="str">
            <v>GSFL</v>
          </cell>
          <cell r="J927" t="str">
            <v>EH</v>
          </cell>
          <cell r="K927" t="str">
            <v>SP</v>
          </cell>
          <cell r="L927" t="str">
            <v>DT SEC</v>
          </cell>
          <cell r="M927" t="str">
            <v>DT PRI</v>
          </cell>
          <cell r="N927" t="str">
            <v>DP</v>
          </cell>
          <cell r="O927" t="str">
            <v>TT</v>
          </cell>
          <cell r="Q927" t="str">
            <v>OTHER</v>
          </cell>
        </row>
        <row r="928">
          <cell r="F928" t="str">
            <v>PRODUCTION</v>
          </cell>
          <cell r="G928" t="str">
            <v>RS</v>
          </cell>
          <cell r="H928" t="str">
            <v>SECONDARY</v>
          </cell>
          <cell r="I928" t="str">
            <v>SECONDARY</v>
          </cell>
          <cell r="J928" t="str">
            <v>SECONDARY</v>
          </cell>
          <cell r="K928" t="str">
            <v>SECONDARY</v>
          </cell>
          <cell r="L928" t="str">
            <v>SECONDARY</v>
          </cell>
          <cell r="M928" t="str">
            <v>PRIMARY</v>
          </cell>
          <cell r="N928" t="str">
            <v>PRIMARY</v>
          </cell>
          <cell r="O928" t="str">
            <v>TRANSMISSION</v>
          </cell>
          <cell r="P928" t="str">
            <v>LT</v>
          </cell>
          <cell r="Q928" t="str">
            <v>WATER</v>
          </cell>
          <cell r="R928" t="str">
            <v>TOTAL</v>
          </cell>
          <cell r="S928" t="str">
            <v>ALL</v>
          </cell>
        </row>
        <row r="929">
          <cell r="E929" t="str">
            <v>ALLO</v>
          </cell>
          <cell r="F929" t="str">
            <v>CUSTOMER</v>
          </cell>
          <cell r="G929" t="str">
            <v>RESIDENTIAL</v>
          </cell>
          <cell r="H929" t="str">
            <v>DISTRIBUTION</v>
          </cell>
          <cell r="I929" t="str">
            <v>DISTRIBUTION</v>
          </cell>
          <cell r="J929" t="str">
            <v>DISTRIBUTION</v>
          </cell>
          <cell r="K929" t="str">
            <v>DISTRIBUTION</v>
          </cell>
          <cell r="L929" t="str">
            <v>DISTRIBUTION</v>
          </cell>
          <cell r="M929" t="str">
            <v>DISTRIBUTION</v>
          </cell>
          <cell r="N929" t="str">
            <v>DISTRIBUTION</v>
          </cell>
          <cell r="O929" t="str">
            <v>TIME OF DAY</v>
          </cell>
          <cell r="P929" t="str">
            <v>LIGHTING</v>
          </cell>
          <cell r="Q929" t="str">
            <v>PUMPING</v>
          </cell>
          <cell r="R929" t="str">
            <v>AT ISSUE</v>
          </cell>
          <cell r="S929" t="str">
            <v>OTHER</v>
          </cell>
        </row>
        <row r="930">
          <cell r="E930">
            <v>1</v>
          </cell>
          <cell r="G930">
            <v>3</v>
          </cell>
          <cell r="H930">
            <v>4</v>
          </cell>
          <cell r="I930">
            <v>5</v>
          </cell>
          <cell r="J930">
            <v>6</v>
          </cell>
          <cell r="K930">
            <v>7</v>
          </cell>
          <cell r="L930">
            <v>8</v>
          </cell>
          <cell r="M930">
            <v>9</v>
          </cell>
          <cell r="N930">
            <v>10</v>
          </cell>
          <cell r="O930">
            <v>11</v>
          </cell>
          <cell r="P930">
            <v>12</v>
          </cell>
          <cell r="Q930">
            <v>13</v>
          </cell>
          <cell r="S930" t="str">
            <v xml:space="preserve"> </v>
          </cell>
        </row>
        <row r="932">
          <cell r="E932" t="str">
            <v>P349</v>
          </cell>
          <cell r="F932">
            <v>1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1</v>
          </cell>
        </row>
        <row r="933">
          <cell r="E933" t="str">
            <v>E349</v>
          </cell>
          <cell r="F933">
            <v>1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1</v>
          </cell>
        </row>
        <row r="934">
          <cell r="E934" t="str">
            <v>P459</v>
          </cell>
          <cell r="F934">
            <v>1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1</v>
          </cell>
        </row>
        <row r="935">
          <cell r="E935" t="str">
            <v>T349</v>
          </cell>
          <cell r="F935">
            <v>1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1</v>
          </cell>
        </row>
        <row r="936">
          <cell r="E936" t="str">
            <v>D349</v>
          </cell>
          <cell r="F936">
            <v>1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1</v>
          </cell>
        </row>
        <row r="937">
          <cell r="E937" t="str">
            <v>C311</v>
          </cell>
          <cell r="F937">
            <v>1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1</v>
          </cell>
        </row>
        <row r="938">
          <cell r="E938" t="str">
            <v>C319</v>
          </cell>
          <cell r="F938">
            <v>1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1</v>
          </cell>
        </row>
        <row r="939">
          <cell r="E939" t="str">
            <v>C331</v>
          </cell>
          <cell r="F939">
            <v>1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1</v>
          </cell>
        </row>
        <row r="940">
          <cell r="E940" t="str">
            <v>S319</v>
          </cell>
          <cell r="F940">
            <v>1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1</v>
          </cell>
        </row>
        <row r="941">
          <cell r="E941" t="str">
            <v>OM39</v>
          </cell>
          <cell r="F941">
            <v>1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1</v>
          </cell>
        </row>
        <row r="944">
          <cell r="E944" t="str">
            <v>A300</v>
          </cell>
          <cell r="F944">
            <v>1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1</v>
          </cell>
        </row>
        <row r="945">
          <cell r="E945" t="str">
            <v>A302</v>
          </cell>
          <cell r="F945">
            <v>1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1</v>
          </cell>
        </row>
        <row r="946">
          <cell r="E946" t="str">
            <v>A304</v>
          </cell>
          <cell r="F946">
            <v>1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1</v>
          </cell>
        </row>
        <row r="947">
          <cell r="E947" t="str">
            <v>A306</v>
          </cell>
          <cell r="F947">
            <v>1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1</v>
          </cell>
        </row>
        <row r="948">
          <cell r="E948" t="str">
            <v>A308</v>
          </cell>
          <cell r="F948">
            <v>1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1</v>
          </cell>
        </row>
        <row r="949">
          <cell r="E949" t="str">
            <v>A310</v>
          </cell>
          <cell r="F949">
            <v>1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1</v>
          </cell>
        </row>
        <row r="950">
          <cell r="E950" t="str">
            <v>A312</v>
          </cell>
          <cell r="F950">
            <v>1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1</v>
          </cell>
        </row>
        <row r="951">
          <cell r="E951" t="str">
            <v>A315</v>
          </cell>
          <cell r="F951">
            <v>1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1</v>
          </cell>
        </row>
        <row r="952">
          <cell r="E952" t="str">
            <v>A357</v>
          </cell>
          <cell r="F952">
            <v>1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1</v>
          </cell>
        </row>
        <row r="955">
          <cell r="E955" t="str">
            <v>P489</v>
          </cell>
          <cell r="F955">
            <v>1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1</v>
          </cell>
        </row>
        <row r="956">
          <cell r="E956" t="str">
            <v>T489</v>
          </cell>
          <cell r="F956">
            <v>1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1</v>
          </cell>
        </row>
        <row r="957">
          <cell r="E957" t="str">
            <v>D489</v>
          </cell>
          <cell r="F957">
            <v>1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1</v>
          </cell>
        </row>
        <row r="958">
          <cell r="E958" t="str">
            <v>G489</v>
          </cell>
          <cell r="F958">
            <v>1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1</v>
          </cell>
        </row>
        <row r="959">
          <cell r="E959" t="str">
            <v>C489</v>
          </cell>
          <cell r="F959">
            <v>1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1</v>
          </cell>
        </row>
        <row r="960">
          <cell r="E960" t="str">
            <v>DE49</v>
          </cell>
          <cell r="F960">
            <v>1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1</v>
          </cell>
        </row>
        <row r="963">
          <cell r="E963" t="str">
            <v>L529</v>
          </cell>
          <cell r="F963">
            <v>1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1</v>
          </cell>
        </row>
        <row r="964">
          <cell r="E964" t="str">
            <v>L589</v>
          </cell>
          <cell r="F964">
            <v>1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1</v>
          </cell>
        </row>
        <row r="965">
          <cell r="E965" t="str">
            <v>L599</v>
          </cell>
          <cell r="F965">
            <v>1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1</v>
          </cell>
        </row>
        <row r="966">
          <cell r="E966" t="str">
            <v>OP69</v>
          </cell>
          <cell r="F966">
            <v>1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1</v>
          </cell>
        </row>
        <row r="969">
          <cell r="E969" t="str">
            <v>CS09</v>
          </cell>
          <cell r="F969">
            <v>1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1</v>
          </cell>
        </row>
      </sheetData>
      <sheetData sheetId="9">
        <row r="830">
          <cell r="F830">
            <v>663503</v>
          </cell>
          <cell r="G830">
            <v>663503</v>
          </cell>
          <cell r="H830">
            <v>0</v>
          </cell>
          <cell r="I830">
            <v>0</v>
          </cell>
        </row>
        <row r="831">
          <cell r="E831" t="str">
            <v>K201</v>
          </cell>
          <cell r="F831">
            <v>1</v>
          </cell>
          <cell r="G831">
            <v>1</v>
          </cell>
          <cell r="H831">
            <v>0</v>
          </cell>
          <cell r="I831">
            <v>0</v>
          </cell>
        </row>
        <row r="832">
          <cell r="F832">
            <v>663503</v>
          </cell>
          <cell r="G832">
            <v>663503</v>
          </cell>
          <cell r="H832">
            <v>0</v>
          </cell>
          <cell r="I832">
            <v>0</v>
          </cell>
        </row>
        <row r="833">
          <cell r="E833" t="str">
            <v>K202</v>
          </cell>
          <cell r="F833">
            <v>1</v>
          </cell>
          <cell r="G833">
            <v>1</v>
          </cell>
          <cell r="H833">
            <v>0</v>
          </cell>
          <cell r="I833">
            <v>0</v>
          </cell>
        </row>
        <row r="834">
          <cell r="F834">
            <v>1532788</v>
          </cell>
          <cell r="G834">
            <v>1532788</v>
          </cell>
          <cell r="H834">
            <v>0</v>
          </cell>
          <cell r="I834">
            <v>0</v>
          </cell>
        </row>
        <row r="835">
          <cell r="E835" t="str">
            <v>K203</v>
          </cell>
          <cell r="F835">
            <v>1</v>
          </cell>
          <cell r="G835">
            <v>1</v>
          </cell>
          <cell r="H835">
            <v>0</v>
          </cell>
          <cell r="I835">
            <v>0</v>
          </cell>
        </row>
        <row r="836">
          <cell r="F836">
            <v>673122</v>
          </cell>
          <cell r="G836">
            <v>673122</v>
          </cell>
          <cell r="H836">
            <v>0</v>
          </cell>
          <cell r="I836">
            <v>0</v>
          </cell>
        </row>
        <row r="837">
          <cell r="E837" t="str">
            <v>K205</v>
          </cell>
          <cell r="F837">
            <v>1</v>
          </cell>
          <cell r="G837">
            <v>1</v>
          </cell>
          <cell r="H837">
            <v>0</v>
          </cell>
          <cell r="I837">
            <v>0</v>
          </cell>
        </row>
        <row r="838">
          <cell r="F838">
            <v>673122</v>
          </cell>
          <cell r="G838">
            <v>673122</v>
          </cell>
          <cell r="H838">
            <v>0</v>
          </cell>
          <cell r="I838">
            <v>0</v>
          </cell>
        </row>
        <row r="839">
          <cell r="E839" t="str">
            <v>K206</v>
          </cell>
          <cell r="F839">
            <v>1</v>
          </cell>
          <cell r="G839">
            <v>1</v>
          </cell>
          <cell r="H839">
            <v>0</v>
          </cell>
          <cell r="I839">
            <v>0</v>
          </cell>
        </row>
        <row r="840">
          <cell r="F840">
            <v>28039</v>
          </cell>
          <cell r="G840">
            <v>0</v>
          </cell>
          <cell r="H840">
            <v>0</v>
          </cell>
          <cell r="I840">
            <v>28039</v>
          </cell>
        </row>
        <row r="841">
          <cell r="E841" t="str">
            <v>K209</v>
          </cell>
          <cell r="F841">
            <v>1</v>
          </cell>
          <cell r="G841">
            <v>0</v>
          </cell>
          <cell r="H841">
            <v>0</v>
          </cell>
          <cell r="I841">
            <v>1</v>
          </cell>
        </row>
        <row r="842">
          <cell r="F842">
            <v>673122</v>
          </cell>
          <cell r="G842">
            <v>673122</v>
          </cell>
          <cell r="H842">
            <v>0</v>
          </cell>
          <cell r="I842">
            <v>0</v>
          </cell>
        </row>
        <row r="843">
          <cell r="E843" t="str">
            <v>K215</v>
          </cell>
          <cell r="F843">
            <v>1</v>
          </cell>
          <cell r="G843">
            <v>1</v>
          </cell>
          <cell r="H843">
            <v>0</v>
          </cell>
          <cell r="I843">
            <v>0</v>
          </cell>
        </row>
        <row r="844">
          <cell r="F844">
            <v>147311</v>
          </cell>
          <cell r="G844">
            <v>0</v>
          </cell>
          <cell r="H844">
            <v>0</v>
          </cell>
          <cell r="I844">
            <v>147311</v>
          </cell>
        </row>
        <row r="845">
          <cell r="E845" t="str">
            <v>K217</v>
          </cell>
          <cell r="F845">
            <v>1</v>
          </cell>
          <cell r="G845">
            <v>0</v>
          </cell>
          <cell r="H845">
            <v>0</v>
          </cell>
          <cell r="I845">
            <v>1</v>
          </cell>
        </row>
        <row r="846">
          <cell r="F846">
            <v>4013759225.5</v>
          </cell>
          <cell r="G846">
            <v>0</v>
          </cell>
          <cell r="H846">
            <v>4013759225.5</v>
          </cell>
          <cell r="I846">
            <v>0</v>
          </cell>
        </row>
        <row r="847">
          <cell r="E847" t="str">
            <v>K301</v>
          </cell>
          <cell r="F847">
            <v>1</v>
          </cell>
          <cell r="G847">
            <v>0</v>
          </cell>
          <cell r="H847">
            <v>1</v>
          </cell>
          <cell r="I847">
            <v>0</v>
          </cell>
        </row>
        <row r="848">
          <cell r="F848">
            <v>4013759225.5</v>
          </cell>
          <cell r="G848">
            <v>0</v>
          </cell>
          <cell r="H848">
            <v>4013759225.5</v>
          </cell>
          <cell r="I848">
            <v>0</v>
          </cell>
        </row>
        <row r="849">
          <cell r="E849" t="str">
            <v>K303</v>
          </cell>
          <cell r="F849">
            <v>1</v>
          </cell>
          <cell r="G849">
            <v>0</v>
          </cell>
          <cell r="H849">
            <v>1</v>
          </cell>
          <cell r="I849">
            <v>0</v>
          </cell>
        </row>
        <row r="850">
          <cell r="F850">
            <v>3995541784.5</v>
          </cell>
          <cell r="G850">
            <v>0</v>
          </cell>
          <cell r="H850">
            <v>3995541784.5</v>
          </cell>
          <cell r="I850">
            <v>0</v>
          </cell>
        </row>
        <row r="851">
          <cell r="E851" t="str">
            <v>K305</v>
          </cell>
          <cell r="F851">
            <v>1</v>
          </cell>
          <cell r="G851">
            <v>0</v>
          </cell>
          <cell r="H851">
            <v>1</v>
          </cell>
          <cell r="I851">
            <v>0</v>
          </cell>
        </row>
        <row r="852">
          <cell r="F852">
            <v>1</v>
          </cell>
          <cell r="G852">
            <v>1</v>
          </cell>
          <cell r="H852">
            <v>0</v>
          </cell>
          <cell r="I852">
            <v>0</v>
          </cell>
        </row>
        <row r="853">
          <cell r="E853" t="str">
            <v>K307</v>
          </cell>
          <cell r="F853">
            <v>1</v>
          </cell>
          <cell r="G853">
            <v>1</v>
          </cell>
          <cell r="H853">
            <v>0</v>
          </cell>
          <cell r="I853">
            <v>0</v>
          </cell>
        </row>
        <row r="854">
          <cell r="F854">
            <v>1</v>
          </cell>
          <cell r="G854">
            <v>1</v>
          </cell>
          <cell r="H854">
            <v>0</v>
          </cell>
          <cell r="I854">
            <v>0</v>
          </cell>
        </row>
        <row r="855">
          <cell r="E855" t="str">
            <v>K401</v>
          </cell>
          <cell r="F855">
            <v>1</v>
          </cell>
          <cell r="G855">
            <v>1</v>
          </cell>
          <cell r="H855">
            <v>0</v>
          </cell>
          <cell r="I855">
            <v>0</v>
          </cell>
        </row>
        <row r="856">
          <cell r="F856">
            <v>146427</v>
          </cell>
          <cell r="G856">
            <v>0</v>
          </cell>
          <cell r="H856">
            <v>0</v>
          </cell>
          <cell r="I856">
            <v>146427</v>
          </cell>
        </row>
        <row r="857">
          <cell r="E857" t="str">
            <v>K405</v>
          </cell>
          <cell r="F857">
            <v>1</v>
          </cell>
          <cell r="G857">
            <v>0</v>
          </cell>
          <cell r="H857">
            <v>0</v>
          </cell>
          <cell r="I857">
            <v>1</v>
          </cell>
        </row>
        <row r="858">
          <cell r="F858">
            <v>16284211.22000007</v>
          </cell>
          <cell r="G858">
            <v>0</v>
          </cell>
          <cell r="H858">
            <v>0</v>
          </cell>
          <cell r="I858">
            <v>16284211.22000007</v>
          </cell>
        </row>
        <row r="859">
          <cell r="E859" t="str">
            <v>K407</v>
          </cell>
          <cell r="F859">
            <v>1</v>
          </cell>
          <cell r="G859">
            <v>0</v>
          </cell>
          <cell r="H859">
            <v>0</v>
          </cell>
          <cell r="I859">
            <v>1</v>
          </cell>
        </row>
        <row r="860">
          <cell r="F860">
            <v>161072</v>
          </cell>
          <cell r="G860">
            <v>0</v>
          </cell>
          <cell r="H860">
            <v>0</v>
          </cell>
          <cell r="I860">
            <v>161072</v>
          </cell>
        </row>
        <row r="861">
          <cell r="E861" t="str">
            <v>K409</v>
          </cell>
          <cell r="F861">
            <v>1</v>
          </cell>
          <cell r="G861">
            <v>0</v>
          </cell>
          <cell r="H861">
            <v>0</v>
          </cell>
          <cell r="I861">
            <v>1</v>
          </cell>
        </row>
        <row r="862">
          <cell r="F862">
            <v>10683010.880000001</v>
          </cell>
          <cell r="G862">
            <v>0</v>
          </cell>
          <cell r="H862">
            <v>0</v>
          </cell>
          <cell r="I862">
            <v>10683010.880000001</v>
          </cell>
        </row>
        <row r="863">
          <cell r="E863" t="str">
            <v>K411</v>
          </cell>
          <cell r="F863">
            <v>1</v>
          </cell>
          <cell r="G863">
            <v>0</v>
          </cell>
          <cell r="H863">
            <v>0</v>
          </cell>
          <cell r="I863">
            <v>1</v>
          </cell>
        </row>
        <row r="864">
          <cell r="F864">
            <v>4000458318.5</v>
          </cell>
          <cell r="G864">
            <v>0</v>
          </cell>
          <cell r="H864">
            <v>4000458318.5</v>
          </cell>
          <cell r="I864">
            <v>0</v>
          </cell>
        </row>
        <row r="865">
          <cell r="E865" t="str">
            <v>K302</v>
          </cell>
          <cell r="F865">
            <v>1</v>
          </cell>
          <cell r="G865">
            <v>0</v>
          </cell>
          <cell r="H865">
            <v>1</v>
          </cell>
          <cell r="I865">
            <v>0</v>
          </cell>
        </row>
        <row r="867">
          <cell r="E867" t="str">
            <v>R600</v>
          </cell>
          <cell r="F867">
            <v>39397665</v>
          </cell>
          <cell r="G867">
            <v>39394036</v>
          </cell>
          <cell r="H867">
            <v>0</v>
          </cell>
          <cell r="I867">
            <v>3629</v>
          </cell>
        </row>
        <row r="868">
          <cell r="E868" t="str">
            <v>R602</v>
          </cell>
          <cell r="F868">
            <v>15168687</v>
          </cell>
          <cell r="G868">
            <v>15160799</v>
          </cell>
          <cell r="H868">
            <v>0</v>
          </cell>
          <cell r="I868">
            <v>7888</v>
          </cell>
        </row>
        <row r="877">
          <cell r="F877" t="str">
            <v>TOTAL</v>
          </cell>
          <cell r="G877" t="str">
            <v>CLASSIFIED</v>
          </cell>
        </row>
        <row r="878">
          <cell r="E878" t="str">
            <v>ALLO</v>
          </cell>
          <cell r="F878" t="str">
            <v>TRANSMISSION</v>
          </cell>
          <cell r="G878" t="str">
            <v>DEMAND</v>
          </cell>
          <cell r="H878" t="str">
            <v>ENERGY</v>
          </cell>
          <cell r="I878" t="str">
            <v>CUSTOMER</v>
          </cell>
        </row>
        <row r="879">
          <cell r="E879">
            <v>1</v>
          </cell>
          <cell r="F879">
            <v>2</v>
          </cell>
          <cell r="G879">
            <v>3</v>
          </cell>
          <cell r="H879">
            <v>4</v>
          </cell>
          <cell r="I879">
            <v>5</v>
          </cell>
        </row>
        <row r="881">
          <cell r="F881">
            <v>39397665</v>
          </cell>
          <cell r="G881">
            <v>39394036</v>
          </cell>
          <cell r="H881">
            <v>0</v>
          </cell>
          <cell r="I881">
            <v>3629</v>
          </cell>
        </row>
        <row r="882">
          <cell r="E882" t="str">
            <v>K901</v>
          </cell>
          <cell r="F882">
            <v>1</v>
          </cell>
          <cell r="G882">
            <v>0.99990999999999997</v>
          </cell>
          <cell r="H882">
            <v>0</v>
          </cell>
          <cell r="I882">
            <v>9.0000000000000006E-5</v>
          </cell>
        </row>
        <row r="883">
          <cell r="F883">
            <v>15168687</v>
          </cell>
          <cell r="G883">
            <v>15160799</v>
          </cell>
          <cell r="H883">
            <v>0</v>
          </cell>
          <cell r="I883">
            <v>7888</v>
          </cell>
        </row>
        <row r="884">
          <cell r="E884" t="str">
            <v>K902</v>
          </cell>
          <cell r="F884">
            <v>1</v>
          </cell>
          <cell r="G884">
            <v>0.99948000000000004</v>
          </cell>
          <cell r="H884">
            <v>0</v>
          </cell>
          <cell r="I884">
            <v>5.1999999999999995E-4</v>
          </cell>
        </row>
        <row r="888">
          <cell r="E888" t="str">
            <v>P129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</row>
        <row r="889">
          <cell r="E889" t="str">
            <v>T129</v>
          </cell>
          <cell r="F889">
            <v>1</v>
          </cell>
          <cell r="G889">
            <v>1</v>
          </cell>
          <cell r="H889">
            <v>0</v>
          </cell>
          <cell r="I889">
            <v>0</v>
          </cell>
        </row>
        <row r="890">
          <cell r="E890" t="str">
            <v>PT29</v>
          </cell>
          <cell r="F890">
            <v>1</v>
          </cell>
          <cell r="G890">
            <v>1</v>
          </cell>
          <cell r="H890">
            <v>0</v>
          </cell>
          <cell r="I890">
            <v>0</v>
          </cell>
        </row>
        <row r="891">
          <cell r="E891" t="str">
            <v>D149</v>
          </cell>
          <cell r="F891">
            <v>0</v>
          </cell>
          <cell r="G891">
            <v>0</v>
          </cell>
          <cell r="H891">
            <v>0</v>
          </cell>
          <cell r="I891">
            <v>1</v>
          </cell>
        </row>
        <row r="892">
          <cell r="E892" t="str">
            <v>TD29</v>
          </cell>
          <cell r="F892">
            <v>1</v>
          </cell>
          <cell r="G892">
            <v>0.99978999999999996</v>
          </cell>
          <cell r="H892">
            <v>0</v>
          </cell>
          <cell r="I892">
            <v>2.1000000000000001E-4</v>
          </cell>
        </row>
        <row r="893">
          <cell r="E893" t="str">
            <v>PD29</v>
          </cell>
          <cell r="F893">
            <v>1</v>
          </cell>
          <cell r="G893">
            <v>0.99960000000000004</v>
          </cell>
          <cell r="H893">
            <v>0</v>
          </cell>
          <cell r="I893">
            <v>4.0000000000000002E-4</v>
          </cell>
        </row>
        <row r="894">
          <cell r="E894" t="str">
            <v>G129</v>
          </cell>
          <cell r="F894">
            <v>1</v>
          </cell>
          <cell r="G894">
            <v>0.99960000000000004</v>
          </cell>
          <cell r="H894">
            <v>0</v>
          </cell>
          <cell r="I894">
            <v>4.0000000000000002E-4</v>
          </cell>
        </row>
        <row r="895">
          <cell r="E895" t="str">
            <v>C129</v>
          </cell>
          <cell r="F895">
            <v>1</v>
          </cell>
          <cell r="G895">
            <v>0.99978999999999996</v>
          </cell>
          <cell r="H895">
            <v>0</v>
          </cell>
          <cell r="I895">
            <v>2.1000000000000001E-4</v>
          </cell>
        </row>
        <row r="896">
          <cell r="E896" t="str">
            <v>GP19</v>
          </cell>
          <cell r="F896">
            <v>0</v>
          </cell>
          <cell r="G896">
            <v>0</v>
          </cell>
          <cell r="H896">
            <v>0</v>
          </cell>
          <cell r="I896">
            <v>1</v>
          </cell>
        </row>
        <row r="897">
          <cell r="E897" t="str">
            <v>DR19</v>
          </cell>
          <cell r="F897">
            <v>1</v>
          </cell>
          <cell r="G897">
            <v>0.99902000000000002</v>
          </cell>
          <cell r="H897">
            <v>0</v>
          </cell>
          <cell r="I897">
            <v>9.7999999999999997E-4</v>
          </cell>
        </row>
        <row r="900">
          <cell r="E900" t="str">
            <v>P229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</row>
        <row r="901">
          <cell r="E901" t="str">
            <v>T229</v>
          </cell>
          <cell r="F901">
            <v>1</v>
          </cell>
          <cell r="G901">
            <v>1</v>
          </cell>
          <cell r="H901">
            <v>0</v>
          </cell>
          <cell r="I901">
            <v>0</v>
          </cell>
        </row>
        <row r="902">
          <cell r="E902" t="str">
            <v>PL49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</row>
        <row r="903">
          <cell r="E903" t="str">
            <v>D249</v>
          </cell>
          <cell r="F903">
            <v>0</v>
          </cell>
          <cell r="G903">
            <v>0</v>
          </cell>
          <cell r="H903">
            <v>0</v>
          </cell>
          <cell r="I903">
            <v>1</v>
          </cell>
        </row>
        <row r="904">
          <cell r="E904" t="str">
            <v>NT29</v>
          </cell>
          <cell r="F904">
            <v>1</v>
          </cell>
          <cell r="G904">
            <v>0.99985000000000002</v>
          </cell>
          <cell r="H904">
            <v>0</v>
          </cell>
          <cell r="I904">
            <v>1.4999999999999999E-4</v>
          </cell>
        </row>
        <row r="905">
          <cell r="E905" t="str">
            <v>G229</v>
          </cell>
          <cell r="F905">
            <v>1</v>
          </cell>
          <cell r="G905">
            <v>0.99960000000000004</v>
          </cell>
          <cell r="H905">
            <v>0</v>
          </cell>
          <cell r="I905">
            <v>4.0000000000000002E-4</v>
          </cell>
        </row>
        <row r="906">
          <cell r="E906" t="str">
            <v>C229</v>
          </cell>
          <cell r="F906">
            <v>1</v>
          </cell>
          <cell r="G906">
            <v>0.99958999999999998</v>
          </cell>
          <cell r="H906">
            <v>0</v>
          </cell>
          <cell r="I906">
            <v>4.0999999999999999E-4</v>
          </cell>
        </row>
        <row r="907">
          <cell r="E907" t="str">
            <v>NP29</v>
          </cell>
          <cell r="F907">
            <v>1</v>
          </cell>
          <cell r="G907">
            <v>0.99983999999999995</v>
          </cell>
          <cell r="H907">
            <v>0</v>
          </cell>
          <cell r="I907">
            <v>1.6000000000000001E-4</v>
          </cell>
        </row>
        <row r="910">
          <cell r="E910" t="str">
            <v>W669</v>
          </cell>
          <cell r="F910">
            <v>1</v>
          </cell>
          <cell r="G910">
            <v>0.99960000000000004</v>
          </cell>
          <cell r="H910">
            <v>0</v>
          </cell>
          <cell r="I910">
            <v>4.0000000000000002E-4</v>
          </cell>
        </row>
        <row r="911">
          <cell r="E911" t="str">
            <v>W689</v>
          </cell>
          <cell r="F911">
            <v>1</v>
          </cell>
          <cell r="G911">
            <v>0.99983999999999995</v>
          </cell>
          <cell r="H911">
            <v>0</v>
          </cell>
          <cell r="I911">
            <v>1.6000000000000001E-4</v>
          </cell>
        </row>
        <row r="912">
          <cell r="E912" t="str">
            <v>W719</v>
          </cell>
          <cell r="F912">
            <v>1</v>
          </cell>
          <cell r="G912">
            <v>0</v>
          </cell>
          <cell r="H912">
            <v>0</v>
          </cell>
          <cell r="I912">
            <v>0</v>
          </cell>
        </row>
        <row r="913">
          <cell r="E913" t="str">
            <v>W749</v>
          </cell>
          <cell r="F913">
            <v>1</v>
          </cell>
          <cell r="G913">
            <v>0</v>
          </cell>
          <cell r="H913">
            <v>0</v>
          </cell>
          <cell r="I913">
            <v>0</v>
          </cell>
        </row>
        <row r="914">
          <cell r="E914" t="str">
            <v>WC79</v>
          </cell>
          <cell r="F914">
            <v>1</v>
          </cell>
          <cell r="G914">
            <v>0.99961</v>
          </cell>
          <cell r="H914">
            <v>0</v>
          </cell>
          <cell r="I914">
            <v>3.8999999999999999E-4</v>
          </cell>
        </row>
        <row r="917">
          <cell r="E917" t="str">
            <v>RB29</v>
          </cell>
          <cell r="F917">
            <v>1</v>
          </cell>
          <cell r="G917">
            <v>0.99985000000000002</v>
          </cell>
          <cell r="H917">
            <v>0</v>
          </cell>
          <cell r="I917">
            <v>1.4999999999999999E-4</v>
          </cell>
        </row>
        <row r="918">
          <cell r="E918" t="str">
            <v>RB99</v>
          </cell>
          <cell r="F918">
            <v>1</v>
          </cell>
          <cell r="G918">
            <v>0.99983999999999995</v>
          </cell>
          <cell r="H918">
            <v>0</v>
          </cell>
          <cell r="I918">
            <v>1.6000000000000001E-4</v>
          </cell>
        </row>
        <row r="919">
          <cell r="E919" t="str">
            <v>CW29</v>
          </cell>
          <cell r="F919">
            <v>1</v>
          </cell>
          <cell r="G919">
            <v>0</v>
          </cell>
          <cell r="H919">
            <v>0</v>
          </cell>
          <cell r="I919">
            <v>0</v>
          </cell>
        </row>
        <row r="928">
          <cell r="F928" t="str">
            <v>TOTAL</v>
          </cell>
          <cell r="G928" t="str">
            <v>CLASSIFIED</v>
          </cell>
        </row>
        <row r="929">
          <cell r="E929" t="str">
            <v>ALLO</v>
          </cell>
          <cell r="F929" t="str">
            <v>TRANSMISSION</v>
          </cell>
          <cell r="G929" t="str">
            <v>DEMAND</v>
          </cell>
          <cell r="H929" t="str">
            <v>ENERGY</v>
          </cell>
          <cell r="I929" t="str">
            <v>CUSTOMER</v>
          </cell>
        </row>
        <row r="930">
          <cell r="E930">
            <v>1</v>
          </cell>
          <cell r="F930">
            <v>2</v>
          </cell>
          <cell r="G930">
            <v>3</v>
          </cell>
          <cell r="H930">
            <v>4</v>
          </cell>
          <cell r="I930">
            <v>5</v>
          </cell>
        </row>
        <row r="932">
          <cell r="E932" t="str">
            <v>P349</v>
          </cell>
          <cell r="F932">
            <v>1</v>
          </cell>
          <cell r="G932">
            <v>0</v>
          </cell>
          <cell r="H932">
            <v>0</v>
          </cell>
          <cell r="I932">
            <v>0</v>
          </cell>
        </row>
        <row r="933">
          <cell r="E933" t="str">
            <v>E349</v>
          </cell>
          <cell r="F933">
            <v>1</v>
          </cell>
          <cell r="G933">
            <v>0</v>
          </cell>
          <cell r="H933">
            <v>0</v>
          </cell>
          <cell r="I933">
            <v>0</v>
          </cell>
        </row>
        <row r="934">
          <cell r="E934" t="str">
            <v>P459</v>
          </cell>
          <cell r="F934">
            <v>1</v>
          </cell>
          <cell r="G934">
            <v>0</v>
          </cell>
          <cell r="H934">
            <v>0</v>
          </cell>
          <cell r="I934">
            <v>0</v>
          </cell>
        </row>
        <row r="935">
          <cell r="E935" t="str">
            <v>T349</v>
          </cell>
          <cell r="F935">
            <v>1</v>
          </cell>
          <cell r="G935">
            <v>1</v>
          </cell>
          <cell r="H935">
            <v>0</v>
          </cell>
          <cell r="I935">
            <v>0</v>
          </cell>
        </row>
        <row r="936">
          <cell r="E936" t="str">
            <v>D349</v>
          </cell>
          <cell r="F936">
            <v>1</v>
          </cell>
          <cell r="G936">
            <v>0</v>
          </cell>
          <cell r="H936">
            <v>0</v>
          </cell>
          <cell r="I936">
            <v>1</v>
          </cell>
        </row>
        <row r="937">
          <cell r="E937" t="str">
            <v>C311</v>
          </cell>
          <cell r="F937">
            <v>1</v>
          </cell>
          <cell r="G937">
            <v>0</v>
          </cell>
          <cell r="H937">
            <v>0</v>
          </cell>
          <cell r="I937">
            <v>1</v>
          </cell>
        </row>
        <row r="938">
          <cell r="E938" t="str">
            <v>C319</v>
          </cell>
          <cell r="F938">
            <v>1</v>
          </cell>
          <cell r="G938">
            <v>0</v>
          </cell>
          <cell r="H938">
            <v>0</v>
          </cell>
          <cell r="I938">
            <v>1</v>
          </cell>
        </row>
        <row r="939">
          <cell r="E939" t="str">
            <v>C331</v>
          </cell>
          <cell r="F939">
            <v>1</v>
          </cell>
          <cell r="G939">
            <v>0</v>
          </cell>
          <cell r="H939">
            <v>0</v>
          </cell>
          <cell r="I939">
            <v>0</v>
          </cell>
        </row>
        <row r="940">
          <cell r="E940" t="str">
            <v>S319</v>
          </cell>
          <cell r="F940">
            <v>1</v>
          </cell>
          <cell r="G940">
            <v>0</v>
          </cell>
          <cell r="H940">
            <v>0</v>
          </cell>
          <cell r="I940">
            <v>0</v>
          </cell>
        </row>
        <row r="941">
          <cell r="E941" t="str">
            <v>OM39</v>
          </cell>
          <cell r="F941">
            <v>1</v>
          </cell>
          <cell r="G941">
            <v>0.99994000000000005</v>
          </cell>
          <cell r="H941">
            <v>0</v>
          </cell>
          <cell r="I941">
            <v>6.0000000000000002E-5</v>
          </cell>
        </row>
        <row r="944">
          <cell r="E944" t="str">
            <v>A300</v>
          </cell>
          <cell r="F944">
            <v>1</v>
          </cell>
          <cell r="G944">
            <v>0</v>
          </cell>
          <cell r="H944">
            <v>0</v>
          </cell>
          <cell r="I944">
            <v>0</v>
          </cell>
        </row>
        <row r="945">
          <cell r="E945" t="str">
            <v>A302</v>
          </cell>
          <cell r="F945">
            <v>1</v>
          </cell>
          <cell r="G945">
            <v>0</v>
          </cell>
          <cell r="H945">
            <v>0</v>
          </cell>
          <cell r="I945">
            <v>0</v>
          </cell>
        </row>
        <row r="946">
          <cell r="E946" t="str">
            <v>A304</v>
          </cell>
          <cell r="F946">
            <v>1</v>
          </cell>
          <cell r="G946">
            <v>1</v>
          </cell>
          <cell r="H946">
            <v>0</v>
          </cell>
          <cell r="I946">
            <v>0</v>
          </cell>
        </row>
        <row r="947">
          <cell r="E947" t="str">
            <v>A306</v>
          </cell>
          <cell r="F947">
            <v>1</v>
          </cell>
          <cell r="G947">
            <v>0</v>
          </cell>
          <cell r="H947">
            <v>0</v>
          </cell>
          <cell r="I947">
            <v>1</v>
          </cell>
        </row>
        <row r="948">
          <cell r="E948" t="str">
            <v>A308</v>
          </cell>
          <cell r="F948">
            <v>1</v>
          </cell>
          <cell r="G948">
            <v>0</v>
          </cell>
          <cell r="H948">
            <v>0</v>
          </cell>
          <cell r="I948">
            <v>1</v>
          </cell>
        </row>
        <row r="949">
          <cell r="E949" t="str">
            <v>A310</v>
          </cell>
          <cell r="F949">
            <v>1</v>
          </cell>
          <cell r="G949">
            <v>0</v>
          </cell>
          <cell r="H949">
            <v>0</v>
          </cell>
          <cell r="I949">
            <v>0</v>
          </cell>
        </row>
        <row r="950">
          <cell r="E950" t="str">
            <v>A312</v>
          </cell>
          <cell r="F950">
            <v>1</v>
          </cell>
          <cell r="G950">
            <v>0</v>
          </cell>
          <cell r="H950">
            <v>0</v>
          </cell>
          <cell r="I950">
            <v>0</v>
          </cell>
        </row>
        <row r="951">
          <cell r="E951" t="str">
            <v>A315</v>
          </cell>
          <cell r="F951">
            <v>1</v>
          </cell>
          <cell r="G951">
            <v>0.99948000000000004</v>
          </cell>
          <cell r="H951">
            <v>0</v>
          </cell>
          <cell r="I951">
            <v>5.1999999999999995E-4</v>
          </cell>
        </row>
        <row r="952">
          <cell r="E952" t="str">
            <v>A357</v>
          </cell>
          <cell r="F952">
            <v>1</v>
          </cell>
          <cell r="G952">
            <v>0.99948000000000004</v>
          </cell>
          <cell r="H952">
            <v>0</v>
          </cell>
          <cell r="I952">
            <v>5.1999999999999995E-4</v>
          </cell>
        </row>
        <row r="955">
          <cell r="E955" t="str">
            <v>P489</v>
          </cell>
          <cell r="F955">
            <v>1</v>
          </cell>
          <cell r="G955">
            <v>0</v>
          </cell>
          <cell r="H955">
            <v>0</v>
          </cell>
          <cell r="I955">
            <v>0</v>
          </cell>
        </row>
        <row r="956">
          <cell r="E956" t="str">
            <v>T489</v>
          </cell>
          <cell r="F956">
            <v>1</v>
          </cell>
          <cell r="G956">
            <v>1</v>
          </cell>
          <cell r="H956">
            <v>0</v>
          </cell>
          <cell r="I956">
            <v>0</v>
          </cell>
        </row>
        <row r="957">
          <cell r="E957" t="str">
            <v>D489</v>
          </cell>
          <cell r="F957">
            <v>1</v>
          </cell>
          <cell r="G957">
            <v>0</v>
          </cell>
          <cell r="H957">
            <v>0</v>
          </cell>
          <cell r="I957">
            <v>1</v>
          </cell>
        </row>
        <row r="958">
          <cell r="E958" t="str">
            <v>G489</v>
          </cell>
          <cell r="F958">
            <v>1</v>
          </cell>
          <cell r="G958">
            <v>0.99960000000000004</v>
          </cell>
          <cell r="H958">
            <v>0</v>
          </cell>
          <cell r="I958">
            <v>4.0000000000000002E-4</v>
          </cell>
        </row>
        <row r="959">
          <cell r="E959" t="str">
            <v>C489</v>
          </cell>
          <cell r="F959">
            <v>1</v>
          </cell>
          <cell r="G959">
            <v>0.99953000000000003</v>
          </cell>
          <cell r="H959">
            <v>0</v>
          </cell>
          <cell r="I959">
            <v>4.6999999999999999E-4</v>
          </cell>
        </row>
        <row r="960">
          <cell r="E960" t="str">
            <v>DE49</v>
          </cell>
          <cell r="F960">
            <v>1</v>
          </cell>
          <cell r="G960">
            <v>0.99973999999999996</v>
          </cell>
          <cell r="H960">
            <v>0</v>
          </cell>
          <cell r="I960">
            <v>2.5999999999999998E-4</v>
          </cell>
        </row>
        <row r="963">
          <cell r="E963" t="str">
            <v>L529</v>
          </cell>
          <cell r="F963">
            <v>1</v>
          </cell>
          <cell r="G963">
            <v>0.99983999999999995</v>
          </cell>
          <cell r="H963">
            <v>0</v>
          </cell>
          <cell r="I963">
            <v>1.6000000000004899E-4</v>
          </cell>
        </row>
        <row r="964">
          <cell r="E964" t="str">
            <v>L589</v>
          </cell>
          <cell r="F964">
            <v>1</v>
          </cell>
          <cell r="G964">
            <v>0.99948000000000004</v>
          </cell>
          <cell r="H964">
            <v>0</v>
          </cell>
          <cell r="I964">
            <v>5.1999999999996493E-4</v>
          </cell>
        </row>
        <row r="965">
          <cell r="E965" t="str">
            <v>L599</v>
          </cell>
          <cell r="F965">
            <v>1</v>
          </cell>
          <cell r="G965">
            <v>0.99985000000000002</v>
          </cell>
          <cell r="H965">
            <v>0</v>
          </cell>
          <cell r="I965">
            <v>1.4999999999998348E-4</v>
          </cell>
        </row>
        <row r="966">
          <cell r="E966" t="str">
            <v>OP69</v>
          </cell>
          <cell r="F966">
            <v>1</v>
          </cell>
          <cell r="G966">
            <v>0.99992000000000003</v>
          </cell>
          <cell r="H966">
            <v>0</v>
          </cell>
          <cell r="I966">
            <v>7.9999999999968985E-5</v>
          </cell>
        </row>
        <row r="969">
          <cell r="E969" t="str">
            <v>CS09</v>
          </cell>
          <cell r="F969">
            <v>1</v>
          </cell>
          <cell r="G969">
            <v>0.99990789700000005</v>
          </cell>
          <cell r="H969">
            <v>0</v>
          </cell>
          <cell r="I969">
            <v>9.2102999999954527E-5</v>
          </cell>
        </row>
      </sheetData>
      <sheetData sheetId="10">
        <row r="24">
          <cell r="G24">
            <v>0</v>
          </cell>
          <cell r="H24">
            <v>0</v>
          </cell>
        </row>
        <row r="33">
          <cell r="G33">
            <v>6881033</v>
          </cell>
          <cell r="H33">
            <v>4146933</v>
          </cell>
        </row>
        <row r="59">
          <cell r="G59">
            <v>0</v>
          </cell>
          <cell r="H59">
            <v>0</v>
          </cell>
        </row>
        <row r="60">
          <cell r="G60">
            <v>0</v>
          </cell>
          <cell r="H60">
            <v>0</v>
          </cell>
        </row>
        <row r="61">
          <cell r="G61">
            <v>0</v>
          </cell>
          <cell r="H61">
            <v>0</v>
          </cell>
        </row>
        <row r="65">
          <cell r="G65">
            <v>0</v>
          </cell>
          <cell r="H65">
            <v>0</v>
          </cell>
        </row>
        <row r="66">
          <cell r="G66">
            <v>61055818</v>
          </cell>
          <cell r="H66">
            <v>36795993</v>
          </cell>
        </row>
        <row r="67">
          <cell r="G67">
            <v>0</v>
          </cell>
          <cell r="H67">
            <v>0</v>
          </cell>
        </row>
        <row r="73">
          <cell r="G73">
            <v>0</v>
          </cell>
          <cell r="H73">
            <v>0</v>
          </cell>
        </row>
        <row r="74">
          <cell r="G74">
            <v>0</v>
          </cell>
          <cell r="H74">
            <v>0</v>
          </cell>
        </row>
        <row r="75">
          <cell r="G75">
            <v>0</v>
          </cell>
          <cell r="H75">
            <v>0</v>
          </cell>
        </row>
        <row r="76">
          <cell r="G76">
            <v>0</v>
          </cell>
          <cell r="H76">
            <v>0</v>
          </cell>
        </row>
        <row r="77">
          <cell r="G77">
            <v>0</v>
          </cell>
          <cell r="H77">
            <v>0</v>
          </cell>
        </row>
        <row r="78">
          <cell r="G78">
            <v>0</v>
          </cell>
          <cell r="H78">
            <v>0</v>
          </cell>
        </row>
        <row r="79">
          <cell r="G79">
            <v>0</v>
          </cell>
          <cell r="H79">
            <v>0</v>
          </cell>
        </row>
        <row r="80">
          <cell r="G80">
            <v>0</v>
          </cell>
          <cell r="H80">
            <v>0</v>
          </cell>
        </row>
        <row r="81">
          <cell r="G81">
            <v>0</v>
          </cell>
          <cell r="H81">
            <v>0</v>
          </cell>
        </row>
        <row r="82">
          <cell r="G82">
            <v>0</v>
          </cell>
          <cell r="H82">
            <v>0</v>
          </cell>
        </row>
        <row r="83">
          <cell r="G83">
            <v>0</v>
          </cell>
          <cell r="H83">
            <v>0</v>
          </cell>
        </row>
        <row r="84">
          <cell r="G84">
            <v>0</v>
          </cell>
          <cell r="H84">
            <v>0</v>
          </cell>
        </row>
        <row r="85">
          <cell r="G85">
            <v>0</v>
          </cell>
          <cell r="H85">
            <v>0</v>
          </cell>
        </row>
        <row r="86">
          <cell r="G86">
            <v>0</v>
          </cell>
          <cell r="H86">
            <v>0</v>
          </cell>
        </row>
        <row r="87">
          <cell r="G87">
            <v>0</v>
          </cell>
          <cell r="H87">
            <v>0</v>
          </cell>
        </row>
        <row r="88">
          <cell r="G88">
            <v>0</v>
          </cell>
          <cell r="H88">
            <v>0</v>
          </cell>
        </row>
        <row r="89">
          <cell r="G89">
            <v>0</v>
          </cell>
          <cell r="H89">
            <v>0</v>
          </cell>
        </row>
        <row r="90">
          <cell r="G90">
            <v>0</v>
          </cell>
          <cell r="H90">
            <v>0</v>
          </cell>
        </row>
        <row r="91">
          <cell r="G91">
            <v>0</v>
          </cell>
          <cell r="H91">
            <v>0</v>
          </cell>
        </row>
        <row r="92">
          <cell r="G92">
            <v>0</v>
          </cell>
          <cell r="H92">
            <v>0</v>
          </cell>
        </row>
        <row r="93">
          <cell r="G93">
            <v>0</v>
          </cell>
          <cell r="H93">
            <v>0</v>
          </cell>
        </row>
        <row r="100">
          <cell r="G100">
            <v>0</v>
          </cell>
          <cell r="H100">
            <v>0</v>
          </cell>
        </row>
        <row r="101">
          <cell r="G101">
            <v>0</v>
          </cell>
          <cell r="H101">
            <v>0</v>
          </cell>
        </row>
        <row r="102">
          <cell r="G102">
            <v>1238064</v>
          </cell>
          <cell r="H102">
            <v>746133</v>
          </cell>
        </row>
        <row r="103">
          <cell r="G103">
            <v>0</v>
          </cell>
          <cell r="H103">
            <v>0</v>
          </cell>
        </row>
        <row r="104">
          <cell r="G104">
            <v>0</v>
          </cell>
          <cell r="H104">
            <v>0</v>
          </cell>
        </row>
        <row r="105">
          <cell r="G105">
            <v>0</v>
          </cell>
          <cell r="H105">
            <v>0</v>
          </cell>
        </row>
        <row r="106">
          <cell r="G106">
            <v>0</v>
          </cell>
          <cell r="H106">
            <v>0</v>
          </cell>
        </row>
        <row r="107">
          <cell r="G107">
            <v>0</v>
          </cell>
          <cell r="H107">
            <v>0</v>
          </cell>
        </row>
        <row r="108">
          <cell r="G108">
            <v>0</v>
          </cell>
          <cell r="H108">
            <v>0</v>
          </cell>
        </row>
        <row r="112">
          <cell r="G112">
            <v>0</v>
          </cell>
          <cell r="H112">
            <v>0</v>
          </cell>
        </row>
        <row r="113">
          <cell r="G113">
            <v>0</v>
          </cell>
          <cell r="H113">
            <v>0</v>
          </cell>
        </row>
        <row r="114">
          <cell r="G114">
            <v>620078</v>
          </cell>
          <cell r="H114">
            <v>373696</v>
          </cell>
        </row>
        <row r="115">
          <cell r="G115">
            <v>0</v>
          </cell>
          <cell r="H115">
            <v>0</v>
          </cell>
        </row>
        <row r="116">
          <cell r="G116">
            <v>0</v>
          </cell>
          <cell r="H116">
            <v>0</v>
          </cell>
        </row>
        <row r="117">
          <cell r="G117">
            <v>0</v>
          </cell>
          <cell r="H117">
            <v>0</v>
          </cell>
        </row>
        <row r="118">
          <cell r="G118">
            <v>0</v>
          </cell>
          <cell r="H118">
            <v>0</v>
          </cell>
        </row>
        <row r="119">
          <cell r="G119">
            <v>0</v>
          </cell>
          <cell r="H119">
            <v>0</v>
          </cell>
        </row>
        <row r="120">
          <cell r="G120">
            <v>0</v>
          </cell>
          <cell r="H120">
            <v>0</v>
          </cell>
        </row>
        <row r="136">
          <cell r="G136">
            <v>0</v>
          </cell>
          <cell r="H136">
            <v>0</v>
          </cell>
        </row>
        <row r="137">
          <cell r="G137">
            <v>0</v>
          </cell>
          <cell r="H137">
            <v>0</v>
          </cell>
        </row>
        <row r="138">
          <cell r="G138">
            <v>0</v>
          </cell>
          <cell r="H138">
            <v>0</v>
          </cell>
        </row>
        <row r="142">
          <cell r="G142">
            <v>0</v>
          </cell>
          <cell r="H142">
            <v>0</v>
          </cell>
        </row>
        <row r="143">
          <cell r="G143">
            <v>3605995</v>
          </cell>
          <cell r="H143">
            <v>2173194</v>
          </cell>
        </row>
        <row r="144">
          <cell r="G144">
            <v>24598</v>
          </cell>
          <cell r="H144">
            <v>14824</v>
          </cell>
        </row>
        <row r="150">
          <cell r="G150">
            <v>0</v>
          </cell>
          <cell r="H150">
            <v>0</v>
          </cell>
        </row>
        <row r="151">
          <cell r="G151">
            <v>0</v>
          </cell>
          <cell r="H151">
            <v>0</v>
          </cell>
        </row>
        <row r="152">
          <cell r="G152">
            <v>0</v>
          </cell>
          <cell r="H152">
            <v>0</v>
          </cell>
        </row>
        <row r="153">
          <cell r="G153">
            <v>0</v>
          </cell>
          <cell r="H153">
            <v>0</v>
          </cell>
        </row>
        <row r="154">
          <cell r="G154">
            <v>0</v>
          </cell>
          <cell r="H154">
            <v>0</v>
          </cell>
        </row>
        <row r="155">
          <cell r="G155">
            <v>0</v>
          </cell>
          <cell r="H155">
            <v>0</v>
          </cell>
        </row>
        <row r="156">
          <cell r="G156">
            <v>0</v>
          </cell>
          <cell r="H156">
            <v>0</v>
          </cell>
        </row>
        <row r="157">
          <cell r="G157">
            <v>0</v>
          </cell>
          <cell r="H157">
            <v>0</v>
          </cell>
        </row>
        <row r="158">
          <cell r="G158">
            <v>0</v>
          </cell>
          <cell r="H158">
            <v>0</v>
          </cell>
        </row>
        <row r="159">
          <cell r="G159">
            <v>0</v>
          </cell>
          <cell r="H159">
            <v>0</v>
          </cell>
        </row>
        <row r="160">
          <cell r="G160">
            <v>0</v>
          </cell>
          <cell r="H160">
            <v>0</v>
          </cell>
        </row>
        <row r="161">
          <cell r="G161">
            <v>0</v>
          </cell>
          <cell r="H161">
            <v>0</v>
          </cell>
        </row>
        <row r="162">
          <cell r="G162">
            <v>0</v>
          </cell>
          <cell r="H162">
            <v>0</v>
          </cell>
        </row>
        <row r="163">
          <cell r="G163">
            <v>0</v>
          </cell>
          <cell r="H163">
            <v>0</v>
          </cell>
        </row>
        <row r="164">
          <cell r="G164">
            <v>0</v>
          </cell>
          <cell r="H164">
            <v>0</v>
          </cell>
        </row>
        <row r="165">
          <cell r="G165">
            <v>0</v>
          </cell>
          <cell r="H165">
            <v>0</v>
          </cell>
        </row>
        <row r="166">
          <cell r="G166">
            <v>0</v>
          </cell>
          <cell r="H166">
            <v>0</v>
          </cell>
        </row>
        <row r="167">
          <cell r="G167">
            <v>0</v>
          </cell>
          <cell r="H167">
            <v>0</v>
          </cell>
        </row>
        <row r="168">
          <cell r="G168">
            <v>0</v>
          </cell>
          <cell r="H168">
            <v>0</v>
          </cell>
        </row>
        <row r="169">
          <cell r="G169">
            <v>0</v>
          </cell>
          <cell r="H169">
            <v>0</v>
          </cell>
        </row>
        <row r="170">
          <cell r="G170">
            <v>0</v>
          </cell>
          <cell r="H170">
            <v>0</v>
          </cell>
        </row>
        <row r="177">
          <cell r="G177">
            <v>0</v>
          </cell>
          <cell r="H177">
            <v>0</v>
          </cell>
        </row>
        <row r="178">
          <cell r="G178">
            <v>0</v>
          </cell>
          <cell r="H178">
            <v>0</v>
          </cell>
        </row>
        <row r="179">
          <cell r="G179">
            <v>456863</v>
          </cell>
          <cell r="H179">
            <v>275334</v>
          </cell>
        </row>
        <row r="180">
          <cell r="G180">
            <v>0</v>
          </cell>
          <cell r="H180">
            <v>0</v>
          </cell>
        </row>
        <row r="181">
          <cell r="G181">
            <v>0</v>
          </cell>
          <cell r="H181">
            <v>0</v>
          </cell>
        </row>
        <row r="182">
          <cell r="G182">
            <v>0</v>
          </cell>
          <cell r="H182">
            <v>0</v>
          </cell>
        </row>
        <row r="183">
          <cell r="G183">
            <v>0</v>
          </cell>
          <cell r="H183">
            <v>0</v>
          </cell>
        </row>
        <row r="184">
          <cell r="G184">
            <v>0</v>
          </cell>
          <cell r="H184">
            <v>0</v>
          </cell>
        </row>
        <row r="185">
          <cell r="G185">
            <v>17455</v>
          </cell>
          <cell r="H185">
            <v>10520</v>
          </cell>
        </row>
        <row r="189">
          <cell r="G189">
            <v>0</v>
          </cell>
          <cell r="H189">
            <v>0</v>
          </cell>
        </row>
        <row r="190">
          <cell r="G190">
            <v>0</v>
          </cell>
          <cell r="H190">
            <v>0</v>
          </cell>
        </row>
        <row r="191">
          <cell r="G191">
            <v>352069</v>
          </cell>
          <cell r="H191">
            <v>212178</v>
          </cell>
        </row>
        <row r="192">
          <cell r="G192">
            <v>0</v>
          </cell>
          <cell r="H192">
            <v>0</v>
          </cell>
        </row>
        <row r="193">
          <cell r="G193">
            <v>0</v>
          </cell>
          <cell r="H193">
            <v>0</v>
          </cell>
        </row>
        <row r="194">
          <cell r="G194">
            <v>0</v>
          </cell>
          <cell r="H194">
            <v>0</v>
          </cell>
        </row>
        <row r="195">
          <cell r="G195">
            <v>0</v>
          </cell>
          <cell r="H195">
            <v>0</v>
          </cell>
        </row>
        <row r="196">
          <cell r="G196">
            <v>0</v>
          </cell>
          <cell r="H196">
            <v>0</v>
          </cell>
        </row>
        <row r="197">
          <cell r="G197">
            <v>-1435</v>
          </cell>
          <cell r="H197">
            <v>-865</v>
          </cell>
        </row>
        <row r="292">
          <cell r="G292">
            <v>0</v>
          </cell>
          <cell r="H292">
            <v>0</v>
          </cell>
        </row>
        <row r="293">
          <cell r="G293">
            <v>0</v>
          </cell>
          <cell r="H293">
            <v>0</v>
          </cell>
        </row>
        <row r="294">
          <cell r="G294">
            <v>110334</v>
          </cell>
          <cell r="H294">
            <v>66494</v>
          </cell>
        </row>
        <row r="295">
          <cell r="G295">
            <v>0</v>
          </cell>
          <cell r="H295">
            <v>0</v>
          </cell>
        </row>
        <row r="296">
          <cell r="G296">
            <v>0</v>
          </cell>
          <cell r="H296">
            <v>0</v>
          </cell>
        </row>
        <row r="297">
          <cell r="G297">
            <v>16719</v>
          </cell>
          <cell r="H297">
            <v>10075</v>
          </cell>
        </row>
        <row r="298">
          <cell r="G298">
            <v>84764</v>
          </cell>
          <cell r="H298">
            <v>51085</v>
          </cell>
        </row>
        <row r="299">
          <cell r="G299">
            <v>0</v>
          </cell>
          <cell r="H299">
            <v>0</v>
          </cell>
        </row>
        <row r="300">
          <cell r="G300">
            <v>8510466</v>
          </cell>
          <cell r="H300">
            <v>5128931</v>
          </cell>
        </row>
        <row r="304">
          <cell r="G304">
            <v>0</v>
          </cell>
          <cell r="H304">
            <v>0</v>
          </cell>
        </row>
        <row r="305">
          <cell r="G305">
            <v>0</v>
          </cell>
          <cell r="H305">
            <v>0</v>
          </cell>
        </row>
        <row r="306">
          <cell r="G306">
            <v>0</v>
          </cell>
          <cell r="H306">
            <v>0</v>
          </cell>
        </row>
        <row r="307">
          <cell r="G307">
            <v>0</v>
          </cell>
          <cell r="H307">
            <v>0</v>
          </cell>
        </row>
        <row r="308">
          <cell r="G308">
            <v>0</v>
          </cell>
          <cell r="H308">
            <v>0</v>
          </cell>
        </row>
        <row r="309">
          <cell r="G309">
            <v>0</v>
          </cell>
          <cell r="H309">
            <v>0</v>
          </cell>
        </row>
        <row r="310">
          <cell r="G310">
            <v>0</v>
          </cell>
          <cell r="H310">
            <v>0</v>
          </cell>
        </row>
        <row r="311">
          <cell r="G311">
            <v>0</v>
          </cell>
          <cell r="H311">
            <v>0</v>
          </cell>
        </row>
        <row r="312">
          <cell r="G312">
            <v>0</v>
          </cell>
          <cell r="H312">
            <v>0</v>
          </cell>
        </row>
        <row r="313">
          <cell r="G313">
            <v>0</v>
          </cell>
          <cell r="H313">
            <v>0</v>
          </cell>
        </row>
        <row r="314">
          <cell r="G314">
            <v>0</v>
          </cell>
          <cell r="H314">
            <v>0</v>
          </cell>
        </row>
        <row r="318">
          <cell r="G318">
            <v>2247813</v>
          </cell>
          <cell r="H318">
            <v>1354671</v>
          </cell>
        </row>
        <row r="319">
          <cell r="G319">
            <v>0</v>
          </cell>
          <cell r="H319">
            <v>0</v>
          </cell>
        </row>
        <row r="320">
          <cell r="G320">
            <v>0</v>
          </cell>
          <cell r="H320">
            <v>0</v>
          </cell>
        </row>
        <row r="321">
          <cell r="G321">
            <v>0</v>
          </cell>
          <cell r="H321">
            <v>0</v>
          </cell>
        </row>
        <row r="338">
          <cell r="G338">
            <v>0</v>
          </cell>
          <cell r="H338">
            <v>0</v>
          </cell>
        </row>
        <row r="339">
          <cell r="G339">
            <v>0</v>
          </cell>
          <cell r="H339">
            <v>0</v>
          </cell>
        </row>
        <row r="340">
          <cell r="G340">
            <v>0</v>
          </cell>
          <cell r="H340">
            <v>0</v>
          </cell>
        </row>
        <row r="341">
          <cell r="G341">
            <v>0</v>
          </cell>
          <cell r="H341">
            <v>0</v>
          </cell>
        </row>
        <row r="342">
          <cell r="G342">
            <v>0</v>
          </cell>
          <cell r="H342">
            <v>0</v>
          </cell>
        </row>
        <row r="343">
          <cell r="G343">
            <v>0</v>
          </cell>
          <cell r="H343">
            <v>0</v>
          </cell>
        </row>
        <row r="344">
          <cell r="G344">
            <v>0</v>
          </cell>
          <cell r="H344">
            <v>0</v>
          </cell>
        </row>
        <row r="345">
          <cell r="G345">
            <v>0</v>
          </cell>
          <cell r="H345">
            <v>0</v>
          </cell>
        </row>
        <row r="346">
          <cell r="G346">
            <v>0</v>
          </cell>
          <cell r="H346">
            <v>0</v>
          </cell>
        </row>
        <row r="347">
          <cell r="G347">
            <v>0</v>
          </cell>
          <cell r="H347">
            <v>0</v>
          </cell>
        </row>
        <row r="348">
          <cell r="G348">
            <v>0</v>
          </cell>
          <cell r="H348">
            <v>0</v>
          </cell>
        </row>
        <row r="349">
          <cell r="G349">
            <v>0</v>
          </cell>
          <cell r="H349">
            <v>0</v>
          </cell>
        </row>
        <row r="350">
          <cell r="G350">
            <v>0</v>
          </cell>
          <cell r="H350">
            <v>0</v>
          </cell>
        </row>
        <row r="351">
          <cell r="G351">
            <v>0</v>
          </cell>
          <cell r="H351">
            <v>0</v>
          </cell>
        </row>
        <row r="352">
          <cell r="G352">
            <v>-207</v>
          </cell>
          <cell r="H352">
            <v>-124</v>
          </cell>
        </row>
        <row r="353">
          <cell r="G353">
            <v>0</v>
          </cell>
          <cell r="H353">
            <v>0</v>
          </cell>
        </row>
        <row r="354">
          <cell r="G354">
            <v>0</v>
          </cell>
          <cell r="H354">
            <v>0</v>
          </cell>
        </row>
        <row r="355">
          <cell r="G355">
            <v>0</v>
          </cell>
          <cell r="H355">
            <v>0</v>
          </cell>
        </row>
        <row r="356">
          <cell r="G356">
            <v>0</v>
          </cell>
          <cell r="H356">
            <v>0</v>
          </cell>
        </row>
        <row r="357">
          <cell r="G357">
            <v>0</v>
          </cell>
          <cell r="H357">
            <v>0</v>
          </cell>
        </row>
        <row r="358">
          <cell r="G358">
            <v>0</v>
          </cell>
          <cell r="H358">
            <v>0</v>
          </cell>
        </row>
        <row r="359">
          <cell r="G359">
            <v>0</v>
          </cell>
          <cell r="H359">
            <v>0</v>
          </cell>
        </row>
        <row r="360">
          <cell r="G360">
            <v>0</v>
          </cell>
          <cell r="H360">
            <v>0</v>
          </cell>
        </row>
        <row r="364">
          <cell r="G364">
            <v>0</v>
          </cell>
          <cell r="H364">
            <v>0</v>
          </cell>
        </row>
        <row r="365">
          <cell r="G365">
            <v>0</v>
          </cell>
          <cell r="H365">
            <v>0</v>
          </cell>
        </row>
        <row r="366">
          <cell r="G366">
            <v>0</v>
          </cell>
          <cell r="H366">
            <v>0</v>
          </cell>
        </row>
        <row r="370">
          <cell r="G370">
            <v>0</v>
          </cell>
          <cell r="H370">
            <v>0</v>
          </cell>
        </row>
        <row r="371">
          <cell r="G371">
            <v>0</v>
          </cell>
          <cell r="H371">
            <v>0</v>
          </cell>
        </row>
        <row r="372">
          <cell r="G372">
            <v>0</v>
          </cell>
          <cell r="H372">
            <v>0</v>
          </cell>
        </row>
        <row r="373">
          <cell r="G373">
            <v>0</v>
          </cell>
          <cell r="H373">
            <v>0</v>
          </cell>
        </row>
        <row r="374">
          <cell r="G374">
            <v>0</v>
          </cell>
          <cell r="H374">
            <v>0</v>
          </cell>
        </row>
        <row r="395">
          <cell r="G395">
            <v>358610</v>
          </cell>
          <cell r="H395">
            <v>216121</v>
          </cell>
        </row>
        <row r="396">
          <cell r="G396">
            <v>0</v>
          </cell>
          <cell r="H396">
            <v>0</v>
          </cell>
        </row>
        <row r="397">
          <cell r="G397">
            <v>0</v>
          </cell>
          <cell r="H397">
            <v>0</v>
          </cell>
        </row>
        <row r="402">
          <cell r="G402">
            <v>22576</v>
          </cell>
          <cell r="H402">
            <v>13606</v>
          </cell>
        </row>
        <row r="403">
          <cell r="G403">
            <v>0</v>
          </cell>
          <cell r="H403">
            <v>0</v>
          </cell>
        </row>
        <row r="404">
          <cell r="G404">
            <v>0</v>
          </cell>
          <cell r="H404">
            <v>0</v>
          </cell>
        </row>
        <row r="407">
          <cell r="G407">
            <v>0</v>
          </cell>
          <cell r="H407">
            <v>0</v>
          </cell>
        </row>
        <row r="411">
          <cell r="G411">
            <v>0</v>
          </cell>
          <cell r="H411">
            <v>0</v>
          </cell>
        </row>
        <row r="412">
          <cell r="G412">
            <v>0</v>
          </cell>
          <cell r="H412">
            <v>0</v>
          </cell>
        </row>
        <row r="413">
          <cell r="G413">
            <v>0</v>
          </cell>
          <cell r="H413">
            <v>0</v>
          </cell>
        </row>
        <row r="431">
          <cell r="G431">
            <v>47870075</v>
          </cell>
          <cell r="H431">
            <v>28849454</v>
          </cell>
        </row>
        <row r="447">
          <cell r="G447">
            <v>0</v>
          </cell>
          <cell r="H447">
            <v>0</v>
          </cell>
        </row>
        <row r="448">
          <cell r="G448">
            <v>0</v>
          </cell>
          <cell r="H448">
            <v>0</v>
          </cell>
        </row>
        <row r="449">
          <cell r="G449">
            <v>0</v>
          </cell>
          <cell r="H449">
            <v>0</v>
          </cell>
        </row>
        <row r="450">
          <cell r="G450">
            <v>0</v>
          </cell>
          <cell r="H450">
            <v>0</v>
          </cell>
        </row>
        <row r="451">
          <cell r="G451">
            <v>0</v>
          </cell>
          <cell r="H451">
            <v>0</v>
          </cell>
        </row>
        <row r="452">
          <cell r="G452">
            <v>0</v>
          </cell>
          <cell r="H452">
            <v>0</v>
          </cell>
        </row>
        <row r="456">
          <cell r="G456">
            <v>0</v>
          </cell>
          <cell r="H456">
            <v>0</v>
          </cell>
        </row>
        <row r="462">
          <cell r="G462">
            <v>0</v>
          </cell>
          <cell r="H462">
            <v>0</v>
          </cell>
        </row>
        <row r="463">
          <cell r="G463">
            <v>11726283</v>
          </cell>
          <cell r="H463">
            <v>7066980</v>
          </cell>
        </row>
        <row r="464">
          <cell r="G464">
            <v>0</v>
          </cell>
          <cell r="H464">
            <v>0</v>
          </cell>
        </row>
        <row r="465">
          <cell r="G465">
            <v>0</v>
          </cell>
          <cell r="H465">
            <v>0</v>
          </cell>
        </row>
        <row r="469">
          <cell r="G469">
            <v>1319337</v>
          </cell>
          <cell r="H469">
            <v>795112</v>
          </cell>
        </row>
        <row r="473">
          <cell r="G473">
            <v>0</v>
          </cell>
          <cell r="H473">
            <v>0</v>
          </cell>
        </row>
        <row r="474">
          <cell r="G474">
            <v>0</v>
          </cell>
          <cell r="H474">
            <v>0</v>
          </cell>
        </row>
        <row r="475">
          <cell r="G475">
            <v>0</v>
          </cell>
          <cell r="H475">
            <v>0</v>
          </cell>
        </row>
        <row r="476">
          <cell r="G476">
            <v>0</v>
          </cell>
          <cell r="H476">
            <v>0</v>
          </cell>
        </row>
        <row r="477">
          <cell r="G477">
            <v>0</v>
          </cell>
          <cell r="H477">
            <v>0</v>
          </cell>
        </row>
        <row r="478">
          <cell r="G478">
            <v>0</v>
          </cell>
          <cell r="H478">
            <v>0</v>
          </cell>
        </row>
        <row r="479">
          <cell r="G479">
            <v>0</v>
          </cell>
          <cell r="H479">
            <v>0</v>
          </cell>
        </row>
        <row r="480">
          <cell r="G480">
            <v>0</v>
          </cell>
          <cell r="H480">
            <v>0</v>
          </cell>
        </row>
        <row r="481">
          <cell r="G481">
            <v>0</v>
          </cell>
          <cell r="H481">
            <v>0</v>
          </cell>
        </row>
        <row r="482">
          <cell r="G482">
            <v>0</v>
          </cell>
          <cell r="H482">
            <v>0</v>
          </cell>
        </row>
        <row r="483">
          <cell r="G483">
            <v>0</v>
          </cell>
          <cell r="H483">
            <v>0</v>
          </cell>
        </row>
        <row r="484">
          <cell r="G484">
            <v>0</v>
          </cell>
          <cell r="H484">
            <v>0</v>
          </cell>
        </row>
        <row r="485">
          <cell r="G485">
            <v>0</v>
          </cell>
          <cell r="H485">
            <v>0</v>
          </cell>
        </row>
        <row r="486">
          <cell r="G486">
            <v>0</v>
          </cell>
          <cell r="H486">
            <v>0</v>
          </cell>
        </row>
        <row r="487">
          <cell r="G487">
            <v>0</v>
          </cell>
          <cell r="H487">
            <v>0</v>
          </cell>
        </row>
        <row r="488">
          <cell r="G488">
            <v>0</v>
          </cell>
          <cell r="H488">
            <v>0</v>
          </cell>
        </row>
        <row r="489">
          <cell r="G489">
            <v>0</v>
          </cell>
          <cell r="H489">
            <v>0</v>
          </cell>
        </row>
        <row r="490">
          <cell r="G490">
            <v>0</v>
          </cell>
          <cell r="H490">
            <v>0</v>
          </cell>
        </row>
        <row r="491">
          <cell r="G491">
            <v>0</v>
          </cell>
          <cell r="H491">
            <v>0</v>
          </cell>
        </row>
        <row r="495">
          <cell r="G495">
            <v>0</v>
          </cell>
          <cell r="H495">
            <v>0</v>
          </cell>
        </row>
        <row r="496">
          <cell r="G496">
            <v>0</v>
          </cell>
          <cell r="H496">
            <v>0</v>
          </cell>
        </row>
        <row r="497">
          <cell r="G497">
            <v>0</v>
          </cell>
          <cell r="H497">
            <v>0</v>
          </cell>
        </row>
        <row r="498">
          <cell r="G498">
            <v>0</v>
          </cell>
          <cell r="H498">
            <v>0</v>
          </cell>
        </row>
        <row r="499">
          <cell r="G499">
            <v>0</v>
          </cell>
          <cell r="H499">
            <v>0</v>
          </cell>
        </row>
        <row r="500">
          <cell r="G500">
            <v>0</v>
          </cell>
          <cell r="H500">
            <v>0</v>
          </cell>
        </row>
        <row r="501">
          <cell r="G501">
            <v>0</v>
          </cell>
          <cell r="H501">
            <v>0</v>
          </cell>
        </row>
        <row r="502">
          <cell r="G502">
            <v>0</v>
          </cell>
          <cell r="H502">
            <v>0</v>
          </cell>
        </row>
        <row r="516">
          <cell r="G516">
            <v>0</v>
          </cell>
          <cell r="H516">
            <v>0</v>
          </cell>
        </row>
        <row r="517">
          <cell r="G517">
            <v>0</v>
          </cell>
          <cell r="H517">
            <v>0</v>
          </cell>
        </row>
        <row r="521">
          <cell r="G521">
            <v>0</v>
          </cell>
          <cell r="H521">
            <v>0</v>
          </cell>
        </row>
        <row r="525">
          <cell r="G525">
            <v>0</v>
          </cell>
          <cell r="H525">
            <v>0</v>
          </cell>
        </row>
        <row r="526">
          <cell r="G526">
            <v>0</v>
          </cell>
          <cell r="H526">
            <v>0</v>
          </cell>
        </row>
        <row r="527">
          <cell r="G527">
            <v>685001</v>
          </cell>
          <cell r="H527">
            <v>412823</v>
          </cell>
        </row>
        <row r="528">
          <cell r="G528">
            <v>0</v>
          </cell>
          <cell r="H528">
            <v>0</v>
          </cell>
        </row>
        <row r="529">
          <cell r="G529">
            <v>0</v>
          </cell>
          <cell r="H529">
            <v>0</v>
          </cell>
        </row>
        <row r="530">
          <cell r="G530">
            <v>0</v>
          </cell>
          <cell r="H530">
            <v>0</v>
          </cell>
        </row>
        <row r="531">
          <cell r="G531">
            <v>0</v>
          </cell>
          <cell r="H531">
            <v>0</v>
          </cell>
        </row>
        <row r="533">
          <cell r="G533">
            <v>1539</v>
          </cell>
          <cell r="H533">
            <v>927</v>
          </cell>
        </row>
        <row r="534">
          <cell r="G534">
            <v>-305</v>
          </cell>
          <cell r="H534">
            <v>-184</v>
          </cell>
        </row>
        <row r="535">
          <cell r="G535">
            <v>-121400</v>
          </cell>
          <cell r="H535">
            <v>-73163</v>
          </cell>
        </row>
        <row r="536">
          <cell r="G536">
            <v>-4501</v>
          </cell>
          <cell r="H536">
            <v>-2713</v>
          </cell>
        </row>
        <row r="537">
          <cell r="G537">
            <v>0</v>
          </cell>
          <cell r="H537">
            <v>0</v>
          </cell>
        </row>
        <row r="538">
          <cell r="G538">
            <v>-18777</v>
          </cell>
          <cell r="H538">
            <v>-11317</v>
          </cell>
        </row>
        <row r="539">
          <cell r="G539">
            <v>-19470</v>
          </cell>
          <cell r="H539">
            <v>-11734</v>
          </cell>
        </row>
        <row r="540">
          <cell r="G540">
            <v>0</v>
          </cell>
          <cell r="H540">
            <v>0</v>
          </cell>
        </row>
        <row r="541">
          <cell r="G541">
            <v>0</v>
          </cell>
          <cell r="H541">
            <v>0</v>
          </cell>
        </row>
        <row r="542">
          <cell r="G542">
            <v>-40789</v>
          </cell>
          <cell r="H542">
            <v>-24582</v>
          </cell>
        </row>
        <row r="543">
          <cell r="G543">
            <v>0</v>
          </cell>
          <cell r="H543">
            <v>0</v>
          </cell>
        </row>
        <row r="544">
          <cell r="G544">
            <v>0</v>
          </cell>
          <cell r="H544">
            <v>0</v>
          </cell>
        </row>
        <row r="545">
          <cell r="G545">
            <v>0</v>
          </cell>
          <cell r="H545">
            <v>0</v>
          </cell>
        </row>
        <row r="546">
          <cell r="G546">
            <v>37695</v>
          </cell>
          <cell r="H546">
            <v>22717</v>
          </cell>
        </row>
        <row r="562">
          <cell r="G562">
            <v>0</v>
          </cell>
          <cell r="H562">
            <v>0</v>
          </cell>
        </row>
        <row r="566">
          <cell r="G566">
            <v>1310577</v>
          </cell>
          <cell r="H566">
            <v>789835</v>
          </cell>
        </row>
        <row r="570">
          <cell r="G570">
            <v>0</v>
          </cell>
          <cell r="H570">
            <v>0</v>
          </cell>
        </row>
        <row r="574">
          <cell r="G574">
            <v>144532</v>
          </cell>
          <cell r="H574">
            <v>87105</v>
          </cell>
        </row>
        <row r="578">
          <cell r="G578">
            <v>-2870</v>
          </cell>
          <cell r="H578">
            <v>-1729</v>
          </cell>
        </row>
        <row r="596">
          <cell r="G596">
            <v>864687</v>
          </cell>
          <cell r="H596">
            <v>521113</v>
          </cell>
        </row>
        <row r="597">
          <cell r="G597">
            <v>0</v>
          </cell>
          <cell r="H597">
            <v>0</v>
          </cell>
        </row>
        <row r="601">
          <cell r="G601">
            <v>35816</v>
          </cell>
          <cell r="H601">
            <v>21585</v>
          </cell>
        </row>
        <row r="602">
          <cell r="G602">
            <v>-55193</v>
          </cell>
          <cell r="H602">
            <v>-33263</v>
          </cell>
        </row>
        <row r="603">
          <cell r="G603">
            <v>0</v>
          </cell>
          <cell r="H603">
            <v>0</v>
          </cell>
        </row>
        <row r="604">
          <cell r="G604">
            <v>0</v>
          </cell>
          <cell r="H604">
            <v>0</v>
          </cell>
        </row>
        <row r="608">
          <cell r="G608">
            <v>1187</v>
          </cell>
          <cell r="H608">
            <v>867</v>
          </cell>
        </row>
        <row r="609">
          <cell r="G609">
            <v>0</v>
          </cell>
          <cell r="H609">
            <v>0</v>
          </cell>
        </row>
        <row r="632">
          <cell r="G632">
            <v>1009244</v>
          </cell>
          <cell r="H632">
            <v>608232</v>
          </cell>
        </row>
        <row r="636">
          <cell r="G636">
            <v>-323629</v>
          </cell>
          <cell r="H636">
            <v>-195038</v>
          </cell>
        </row>
        <row r="637">
          <cell r="G637">
            <v>-2703</v>
          </cell>
          <cell r="H637">
            <v>-1629</v>
          </cell>
        </row>
        <row r="638">
          <cell r="G638">
            <v>899547</v>
          </cell>
          <cell r="H638">
            <v>542122</v>
          </cell>
        </row>
        <row r="644">
          <cell r="G644">
            <v>276561</v>
          </cell>
          <cell r="H644">
            <v>166672</v>
          </cell>
        </row>
        <row r="645">
          <cell r="G645">
            <v>0</v>
          </cell>
          <cell r="H645">
            <v>0</v>
          </cell>
        </row>
        <row r="646">
          <cell r="G646">
            <v>0</v>
          </cell>
          <cell r="H646">
            <v>0</v>
          </cell>
        </row>
        <row r="647">
          <cell r="G647">
            <v>0</v>
          </cell>
          <cell r="H647">
            <v>0</v>
          </cell>
        </row>
        <row r="648">
          <cell r="G648">
            <v>-86206</v>
          </cell>
          <cell r="H648">
            <v>-51953</v>
          </cell>
        </row>
        <row r="652">
          <cell r="G652">
            <v>0</v>
          </cell>
          <cell r="H652">
            <v>0</v>
          </cell>
        </row>
        <row r="656">
          <cell r="G656">
            <v>0</v>
          </cell>
          <cell r="H656">
            <v>0</v>
          </cell>
        </row>
        <row r="657">
          <cell r="G657">
            <v>0</v>
          </cell>
          <cell r="H657">
            <v>0</v>
          </cell>
        </row>
        <row r="694">
          <cell r="G694">
            <v>631608</v>
          </cell>
          <cell r="H694">
            <v>380645</v>
          </cell>
        </row>
        <row r="695">
          <cell r="G695">
            <v>0</v>
          </cell>
          <cell r="H695">
            <v>0</v>
          </cell>
        </row>
        <row r="700">
          <cell r="G700">
            <v>32320</v>
          </cell>
          <cell r="H700">
            <v>19478</v>
          </cell>
        </row>
        <row r="704">
          <cell r="G704">
            <v>0</v>
          </cell>
          <cell r="H704">
            <v>0</v>
          </cell>
        </row>
        <row r="720">
          <cell r="G720">
            <v>104834</v>
          </cell>
          <cell r="H720">
            <v>63180</v>
          </cell>
        </row>
        <row r="742">
          <cell r="G742">
            <v>0</v>
          </cell>
          <cell r="H742">
            <v>0</v>
          </cell>
        </row>
        <row r="743">
          <cell r="G743">
            <v>0</v>
          </cell>
          <cell r="H743">
            <v>0</v>
          </cell>
        </row>
        <row r="744">
          <cell r="G744">
            <v>0</v>
          </cell>
          <cell r="H744">
            <v>0</v>
          </cell>
        </row>
        <row r="745">
          <cell r="G745">
            <v>0</v>
          </cell>
          <cell r="H745">
            <v>0</v>
          </cell>
        </row>
        <row r="746">
          <cell r="G746">
            <v>0</v>
          </cell>
          <cell r="H746">
            <v>0</v>
          </cell>
        </row>
        <row r="747">
          <cell r="G747">
            <v>0</v>
          </cell>
          <cell r="H747">
            <v>0</v>
          </cell>
        </row>
        <row r="748">
          <cell r="G748">
            <v>0</v>
          </cell>
          <cell r="H748">
            <v>0</v>
          </cell>
        </row>
        <row r="749">
          <cell r="G749">
            <v>0</v>
          </cell>
          <cell r="H749">
            <v>0</v>
          </cell>
        </row>
        <row r="761">
          <cell r="G761">
            <v>0</v>
          </cell>
          <cell r="H761">
            <v>0</v>
          </cell>
        </row>
        <row r="772">
          <cell r="G772">
            <v>6881033</v>
          </cell>
          <cell r="H772">
            <v>4146933</v>
          </cell>
        </row>
        <row r="776">
          <cell r="G776">
            <v>-3316624</v>
          </cell>
          <cell r="H776">
            <v>-1998840</v>
          </cell>
        </row>
        <row r="777">
          <cell r="G777">
            <v>-9989733</v>
          </cell>
          <cell r="H777">
            <v>-6020540</v>
          </cell>
        </row>
        <row r="830">
          <cell r="F830">
            <v>663503</v>
          </cell>
          <cell r="G830">
            <v>301163</v>
          </cell>
          <cell r="H830">
            <v>181485</v>
          </cell>
          <cell r="I830">
            <v>873</v>
          </cell>
          <cell r="J830">
            <v>3136</v>
          </cell>
          <cell r="K830">
            <v>26</v>
          </cell>
          <cell r="L830">
            <v>83466</v>
          </cell>
          <cell r="M830">
            <v>63913</v>
          </cell>
          <cell r="N830">
            <v>1685</v>
          </cell>
          <cell r="O830">
            <v>23115</v>
          </cell>
          <cell r="P830">
            <v>4630</v>
          </cell>
          <cell r="Q830">
            <v>11</v>
          </cell>
          <cell r="R830">
            <v>663503</v>
          </cell>
          <cell r="S830">
            <v>0</v>
          </cell>
        </row>
        <row r="831">
          <cell r="E831" t="str">
            <v>K201</v>
          </cell>
          <cell r="F831">
            <v>1</v>
          </cell>
          <cell r="G831">
            <v>0.45387</v>
          </cell>
          <cell r="H831">
            <v>0.27353</v>
          </cell>
          <cell r="I831">
            <v>1.32E-3</v>
          </cell>
          <cell r="J831">
            <v>4.7299999999999998E-3</v>
          </cell>
          <cell r="K831">
            <v>4.0000000000000003E-5</v>
          </cell>
          <cell r="L831">
            <v>0.1258</v>
          </cell>
          <cell r="M831">
            <v>9.6329999999999999E-2</v>
          </cell>
          <cell r="N831">
            <v>2.5400000000000002E-3</v>
          </cell>
          <cell r="O831">
            <v>3.4840000000000003E-2</v>
          </cell>
          <cell r="P831">
            <v>6.9800000000000001E-3</v>
          </cell>
          <cell r="Q831">
            <v>2.0000000000000002E-5</v>
          </cell>
          <cell r="R831">
            <v>1</v>
          </cell>
          <cell r="S831">
            <v>0</v>
          </cell>
        </row>
        <row r="832">
          <cell r="F832">
            <v>663503</v>
          </cell>
          <cell r="G832">
            <v>301163</v>
          </cell>
          <cell r="H832">
            <v>181485</v>
          </cell>
          <cell r="I832">
            <v>873</v>
          </cell>
          <cell r="J832">
            <v>3136</v>
          </cell>
          <cell r="K832">
            <v>26</v>
          </cell>
          <cell r="L832">
            <v>83466</v>
          </cell>
          <cell r="M832">
            <v>63913</v>
          </cell>
          <cell r="N832">
            <v>1685</v>
          </cell>
          <cell r="O832">
            <v>23115</v>
          </cell>
          <cell r="P832">
            <v>4630</v>
          </cell>
          <cell r="Q832">
            <v>11</v>
          </cell>
          <cell r="R832">
            <v>663503</v>
          </cell>
          <cell r="S832">
            <v>0</v>
          </cell>
        </row>
        <row r="833">
          <cell r="E833" t="str">
            <v>K202</v>
          </cell>
          <cell r="F833">
            <v>1</v>
          </cell>
          <cell r="G833">
            <v>0.45387</v>
          </cell>
          <cell r="H833">
            <v>0.27353</v>
          </cell>
          <cell r="I833">
            <v>1.32E-3</v>
          </cell>
          <cell r="J833">
            <v>4.7299999999999998E-3</v>
          </cell>
          <cell r="K833">
            <v>4.0000000000000003E-5</v>
          </cell>
          <cell r="L833">
            <v>0.1258</v>
          </cell>
          <cell r="M833">
            <v>9.6329999999999999E-2</v>
          </cell>
          <cell r="N833">
            <v>2.5400000000000002E-3</v>
          </cell>
          <cell r="O833">
            <v>3.4840000000000003E-2</v>
          </cell>
          <cell r="P833">
            <v>6.9800000000000001E-3</v>
          </cell>
          <cell r="Q833">
            <v>2.0000000000000002E-5</v>
          </cell>
          <cell r="R833">
            <v>1</v>
          </cell>
          <cell r="S833">
            <v>0</v>
          </cell>
        </row>
        <row r="834">
          <cell r="F834">
            <v>1532788</v>
          </cell>
          <cell r="G834">
            <v>982296</v>
          </cell>
          <cell r="H834">
            <v>290667</v>
          </cell>
          <cell r="I834">
            <v>1091</v>
          </cell>
          <cell r="J834">
            <v>8685</v>
          </cell>
          <cell r="K834">
            <v>54</v>
          </cell>
          <cell r="L834">
            <v>113290</v>
          </cell>
          <cell r="M834">
            <v>91259</v>
          </cell>
          <cell r="N834">
            <v>2980</v>
          </cell>
          <cell r="O834">
            <v>36813</v>
          </cell>
          <cell r="P834">
            <v>5612</v>
          </cell>
          <cell r="Q834">
            <v>41</v>
          </cell>
          <cell r="R834">
            <v>1532788</v>
          </cell>
          <cell r="S834">
            <v>0</v>
          </cell>
        </row>
        <row r="835">
          <cell r="E835" t="str">
            <v>K203</v>
          </cell>
          <cell r="F835">
            <v>1</v>
          </cell>
          <cell r="G835">
            <v>0.64085000000000014</v>
          </cell>
          <cell r="H835">
            <v>0.18962999999999999</v>
          </cell>
          <cell r="I835">
            <v>7.1000000000000002E-4</v>
          </cell>
          <cell r="J835">
            <v>5.6699999999999997E-3</v>
          </cell>
          <cell r="K835">
            <v>4.0000000000000003E-5</v>
          </cell>
          <cell r="L835">
            <v>7.3910000000000003E-2</v>
          </cell>
          <cell r="M835">
            <v>5.9540000000000003E-2</v>
          </cell>
          <cell r="N835">
            <v>1.9400000000000001E-3</v>
          </cell>
          <cell r="O835">
            <v>2.402E-2</v>
          </cell>
          <cell r="P835">
            <v>3.6600000000000001E-3</v>
          </cell>
          <cell r="Q835">
            <v>3.0000000000000001E-5</v>
          </cell>
          <cell r="R835">
            <v>1.0000000000000002</v>
          </cell>
          <cell r="S835">
            <v>0</v>
          </cell>
        </row>
        <row r="836">
          <cell r="F836">
            <v>673122</v>
          </cell>
          <cell r="G836">
            <v>310912</v>
          </cell>
          <cell r="H836">
            <v>193179</v>
          </cell>
          <cell r="I836">
            <v>922</v>
          </cell>
          <cell r="J836">
            <v>4214</v>
          </cell>
          <cell r="K836">
            <v>28</v>
          </cell>
          <cell r="L836">
            <v>88513</v>
          </cell>
          <cell r="M836">
            <v>68972</v>
          </cell>
          <cell r="N836">
            <v>1828</v>
          </cell>
          <cell r="O836">
            <v>0</v>
          </cell>
          <cell r="P836">
            <v>4543</v>
          </cell>
          <cell r="Q836">
            <v>11</v>
          </cell>
          <cell r="R836">
            <v>673122</v>
          </cell>
          <cell r="S836">
            <v>0</v>
          </cell>
        </row>
        <row r="837">
          <cell r="E837" t="str">
            <v>K205</v>
          </cell>
          <cell r="F837">
            <v>1</v>
          </cell>
          <cell r="G837">
            <v>0.46187999999999996</v>
          </cell>
          <cell r="H837">
            <v>0.28699000000000002</v>
          </cell>
          <cell r="I837">
            <v>1.3699999999999999E-3</v>
          </cell>
          <cell r="J837">
            <v>6.2599999999999999E-3</v>
          </cell>
          <cell r="K837">
            <v>4.0000000000000003E-5</v>
          </cell>
          <cell r="L837">
            <v>0.13150000000000001</v>
          </cell>
          <cell r="M837">
            <v>0.10247000000000001</v>
          </cell>
          <cell r="N837">
            <v>2.7200000000000002E-3</v>
          </cell>
          <cell r="O837">
            <v>0</v>
          </cell>
          <cell r="P837">
            <v>6.7499999999999999E-3</v>
          </cell>
          <cell r="Q837">
            <v>2.0000000000000002E-5</v>
          </cell>
          <cell r="R837">
            <v>1</v>
          </cell>
          <cell r="S837">
            <v>0</v>
          </cell>
        </row>
        <row r="838">
          <cell r="F838">
            <v>673122</v>
          </cell>
          <cell r="G838">
            <v>310912</v>
          </cell>
          <cell r="H838">
            <v>193179</v>
          </cell>
          <cell r="I838">
            <v>922</v>
          </cell>
          <cell r="J838">
            <v>4214</v>
          </cell>
          <cell r="K838">
            <v>28</v>
          </cell>
          <cell r="L838">
            <v>88513</v>
          </cell>
          <cell r="M838">
            <v>68972</v>
          </cell>
          <cell r="N838">
            <v>1828</v>
          </cell>
          <cell r="O838">
            <v>0</v>
          </cell>
          <cell r="P838">
            <v>4543</v>
          </cell>
          <cell r="Q838">
            <v>11</v>
          </cell>
          <cell r="R838">
            <v>673122</v>
          </cell>
          <cell r="S838">
            <v>0</v>
          </cell>
        </row>
        <row r="839">
          <cell r="E839" t="str">
            <v>K206</v>
          </cell>
          <cell r="F839">
            <v>1</v>
          </cell>
          <cell r="G839">
            <v>0.46187999999999996</v>
          </cell>
          <cell r="H839">
            <v>0.28699000000000002</v>
          </cell>
          <cell r="I839">
            <v>1.3699999999999999E-3</v>
          </cell>
          <cell r="J839">
            <v>6.2599999999999999E-3</v>
          </cell>
          <cell r="K839">
            <v>4.0000000000000003E-5</v>
          </cell>
          <cell r="L839">
            <v>0.13150000000000001</v>
          </cell>
          <cell r="M839">
            <v>0.10247000000000001</v>
          </cell>
          <cell r="N839">
            <v>2.7200000000000002E-3</v>
          </cell>
          <cell r="O839">
            <v>0</v>
          </cell>
          <cell r="P839">
            <v>6.7499999999999999E-3</v>
          </cell>
          <cell r="Q839">
            <v>2.0000000000000002E-5</v>
          </cell>
          <cell r="R839">
            <v>1</v>
          </cell>
          <cell r="S839">
            <v>0</v>
          </cell>
        </row>
        <row r="840"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</row>
        <row r="841">
          <cell r="E841" t="str">
            <v>K209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</row>
        <row r="842">
          <cell r="F842">
            <v>673122</v>
          </cell>
          <cell r="G842">
            <v>310912</v>
          </cell>
          <cell r="H842">
            <v>193179</v>
          </cell>
          <cell r="I842">
            <v>922</v>
          </cell>
          <cell r="J842">
            <v>4214</v>
          </cell>
          <cell r="K842">
            <v>28</v>
          </cell>
          <cell r="L842">
            <v>88513</v>
          </cell>
          <cell r="M842">
            <v>68972</v>
          </cell>
          <cell r="N842">
            <v>1828</v>
          </cell>
          <cell r="O842">
            <v>0</v>
          </cell>
          <cell r="P842">
            <v>4543</v>
          </cell>
          <cell r="Q842">
            <v>11</v>
          </cell>
          <cell r="R842">
            <v>673122</v>
          </cell>
          <cell r="S842">
            <v>0</v>
          </cell>
        </row>
        <row r="843">
          <cell r="E843" t="str">
            <v>K215</v>
          </cell>
          <cell r="F843">
            <v>1</v>
          </cell>
          <cell r="G843">
            <v>0.46187999999999996</v>
          </cell>
          <cell r="H843">
            <v>0.28699000000000002</v>
          </cell>
          <cell r="I843">
            <v>1.3699999999999999E-3</v>
          </cell>
          <cell r="J843">
            <v>6.2599999999999999E-3</v>
          </cell>
          <cell r="K843">
            <v>4.0000000000000003E-5</v>
          </cell>
          <cell r="L843">
            <v>0.13150000000000001</v>
          </cell>
          <cell r="M843">
            <v>0.10247000000000001</v>
          </cell>
          <cell r="N843">
            <v>2.7200000000000002E-3</v>
          </cell>
          <cell r="O843">
            <v>0</v>
          </cell>
          <cell r="P843">
            <v>6.7499999999999999E-3</v>
          </cell>
          <cell r="Q843">
            <v>2.0000000000000002E-5</v>
          </cell>
          <cell r="R843">
            <v>1</v>
          </cell>
          <cell r="S843">
            <v>0</v>
          </cell>
        </row>
        <row r="844">
          <cell r="F844">
            <v>147311</v>
          </cell>
          <cell r="G844">
            <v>132136</v>
          </cell>
          <cell r="H844">
            <v>13117</v>
          </cell>
          <cell r="I844">
            <v>192</v>
          </cell>
          <cell r="J844">
            <v>186</v>
          </cell>
          <cell r="K844">
            <v>13</v>
          </cell>
          <cell r="L844">
            <v>665</v>
          </cell>
          <cell r="M844">
            <v>190</v>
          </cell>
          <cell r="N844">
            <v>50</v>
          </cell>
          <cell r="O844">
            <v>55</v>
          </cell>
          <cell r="P844">
            <v>667</v>
          </cell>
          <cell r="Q844">
            <v>6</v>
          </cell>
          <cell r="R844">
            <v>147277</v>
          </cell>
          <cell r="S844">
            <v>34</v>
          </cell>
        </row>
        <row r="845">
          <cell r="E845" t="str">
            <v>K217</v>
          </cell>
          <cell r="F845">
            <v>1</v>
          </cell>
          <cell r="G845">
            <v>0.89698999999999995</v>
          </cell>
          <cell r="H845">
            <v>8.9039999999999994E-2</v>
          </cell>
          <cell r="I845">
            <v>1.2999999999999999E-3</v>
          </cell>
          <cell r="J845">
            <v>1.2600000000000001E-3</v>
          </cell>
          <cell r="K845">
            <v>9.0000000000000006E-5</v>
          </cell>
          <cell r="L845">
            <v>4.5100000000000001E-3</v>
          </cell>
          <cell r="M845">
            <v>1.2899999999999999E-3</v>
          </cell>
          <cell r="N845">
            <v>3.4000000000000002E-4</v>
          </cell>
          <cell r="O845">
            <v>3.6999999999999999E-4</v>
          </cell>
          <cell r="P845">
            <v>4.5300000000000002E-3</v>
          </cell>
          <cell r="Q845">
            <v>4.0000000000000003E-5</v>
          </cell>
          <cell r="R845">
            <v>0.99976000000000009</v>
          </cell>
          <cell r="S845">
            <v>2.3999999999990695E-4</v>
          </cell>
        </row>
        <row r="846">
          <cell r="F846">
            <v>4013759225.5</v>
          </cell>
          <cell r="G846">
            <v>1525625988</v>
          </cell>
          <cell r="H846">
            <v>1125475031.5</v>
          </cell>
          <cell r="I846">
            <v>6380177</v>
          </cell>
          <cell r="J846">
            <v>16844601</v>
          </cell>
          <cell r="K846">
            <v>160054</v>
          </cell>
          <cell r="L846">
            <v>612293396</v>
          </cell>
          <cell r="M846">
            <v>503829272</v>
          </cell>
          <cell r="N846">
            <v>12541550</v>
          </cell>
          <cell r="O846">
            <v>192332762</v>
          </cell>
          <cell r="P846">
            <v>18217441</v>
          </cell>
          <cell r="Q846">
            <v>58953</v>
          </cell>
          <cell r="R846">
            <v>4013759225.5</v>
          </cell>
          <cell r="S846">
            <v>0</v>
          </cell>
        </row>
        <row r="847">
          <cell r="E847" t="str">
            <v>K301</v>
          </cell>
          <cell r="F847">
            <v>1</v>
          </cell>
          <cell r="G847">
            <v>0.3801000000000001</v>
          </cell>
          <cell r="H847">
            <v>0.28039999999999998</v>
          </cell>
          <cell r="I847">
            <v>1.5900000000000001E-3</v>
          </cell>
          <cell r="J847">
            <v>4.1999999999999997E-3</v>
          </cell>
          <cell r="K847">
            <v>4.0000000000000003E-5</v>
          </cell>
          <cell r="L847">
            <v>0.15254999999999999</v>
          </cell>
          <cell r="M847">
            <v>0.12553</v>
          </cell>
          <cell r="N847">
            <v>3.1199999999999999E-3</v>
          </cell>
          <cell r="O847">
            <v>4.7919999999999997E-2</v>
          </cell>
          <cell r="P847">
            <v>4.5399999999999998E-3</v>
          </cell>
          <cell r="Q847">
            <v>1.0000000000000001E-5</v>
          </cell>
          <cell r="R847">
            <v>1</v>
          </cell>
          <cell r="S847">
            <v>0</v>
          </cell>
        </row>
        <row r="848">
          <cell r="F848">
            <v>4013759225.5</v>
          </cell>
          <cell r="G848">
            <v>1525625988</v>
          </cell>
          <cell r="H848">
            <v>1125475031.5</v>
          </cell>
          <cell r="I848">
            <v>6380177</v>
          </cell>
          <cell r="J848">
            <v>16844601</v>
          </cell>
          <cell r="K848">
            <v>160054</v>
          </cell>
          <cell r="L848">
            <v>612293396</v>
          </cell>
          <cell r="M848">
            <v>503829272</v>
          </cell>
          <cell r="N848">
            <v>12541550</v>
          </cell>
          <cell r="O848">
            <v>180259813</v>
          </cell>
          <cell r="P848">
            <v>18217441</v>
          </cell>
          <cell r="Q848">
            <v>58953</v>
          </cell>
          <cell r="R848">
            <v>4001686276.5</v>
          </cell>
          <cell r="S848">
            <v>12072949</v>
          </cell>
        </row>
        <row r="849">
          <cell r="E849" t="str">
            <v>K303</v>
          </cell>
          <cell r="F849">
            <v>1</v>
          </cell>
          <cell r="G849">
            <v>0.38009999999999999</v>
          </cell>
          <cell r="H849">
            <v>0.28039999999999998</v>
          </cell>
          <cell r="I849">
            <v>1.5900000000000001E-3</v>
          </cell>
          <cell r="J849">
            <v>4.1999999999999997E-3</v>
          </cell>
          <cell r="K849">
            <v>4.0000000000000003E-5</v>
          </cell>
          <cell r="L849">
            <v>0.15254999999999999</v>
          </cell>
          <cell r="M849">
            <v>0.12553</v>
          </cell>
          <cell r="N849">
            <v>3.1199999999999999E-3</v>
          </cell>
          <cell r="O849">
            <v>4.4909999999999999E-2</v>
          </cell>
          <cell r="P849">
            <v>4.5399999999999998E-3</v>
          </cell>
          <cell r="Q849">
            <v>1.0000000000000001E-5</v>
          </cell>
          <cell r="R849">
            <v>0.99698999999999993</v>
          </cell>
          <cell r="S849">
            <v>3.0100000000000682E-3</v>
          </cell>
        </row>
        <row r="850">
          <cell r="F850">
            <v>3995541784.5</v>
          </cell>
          <cell r="G850">
            <v>1525625988</v>
          </cell>
          <cell r="H850">
            <v>1125475031.5</v>
          </cell>
          <cell r="I850">
            <v>6380177</v>
          </cell>
          <cell r="J850">
            <v>16844601</v>
          </cell>
          <cell r="K850">
            <v>160054</v>
          </cell>
          <cell r="L850">
            <v>612293396</v>
          </cell>
          <cell r="M850">
            <v>503829272</v>
          </cell>
          <cell r="N850">
            <v>12541550</v>
          </cell>
          <cell r="O850">
            <v>192332762</v>
          </cell>
          <cell r="P850">
            <v>0</v>
          </cell>
          <cell r="Q850">
            <v>58953</v>
          </cell>
          <cell r="R850">
            <v>3995541784.5</v>
          </cell>
          <cell r="S850">
            <v>0</v>
          </cell>
        </row>
        <row r="851">
          <cell r="E851" t="str">
            <v>K305</v>
          </cell>
          <cell r="F851">
            <v>1</v>
          </cell>
          <cell r="G851">
            <v>0.38183000000000011</v>
          </cell>
          <cell r="H851">
            <v>0.28167999999999999</v>
          </cell>
          <cell r="I851">
            <v>1.6000000000000001E-3</v>
          </cell>
          <cell r="J851">
            <v>4.2199999999999998E-3</v>
          </cell>
          <cell r="K851">
            <v>4.0000000000000003E-5</v>
          </cell>
          <cell r="L851">
            <v>0.15323999999999999</v>
          </cell>
          <cell r="M851">
            <v>0.12609999999999999</v>
          </cell>
          <cell r="N851">
            <v>3.14E-3</v>
          </cell>
          <cell r="O851">
            <v>4.8140000000000002E-2</v>
          </cell>
          <cell r="P851">
            <v>0</v>
          </cell>
          <cell r="Q851">
            <v>1.0000000000000001E-5</v>
          </cell>
          <cell r="R851">
            <v>1</v>
          </cell>
          <cell r="S851">
            <v>0</v>
          </cell>
        </row>
        <row r="852">
          <cell r="F852">
            <v>1</v>
          </cell>
          <cell r="G852">
            <v>1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E853" t="str">
            <v>K307</v>
          </cell>
          <cell r="F853">
            <v>1</v>
          </cell>
          <cell r="G853">
            <v>1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F854">
            <v>1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1</v>
          </cell>
          <cell r="Q854">
            <v>0</v>
          </cell>
          <cell r="R854">
            <v>1</v>
          </cell>
          <cell r="S854">
            <v>0</v>
          </cell>
        </row>
        <row r="855">
          <cell r="E855" t="str">
            <v>K401</v>
          </cell>
          <cell r="F855">
            <v>1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1</v>
          </cell>
          <cell r="Q855">
            <v>0</v>
          </cell>
          <cell r="R855">
            <v>1</v>
          </cell>
          <cell r="S855">
            <v>0</v>
          </cell>
        </row>
        <row r="856">
          <cell r="F856">
            <v>146427</v>
          </cell>
          <cell r="G856">
            <v>132136</v>
          </cell>
          <cell r="H856">
            <v>13122</v>
          </cell>
          <cell r="I856">
            <v>192</v>
          </cell>
          <cell r="J856">
            <v>93</v>
          </cell>
          <cell r="K856">
            <v>13</v>
          </cell>
          <cell r="L856">
            <v>135</v>
          </cell>
          <cell r="M856">
            <v>38</v>
          </cell>
          <cell r="N856">
            <v>10</v>
          </cell>
          <cell r="O856">
            <v>11</v>
          </cell>
          <cell r="P856">
            <v>667</v>
          </cell>
          <cell r="Q856">
            <v>6</v>
          </cell>
          <cell r="R856">
            <v>146423</v>
          </cell>
          <cell r="S856">
            <v>4</v>
          </cell>
        </row>
        <row r="857">
          <cell r="E857" t="str">
            <v>K405</v>
          </cell>
          <cell r="F857">
            <v>1</v>
          </cell>
          <cell r="G857">
            <v>0.90239999999999998</v>
          </cell>
          <cell r="H857">
            <v>8.9609999999999995E-2</v>
          </cell>
          <cell r="I857">
            <v>1.31E-3</v>
          </cell>
          <cell r="J857">
            <v>6.4000000000000005E-4</v>
          </cell>
          <cell r="K857">
            <v>9.0000000000000006E-5</v>
          </cell>
          <cell r="L857">
            <v>9.2000000000000003E-4</v>
          </cell>
          <cell r="M857">
            <v>2.5999999999999998E-4</v>
          </cell>
          <cell r="N857">
            <v>6.9999999999999994E-5</v>
          </cell>
          <cell r="O857">
            <v>8.0000000000000007E-5</v>
          </cell>
          <cell r="P857">
            <v>4.5599999999999998E-3</v>
          </cell>
          <cell r="Q857">
            <v>4.0000000000000003E-5</v>
          </cell>
          <cell r="R857">
            <v>0.99998000000000009</v>
          </cell>
          <cell r="S857">
            <v>1.9999999999908979E-5</v>
          </cell>
        </row>
        <row r="858">
          <cell r="F858">
            <v>16284211.22000007</v>
          </cell>
          <cell r="G858">
            <v>13207428.880000064</v>
          </cell>
          <cell r="H858">
            <v>2892979.340000005</v>
          </cell>
          <cell r="I858">
            <v>0</v>
          </cell>
          <cell r="J858">
            <v>28645</v>
          </cell>
          <cell r="K858">
            <v>2856</v>
          </cell>
          <cell r="L858">
            <v>80974</v>
          </cell>
          <cell r="M858">
            <v>44014</v>
          </cell>
          <cell r="N858">
            <v>12516</v>
          </cell>
          <cell r="O858">
            <v>13607</v>
          </cell>
          <cell r="P858">
            <v>0</v>
          </cell>
          <cell r="Q858">
            <v>1191</v>
          </cell>
          <cell r="R858">
            <v>16284211.22000007</v>
          </cell>
          <cell r="S858">
            <v>0</v>
          </cell>
        </row>
        <row r="859">
          <cell r="E859" t="str">
            <v>K407</v>
          </cell>
          <cell r="F859">
            <v>1</v>
          </cell>
          <cell r="G859">
            <v>0.81104999999999994</v>
          </cell>
          <cell r="H859">
            <v>0.17766000000000001</v>
          </cell>
          <cell r="I859">
            <v>0</v>
          </cell>
          <cell r="J859">
            <v>1.7600000000000001E-3</v>
          </cell>
          <cell r="K859">
            <v>1.8000000000000001E-4</v>
          </cell>
          <cell r="L859">
            <v>4.9699999999999996E-3</v>
          </cell>
          <cell r="M859">
            <v>2.7000000000000001E-3</v>
          </cell>
          <cell r="N859">
            <v>7.6999999999999996E-4</v>
          </cell>
          <cell r="O859">
            <v>8.4000000000000003E-4</v>
          </cell>
          <cell r="P859">
            <v>0</v>
          </cell>
          <cell r="Q859">
            <v>6.9999999999999994E-5</v>
          </cell>
          <cell r="R859">
            <v>1</v>
          </cell>
          <cell r="S859">
            <v>0</v>
          </cell>
        </row>
        <row r="860">
          <cell r="F860">
            <v>161072</v>
          </cell>
          <cell r="G860">
            <v>132136</v>
          </cell>
          <cell r="H860">
            <v>26238</v>
          </cell>
          <cell r="I860">
            <v>192</v>
          </cell>
          <cell r="J860">
            <v>279</v>
          </cell>
          <cell r="K860">
            <v>26</v>
          </cell>
          <cell r="L860">
            <v>800</v>
          </cell>
          <cell r="M860">
            <v>456</v>
          </cell>
          <cell r="N860">
            <v>130</v>
          </cell>
          <cell r="O860">
            <v>136</v>
          </cell>
          <cell r="P860">
            <v>667</v>
          </cell>
          <cell r="Q860">
            <v>12</v>
          </cell>
          <cell r="R860">
            <v>161072</v>
          </cell>
          <cell r="S860">
            <v>0</v>
          </cell>
        </row>
        <row r="861">
          <cell r="E861" t="str">
            <v>K409</v>
          </cell>
          <cell r="F861">
            <v>1</v>
          </cell>
          <cell r="G861">
            <v>0.82035999999999998</v>
          </cell>
          <cell r="H861">
            <v>0.16289999999999999</v>
          </cell>
          <cell r="I861">
            <v>1.1900000000000001E-3</v>
          </cell>
          <cell r="J861">
            <v>1.73E-3</v>
          </cell>
          <cell r="K861">
            <v>1.6000000000000001E-4</v>
          </cell>
          <cell r="L861">
            <v>4.9699999999999996E-3</v>
          </cell>
          <cell r="M861">
            <v>2.8300000000000001E-3</v>
          </cell>
          <cell r="N861">
            <v>8.0999999999999996E-4</v>
          </cell>
          <cell r="O861">
            <v>8.4000000000000003E-4</v>
          </cell>
          <cell r="P861">
            <v>4.1399999999999996E-3</v>
          </cell>
          <cell r="Q861">
            <v>6.9999999999999994E-5</v>
          </cell>
          <cell r="R861">
            <v>1</v>
          </cell>
          <cell r="S861">
            <v>0</v>
          </cell>
        </row>
        <row r="862">
          <cell r="F862">
            <v>10683010.880000001</v>
          </cell>
          <cell r="G862">
            <v>9389993</v>
          </cell>
          <cell r="H862">
            <v>646612.88000000082</v>
          </cell>
          <cell r="I862">
            <v>4293</v>
          </cell>
          <cell r="J862">
            <v>8857</v>
          </cell>
          <cell r="K862">
            <v>142</v>
          </cell>
          <cell r="L862">
            <v>295920</v>
          </cell>
          <cell r="M862">
            <v>230868</v>
          </cell>
          <cell r="N862">
            <v>6956</v>
          </cell>
          <cell r="O862">
            <v>82857</v>
          </cell>
          <cell r="P862">
            <v>11055</v>
          </cell>
          <cell r="Q862">
            <v>5457</v>
          </cell>
          <cell r="R862">
            <v>10683010.880000001</v>
          </cell>
          <cell r="S862">
            <v>0</v>
          </cell>
        </row>
        <row r="863">
          <cell r="E863" t="str">
            <v>K411</v>
          </cell>
          <cell r="F863">
            <v>1</v>
          </cell>
          <cell r="G863">
            <v>0.87897000000000003</v>
          </cell>
          <cell r="H863">
            <v>6.053E-2</v>
          </cell>
          <cell r="I863">
            <v>4.0000000000000002E-4</v>
          </cell>
          <cell r="J863">
            <v>8.3000000000000001E-4</v>
          </cell>
          <cell r="K863">
            <v>1.0000000000000001E-5</v>
          </cell>
          <cell r="L863">
            <v>2.7699999999999999E-2</v>
          </cell>
          <cell r="M863">
            <v>2.1610000000000001E-2</v>
          </cell>
          <cell r="N863">
            <v>6.4999999999999997E-4</v>
          </cell>
          <cell r="O863">
            <v>7.7600000000000004E-3</v>
          </cell>
          <cell r="P863">
            <v>1.0300000000000001E-3</v>
          </cell>
          <cell r="Q863">
            <v>5.1000000000000004E-4</v>
          </cell>
          <cell r="R863">
            <v>0.99999999999999989</v>
          </cell>
          <cell r="S863">
            <v>0</v>
          </cell>
        </row>
        <row r="864">
          <cell r="F864">
            <v>4000458318.5</v>
          </cell>
          <cell r="G864">
            <v>1525625988</v>
          </cell>
          <cell r="H864">
            <v>1124961238.5</v>
          </cell>
          <cell r="I864">
            <v>6380177</v>
          </cell>
          <cell r="J864">
            <v>16844601</v>
          </cell>
          <cell r="K864">
            <v>160054</v>
          </cell>
          <cell r="L864">
            <v>611579231</v>
          </cell>
          <cell r="M864">
            <v>503829272</v>
          </cell>
          <cell r="N864">
            <v>12541550</v>
          </cell>
          <cell r="O864">
            <v>180259813</v>
          </cell>
          <cell r="P864">
            <v>18217441</v>
          </cell>
          <cell r="Q864">
            <v>58953</v>
          </cell>
          <cell r="R864">
            <v>4000458318.5</v>
          </cell>
          <cell r="S864">
            <v>0</v>
          </cell>
        </row>
        <row r="865">
          <cell r="E865" t="str">
            <v>K302</v>
          </cell>
          <cell r="F865">
            <v>1</v>
          </cell>
          <cell r="G865">
            <v>0.3813700000000001</v>
          </cell>
          <cell r="H865">
            <v>0.28121000000000002</v>
          </cell>
          <cell r="I865">
            <v>1.5900000000000001E-3</v>
          </cell>
          <cell r="J865">
            <v>4.2100000000000002E-3</v>
          </cell>
          <cell r="K865">
            <v>4.0000000000000003E-5</v>
          </cell>
          <cell r="L865">
            <v>0.15287999999999999</v>
          </cell>
          <cell r="M865">
            <v>0.12594</v>
          </cell>
          <cell r="N865">
            <v>3.14E-3</v>
          </cell>
          <cell r="O865">
            <v>4.5060000000000003E-2</v>
          </cell>
          <cell r="P865">
            <v>4.5500000000000002E-3</v>
          </cell>
          <cell r="Q865">
            <v>1.0000000000000001E-5</v>
          </cell>
          <cell r="R865">
            <v>1.0000000000000004</v>
          </cell>
          <cell r="S865">
            <v>0</v>
          </cell>
        </row>
        <row r="867">
          <cell r="E867" t="str">
            <v>R600</v>
          </cell>
          <cell r="F867">
            <v>39394036</v>
          </cell>
          <cell r="G867">
            <v>17879654</v>
          </cell>
          <cell r="H867">
            <v>10775511</v>
          </cell>
          <cell r="I867">
            <v>52000</v>
          </cell>
          <cell r="J867">
            <v>186330</v>
          </cell>
          <cell r="K867">
            <v>1573</v>
          </cell>
          <cell r="L867">
            <v>4955795</v>
          </cell>
          <cell r="M867">
            <v>3794851</v>
          </cell>
          <cell r="N867">
            <v>100063</v>
          </cell>
          <cell r="O867">
            <v>1372497</v>
          </cell>
          <cell r="P867">
            <v>274968</v>
          </cell>
          <cell r="Q867">
            <v>794</v>
          </cell>
          <cell r="R867">
            <v>39394036</v>
          </cell>
          <cell r="S867">
            <v>0</v>
          </cell>
        </row>
        <row r="868">
          <cell r="E868" t="str">
            <v>R602</v>
          </cell>
          <cell r="F868">
            <v>15160799</v>
          </cell>
          <cell r="G868">
            <v>6881033</v>
          </cell>
          <cell r="H868">
            <v>4146933</v>
          </cell>
          <cell r="I868">
            <v>20012</v>
          </cell>
          <cell r="J868">
            <v>71711</v>
          </cell>
          <cell r="K868">
            <v>606</v>
          </cell>
          <cell r="L868">
            <v>1907229</v>
          </cell>
          <cell r="M868">
            <v>1460440</v>
          </cell>
          <cell r="N868">
            <v>38508</v>
          </cell>
          <cell r="O868">
            <v>528202</v>
          </cell>
          <cell r="P868">
            <v>105822</v>
          </cell>
          <cell r="Q868">
            <v>303</v>
          </cell>
          <cell r="R868">
            <v>15160799</v>
          </cell>
          <cell r="S868">
            <v>0</v>
          </cell>
        </row>
        <row r="870">
          <cell r="R870" t="str">
            <v>FR-16(7)(v)-7</v>
          </cell>
        </row>
        <row r="871">
          <cell r="R871" t="str">
            <v>WITNESS RESPONSIBLE:</v>
          </cell>
        </row>
        <row r="872">
          <cell r="R872" t="str">
            <v>JAMES E. ZIOLKOWSKI</v>
          </cell>
        </row>
        <row r="873">
          <cell r="R873" t="str">
            <v>PAGE 17 OF 18</v>
          </cell>
        </row>
        <row r="876">
          <cell r="F876" t="str">
            <v>TOTAL</v>
          </cell>
          <cell r="H876" t="str">
            <v>DS</v>
          </cell>
          <cell r="I876" t="str">
            <v>GSFL</v>
          </cell>
          <cell r="J876" t="str">
            <v>EH</v>
          </cell>
          <cell r="K876" t="str">
            <v>SP</v>
          </cell>
          <cell r="L876" t="str">
            <v>DT SEC</v>
          </cell>
          <cell r="M876" t="str">
            <v>DT PRI</v>
          </cell>
          <cell r="N876" t="str">
            <v>DP</v>
          </cell>
          <cell r="O876" t="str">
            <v>TT</v>
          </cell>
          <cell r="Q876" t="str">
            <v>OTHER</v>
          </cell>
        </row>
        <row r="877">
          <cell r="F877" t="str">
            <v>TRANSMISSION</v>
          </cell>
          <cell r="G877" t="str">
            <v>RS</v>
          </cell>
          <cell r="H877" t="str">
            <v>SECONDARY</v>
          </cell>
          <cell r="I877" t="str">
            <v>SECONDARY</v>
          </cell>
          <cell r="J877" t="str">
            <v>SECONDARY</v>
          </cell>
          <cell r="K877" t="str">
            <v>SECONDARY</v>
          </cell>
          <cell r="L877" t="str">
            <v>SECONDARY</v>
          </cell>
          <cell r="M877" t="str">
            <v>PRIMARY</v>
          </cell>
          <cell r="N877" t="str">
            <v>PRIMARY</v>
          </cell>
          <cell r="O877" t="str">
            <v>TRANSMISSION</v>
          </cell>
          <cell r="P877" t="str">
            <v>LT</v>
          </cell>
          <cell r="Q877" t="str">
            <v>WATER</v>
          </cell>
          <cell r="R877" t="str">
            <v>TOTAL</v>
          </cell>
          <cell r="S877" t="str">
            <v>ALL</v>
          </cell>
        </row>
        <row r="878">
          <cell r="E878" t="str">
            <v>ALLO</v>
          </cell>
          <cell r="F878" t="str">
            <v>DEMAND</v>
          </cell>
          <cell r="G878" t="str">
            <v>RESIDENTIAL</v>
          </cell>
          <cell r="H878" t="str">
            <v>DISTRIBUTION</v>
          </cell>
          <cell r="I878" t="str">
            <v>DISTRIBUTION</v>
          </cell>
          <cell r="J878" t="str">
            <v>DISTRIBUTION</v>
          </cell>
          <cell r="K878" t="str">
            <v>DISTRIBUTION</v>
          </cell>
          <cell r="L878" t="str">
            <v>DISTRIBUTION</v>
          </cell>
          <cell r="M878" t="str">
            <v>DISTRIBUTION</v>
          </cell>
          <cell r="N878" t="str">
            <v>DISTRIBUTION</v>
          </cell>
          <cell r="O878" t="str">
            <v>TIME OF DAY</v>
          </cell>
          <cell r="P878" t="str">
            <v>LIGHTING</v>
          </cell>
          <cell r="Q878" t="str">
            <v>PUMPING</v>
          </cell>
          <cell r="R878" t="str">
            <v>AT ISSUE</v>
          </cell>
          <cell r="S878" t="str">
            <v>OTHER</v>
          </cell>
        </row>
        <row r="879">
          <cell r="E879">
            <v>1</v>
          </cell>
          <cell r="G879">
            <v>3</v>
          </cell>
          <cell r="H879">
            <v>4</v>
          </cell>
          <cell r="I879">
            <v>5</v>
          </cell>
          <cell r="J879">
            <v>6</v>
          </cell>
          <cell r="K879">
            <v>7</v>
          </cell>
          <cell r="L879">
            <v>8</v>
          </cell>
          <cell r="M879">
            <v>9</v>
          </cell>
          <cell r="N879">
            <v>10</v>
          </cell>
          <cell r="O879">
            <v>11</v>
          </cell>
          <cell r="P879">
            <v>12</v>
          </cell>
          <cell r="Q879">
            <v>13</v>
          </cell>
          <cell r="S879" t="str">
            <v xml:space="preserve"> </v>
          </cell>
        </row>
        <row r="881">
          <cell r="F881">
            <v>369787593</v>
          </cell>
          <cell r="G881">
            <v>150196282</v>
          </cell>
          <cell r="H881">
            <v>109813740</v>
          </cell>
          <cell r="I881">
            <v>728280</v>
          </cell>
          <cell r="J881">
            <v>1504882</v>
          </cell>
          <cell r="K881">
            <v>24418</v>
          </cell>
          <cell r="L881">
            <v>50255488</v>
          </cell>
          <cell r="M881">
            <v>39207157</v>
          </cell>
          <cell r="N881">
            <v>1181424</v>
          </cell>
          <cell r="O881">
            <v>14072356</v>
          </cell>
          <cell r="P881">
            <v>1877507</v>
          </cell>
          <cell r="Q881">
            <v>926059</v>
          </cell>
          <cell r="R881">
            <v>369787593</v>
          </cell>
          <cell r="S881">
            <v>0</v>
          </cell>
        </row>
        <row r="882">
          <cell r="E882" t="str">
            <v>K901</v>
          </cell>
          <cell r="F882">
            <v>1</v>
          </cell>
          <cell r="G882">
            <v>0.40616906699999988</v>
          </cell>
          <cell r="H882">
            <v>0.296964371</v>
          </cell>
          <cell r="I882">
            <v>1.9694550000000002E-3</v>
          </cell>
          <cell r="J882">
            <v>4.0695849999999997E-3</v>
          </cell>
          <cell r="K882">
            <v>6.6032999999999996E-5</v>
          </cell>
          <cell r="L882">
            <v>0.13590366200000001</v>
          </cell>
          <cell r="M882">
            <v>0.106026156</v>
          </cell>
          <cell r="N882">
            <v>3.1948720000000001E-3</v>
          </cell>
          <cell r="O882">
            <v>3.8055240999999997E-2</v>
          </cell>
          <cell r="P882">
            <v>5.0772580000000003E-3</v>
          </cell>
          <cell r="Q882">
            <v>2.5043000000000001E-3</v>
          </cell>
          <cell r="R882">
            <v>0.99999999999999989</v>
          </cell>
          <cell r="S882">
            <v>0</v>
          </cell>
        </row>
        <row r="883">
          <cell r="F883">
            <v>369787593</v>
          </cell>
          <cell r="G883">
            <v>150196282</v>
          </cell>
          <cell r="H883">
            <v>109813740</v>
          </cell>
          <cell r="I883">
            <v>728280</v>
          </cell>
          <cell r="J883">
            <v>1504882</v>
          </cell>
          <cell r="K883">
            <v>24418</v>
          </cell>
          <cell r="L883">
            <v>50255488</v>
          </cell>
          <cell r="M883">
            <v>39207157</v>
          </cell>
          <cell r="N883">
            <v>1181424</v>
          </cell>
          <cell r="O883">
            <v>14072356</v>
          </cell>
          <cell r="P883">
            <v>1877507</v>
          </cell>
          <cell r="Q883">
            <v>926059</v>
          </cell>
          <cell r="R883">
            <v>369787593</v>
          </cell>
          <cell r="S883">
            <v>0</v>
          </cell>
        </row>
        <row r="884">
          <cell r="E884" t="str">
            <v>K902</v>
          </cell>
          <cell r="F884">
            <v>1</v>
          </cell>
          <cell r="G884">
            <v>0.40616906699999988</v>
          </cell>
          <cell r="H884">
            <v>0.296964371</v>
          </cell>
          <cell r="I884">
            <v>1.9694550000000002E-3</v>
          </cell>
          <cell r="J884">
            <v>4.0695849999999997E-3</v>
          </cell>
          <cell r="K884">
            <v>6.6032999999999996E-5</v>
          </cell>
          <cell r="L884">
            <v>0.13590366200000001</v>
          </cell>
          <cell r="M884">
            <v>0.106026156</v>
          </cell>
          <cell r="N884">
            <v>3.1948720000000001E-3</v>
          </cell>
          <cell r="O884">
            <v>3.8055240999999997E-2</v>
          </cell>
          <cell r="P884">
            <v>5.0772580000000003E-3</v>
          </cell>
          <cell r="Q884">
            <v>2.5043000000000001E-3</v>
          </cell>
          <cell r="R884">
            <v>0.99999999999999989</v>
          </cell>
          <cell r="S884">
            <v>0</v>
          </cell>
        </row>
        <row r="888">
          <cell r="E888" t="str">
            <v>P129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</row>
        <row r="889">
          <cell r="E889" t="str">
            <v>T129</v>
          </cell>
          <cell r="F889">
            <v>1</v>
          </cell>
          <cell r="G889">
            <v>0.45387</v>
          </cell>
          <cell r="H889">
            <v>0.27353</v>
          </cell>
          <cell r="I889">
            <v>1.32E-3</v>
          </cell>
          <cell r="J889">
            <v>4.7299999999999998E-3</v>
          </cell>
          <cell r="K889">
            <v>4.0000000000000003E-5</v>
          </cell>
          <cell r="L889">
            <v>0.1258</v>
          </cell>
          <cell r="M889">
            <v>9.6329999999999999E-2</v>
          </cell>
          <cell r="N889">
            <v>2.5400000000000002E-3</v>
          </cell>
          <cell r="O889">
            <v>3.4840000000000003E-2</v>
          </cell>
          <cell r="P889">
            <v>6.9800000000000001E-3</v>
          </cell>
          <cell r="Q889">
            <v>2.0000000000000002E-5</v>
          </cell>
          <cell r="R889">
            <v>1</v>
          </cell>
          <cell r="S889">
            <v>0</v>
          </cell>
        </row>
        <row r="890">
          <cell r="E890" t="str">
            <v>PT29</v>
          </cell>
          <cell r="F890">
            <v>1</v>
          </cell>
          <cell r="G890">
            <v>0.45387</v>
          </cell>
          <cell r="H890">
            <v>0.27353</v>
          </cell>
          <cell r="I890">
            <v>1.32E-3</v>
          </cell>
          <cell r="J890">
            <v>4.7299999999999998E-3</v>
          </cell>
          <cell r="K890">
            <v>4.0000000000000003E-5</v>
          </cell>
          <cell r="L890">
            <v>0.1258</v>
          </cell>
          <cell r="M890">
            <v>9.6329999999999999E-2</v>
          </cell>
          <cell r="N890">
            <v>2.5400000000000002E-3</v>
          </cell>
          <cell r="O890">
            <v>3.4840000000000003E-2</v>
          </cell>
          <cell r="P890">
            <v>6.9800000000000001E-3</v>
          </cell>
          <cell r="Q890">
            <v>2.0000000000000002E-5</v>
          </cell>
          <cell r="R890">
            <v>1</v>
          </cell>
          <cell r="S890">
            <v>0</v>
          </cell>
        </row>
        <row r="891">
          <cell r="E891" t="str">
            <v>D149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E892" t="str">
            <v>TD29</v>
          </cell>
          <cell r="F892">
            <v>1</v>
          </cell>
          <cell r="G892">
            <v>0.45387</v>
          </cell>
          <cell r="H892">
            <v>0.27353</v>
          </cell>
          <cell r="I892">
            <v>1.32E-3</v>
          </cell>
          <cell r="J892">
            <v>4.7299999999999998E-3</v>
          </cell>
          <cell r="K892">
            <v>4.0000000000000003E-5</v>
          </cell>
          <cell r="L892">
            <v>0.1258</v>
          </cell>
          <cell r="M892">
            <v>9.6329999999999999E-2</v>
          </cell>
          <cell r="N892">
            <v>2.5400000000000002E-3</v>
          </cell>
          <cell r="O892">
            <v>3.4840000000000003E-2</v>
          </cell>
          <cell r="P892">
            <v>6.9800000000000001E-3</v>
          </cell>
          <cell r="Q892">
            <v>2.0000000000000002E-5</v>
          </cell>
          <cell r="R892">
            <v>1</v>
          </cell>
          <cell r="S892">
            <v>0</v>
          </cell>
        </row>
        <row r="893">
          <cell r="E893" t="str">
            <v>PD29</v>
          </cell>
          <cell r="F893">
            <v>1</v>
          </cell>
          <cell r="G893">
            <v>0.45387</v>
          </cell>
          <cell r="H893">
            <v>0.27353</v>
          </cell>
          <cell r="I893">
            <v>1.32E-3</v>
          </cell>
          <cell r="J893">
            <v>4.7299999999999998E-3</v>
          </cell>
          <cell r="K893">
            <v>4.0000000000000003E-5</v>
          </cell>
          <cell r="L893">
            <v>0.1258</v>
          </cell>
          <cell r="M893">
            <v>9.6329999999999999E-2</v>
          </cell>
          <cell r="N893">
            <v>2.5400000000000002E-3</v>
          </cell>
          <cell r="O893">
            <v>3.4840000000000003E-2</v>
          </cell>
          <cell r="P893">
            <v>6.9800000000000001E-3</v>
          </cell>
          <cell r="Q893">
            <v>2.0000000000000002E-5</v>
          </cell>
          <cell r="R893">
            <v>1</v>
          </cell>
          <cell r="S893">
            <v>0</v>
          </cell>
        </row>
        <row r="894">
          <cell r="E894" t="str">
            <v>G129</v>
          </cell>
          <cell r="F894">
            <v>1</v>
          </cell>
          <cell r="G894">
            <v>0.45387</v>
          </cell>
          <cell r="H894">
            <v>0.27353</v>
          </cell>
          <cell r="I894">
            <v>1.32E-3</v>
          </cell>
          <cell r="J894">
            <v>4.7299999999999998E-3</v>
          </cell>
          <cell r="K894">
            <v>4.0000000000000003E-5</v>
          </cell>
          <cell r="L894">
            <v>0.1258</v>
          </cell>
          <cell r="M894">
            <v>9.6329999999999999E-2</v>
          </cell>
          <cell r="N894">
            <v>2.5400000000000002E-3</v>
          </cell>
          <cell r="O894">
            <v>3.4840000000000003E-2</v>
          </cell>
          <cell r="P894">
            <v>6.9800000000000001E-3</v>
          </cell>
          <cell r="Q894">
            <v>2.0000000000000002E-5</v>
          </cell>
          <cell r="R894">
            <v>1</v>
          </cell>
          <cell r="S894">
            <v>0</v>
          </cell>
        </row>
        <row r="895">
          <cell r="E895" t="str">
            <v>C129</v>
          </cell>
          <cell r="F895">
            <v>1</v>
          </cell>
          <cell r="G895">
            <v>0.45387</v>
          </cell>
          <cell r="H895">
            <v>0.27353</v>
          </cell>
          <cell r="I895">
            <v>1.32E-3</v>
          </cell>
          <cell r="J895">
            <v>4.7299999999999998E-3</v>
          </cell>
          <cell r="K895">
            <v>4.0000000000000003E-5</v>
          </cell>
          <cell r="L895">
            <v>0.1258</v>
          </cell>
          <cell r="M895">
            <v>9.6329999999999999E-2</v>
          </cell>
          <cell r="N895">
            <v>2.5400000000000002E-3</v>
          </cell>
          <cell r="O895">
            <v>3.4840000000000003E-2</v>
          </cell>
          <cell r="P895">
            <v>6.9800000000000001E-3</v>
          </cell>
          <cell r="Q895">
            <v>2.0000000000000002E-5</v>
          </cell>
          <cell r="R895">
            <v>1</v>
          </cell>
          <cell r="S895">
            <v>0</v>
          </cell>
        </row>
        <row r="896">
          <cell r="E896" t="str">
            <v>GP19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</row>
        <row r="897">
          <cell r="E897" t="str">
            <v>DR19</v>
          </cell>
          <cell r="F897">
            <v>1</v>
          </cell>
          <cell r="G897">
            <v>0.45387</v>
          </cell>
          <cell r="H897">
            <v>0.27353</v>
          </cell>
          <cell r="I897">
            <v>1.32E-3</v>
          </cell>
          <cell r="J897">
            <v>4.7299999999999998E-3</v>
          </cell>
          <cell r="K897">
            <v>4.0000000000000003E-5</v>
          </cell>
          <cell r="L897">
            <v>0.1258</v>
          </cell>
          <cell r="M897">
            <v>9.6329999999999999E-2</v>
          </cell>
          <cell r="N897">
            <v>2.5400000000000002E-3</v>
          </cell>
          <cell r="O897">
            <v>3.4840000000000003E-2</v>
          </cell>
          <cell r="P897">
            <v>6.9800000000000001E-3</v>
          </cell>
          <cell r="Q897">
            <v>2.0000000000000002E-5</v>
          </cell>
          <cell r="R897">
            <v>1</v>
          </cell>
          <cell r="S897">
            <v>0</v>
          </cell>
        </row>
        <row r="900">
          <cell r="E900" t="str">
            <v>P229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E901" t="str">
            <v>T229</v>
          </cell>
          <cell r="F901">
            <v>1</v>
          </cell>
          <cell r="G901">
            <v>0.45387</v>
          </cell>
          <cell r="H901">
            <v>0.27353</v>
          </cell>
          <cell r="I901">
            <v>1.32E-3</v>
          </cell>
          <cell r="J901">
            <v>4.7299999999999998E-3</v>
          </cell>
          <cell r="K901">
            <v>4.0000000000000003E-5</v>
          </cell>
          <cell r="L901">
            <v>0.1258</v>
          </cell>
          <cell r="M901">
            <v>9.6329999999999999E-2</v>
          </cell>
          <cell r="N901">
            <v>2.5400000000000002E-3</v>
          </cell>
          <cell r="O901">
            <v>3.4840000000000003E-2</v>
          </cell>
          <cell r="P901">
            <v>6.9800000000000001E-3</v>
          </cell>
          <cell r="Q901">
            <v>2.0000000000000002E-5</v>
          </cell>
          <cell r="R901">
            <v>1</v>
          </cell>
          <cell r="S901">
            <v>0</v>
          </cell>
        </row>
        <row r="902">
          <cell r="E902" t="str">
            <v>PL49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</row>
        <row r="903">
          <cell r="E903" t="str">
            <v>D249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E904" t="str">
            <v>NT29</v>
          </cell>
          <cell r="F904">
            <v>1</v>
          </cell>
          <cell r="G904">
            <v>0.45387</v>
          </cell>
          <cell r="H904">
            <v>0.27353</v>
          </cell>
          <cell r="I904">
            <v>1.32E-3</v>
          </cell>
          <cell r="J904">
            <v>4.7299999999999998E-3</v>
          </cell>
          <cell r="K904">
            <v>4.0000000000000003E-5</v>
          </cell>
          <cell r="L904">
            <v>0.1258</v>
          </cell>
          <cell r="M904">
            <v>9.6329999999999999E-2</v>
          </cell>
          <cell r="N904">
            <v>2.5400000000000002E-3</v>
          </cell>
          <cell r="O904">
            <v>3.4840000000000003E-2</v>
          </cell>
          <cell r="P904">
            <v>6.9800000000000001E-3</v>
          </cell>
          <cell r="Q904">
            <v>2.0000000000000002E-5</v>
          </cell>
          <cell r="R904">
            <v>1</v>
          </cell>
          <cell r="S904">
            <v>0</v>
          </cell>
        </row>
        <row r="905">
          <cell r="E905" t="str">
            <v>G229</v>
          </cell>
          <cell r="F905">
            <v>1</v>
          </cell>
          <cell r="G905">
            <v>0.45387</v>
          </cell>
          <cell r="H905">
            <v>0.27353</v>
          </cell>
          <cell r="I905">
            <v>1.32E-3</v>
          </cell>
          <cell r="J905">
            <v>4.7299999999999998E-3</v>
          </cell>
          <cell r="K905">
            <v>4.0000000000000003E-5</v>
          </cell>
          <cell r="L905">
            <v>0.1258</v>
          </cell>
          <cell r="M905">
            <v>9.6329999999999999E-2</v>
          </cell>
          <cell r="N905">
            <v>2.5400000000000002E-3</v>
          </cell>
          <cell r="O905">
            <v>3.4840000000000003E-2</v>
          </cell>
          <cell r="P905">
            <v>6.9800000000000001E-3</v>
          </cell>
          <cell r="Q905">
            <v>2.0000000000000002E-5</v>
          </cell>
          <cell r="R905">
            <v>1</v>
          </cell>
          <cell r="S905">
            <v>0</v>
          </cell>
        </row>
        <row r="906">
          <cell r="E906" t="str">
            <v>C229</v>
          </cell>
          <cell r="F906">
            <v>1</v>
          </cell>
          <cell r="G906">
            <v>0.45387</v>
          </cell>
          <cell r="H906">
            <v>0.27353</v>
          </cell>
          <cell r="I906">
            <v>1.32E-3</v>
          </cell>
          <cell r="J906">
            <v>4.7299999999999998E-3</v>
          </cell>
          <cell r="K906">
            <v>4.0000000000000003E-5</v>
          </cell>
          <cell r="L906">
            <v>0.1258</v>
          </cell>
          <cell r="M906">
            <v>9.6329999999999999E-2</v>
          </cell>
          <cell r="N906">
            <v>2.5400000000000002E-3</v>
          </cell>
          <cell r="O906">
            <v>3.4840000000000003E-2</v>
          </cell>
          <cell r="P906">
            <v>6.9800000000000001E-3</v>
          </cell>
          <cell r="Q906">
            <v>2.0000000000000002E-5</v>
          </cell>
          <cell r="R906">
            <v>1</v>
          </cell>
          <cell r="S906">
            <v>0</v>
          </cell>
        </row>
        <row r="907">
          <cell r="E907" t="str">
            <v>NP29</v>
          </cell>
          <cell r="F907">
            <v>1</v>
          </cell>
          <cell r="G907">
            <v>0.45387</v>
          </cell>
          <cell r="H907">
            <v>0.27353</v>
          </cell>
          <cell r="I907">
            <v>1.32E-3</v>
          </cell>
          <cell r="J907">
            <v>4.7299999999999998E-3</v>
          </cell>
          <cell r="K907">
            <v>4.0000000000000003E-5</v>
          </cell>
          <cell r="L907">
            <v>0.1258</v>
          </cell>
          <cell r="M907">
            <v>9.6329999999999999E-2</v>
          </cell>
          <cell r="N907">
            <v>2.5400000000000002E-3</v>
          </cell>
          <cell r="O907">
            <v>3.4840000000000003E-2</v>
          </cell>
          <cell r="P907">
            <v>6.9800000000000001E-3</v>
          </cell>
          <cell r="Q907">
            <v>2.0000000000000002E-5</v>
          </cell>
          <cell r="R907">
            <v>1</v>
          </cell>
          <cell r="S907">
            <v>0</v>
          </cell>
        </row>
        <row r="910">
          <cell r="E910" t="str">
            <v>W669</v>
          </cell>
          <cell r="F910">
            <v>1</v>
          </cell>
          <cell r="G910">
            <v>0.45387</v>
          </cell>
          <cell r="H910">
            <v>0.27353</v>
          </cell>
          <cell r="I910">
            <v>1.32E-3</v>
          </cell>
          <cell r="J910">
            <v>4.7299999999999998E-3</v>
          </cell>
          <cell r="K910">
            <v>4.0000000000000003E-5</v>
          </cell>
          <cell r="L910">
            <v>0.1258</v>
          </cell>
          <cell r="M910">
            <v>9.6329999999999999E-2</v>
          </cell>
          <cell r="N910">
            <v>2.5400000000000002E-3</v>
          </cell>
          <cell r="O910">
            <v>3.4840000000000003E-2</v>
          </cell>
          <cell r="P910">
            <v>6.9800000000000001E-3</v>
          </cell>
          <cell r="Q910">
            <v>2.0000000000000002E-5</v>
          </cell>
          <cell r="R910">
            <v>1</v>
          </cell>
          <cell r="S910">
            <v>0</v>
          </cell>
        </row>
        <row r="911">
          <cell r="E911" t="str">
            <v>W689</v>
          </cell>
          <cell r="F911">
            <v>1</v>
          </cell>
          <cell r="G911">
            <v>0.45386000000000004</v>
          </cell>
          <cell r="H911">
            <v>0.27353</v>
          </cell>
          <cell r="I911">
            <v>1.33E-3</v>
          </cell>
          <cell r="J911">
            <v>4.7200000000000002E-3</v>
          </cell>
          <cell r="K911">
            <v>4.0000000000000003E-5</v>
          </cell>
          <cell r="L911">
            <v>0.12581000000000001</v>
          </cell>
          <cell r="M911">
            <v>9.6339999999999995E-2</v>
          </cell>
          <cell r="N911">
            <v>2.5300000000000001E-3</v>
          </cell>
          <cell r="O911">
            <v>3.4840000000000003E-2</v>
          </cell>
          <cell r="P911">
            <v>6.9800000000000001E-3</v>
          </cell>
          <cell r="Q911">
            <v>2.0000000000000002E-5</v>
          </cell>
          <cell r="R911">
            <v>1</v>
          </cell>
          <cell r="S911">
            <v>0</v>
          </cell>
        </row>
        <row r="912">
          <cell r="E912" t="str">
            <v>W719</v>
          </cell>
          <cell r="F912">
            <v>1</v>
          </cell>
          <cell r="G912">
            <v>1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1</v>
          </cell>
          <cell r="S912">
            <v>0</v>
          </cell>
        </row>
        <row r="913">
          <cell r="E913" t="str">
            <v>W749</v>
          </cell>
          <cell r="F913">
            <v>1</v>
          </cell>
          <cell r="G913">
            <v>1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E914" t="str">
            <v>WC79</v>
          </cell>
          <cell r="F914">
            <v>1</v>
          </cell>
          <cell r="G914">
            <v>0.45387</v>
          </cell>
          <cell r="H914">
            <v>0.27353</v>
          </cell>
          <cell r="I914">
            <v>1.32E-3</v>
          </cell>
          <cell r="J914">
            <v>4.7299999999999998E-3</v>
          </cell>
          <cell r="K914">
            <v>4.0000000000000003E-5</v>
          </cell>
          <cell r="L914">
            <v>0.1258</v>
          </cell>
          <cell r="M914">
            <v>9.6329999999999999E-2</v>
          </cell>
          <cell r="N914">
            <v>2.5400000000000002E-3</v>
          </cell>
          <cell r="O914">
            <v>3.4840000000000003E-2</v>
          </cell>
          <cell r="P914">
            <v>6.9800000000000001E-3</v>
          </cell>
          <cell r="Q914">
            <v>2.0000000000000002E-5</v>
          </cell>
          <cell r="R914">
            <v>1</v>
          </cell>
          <cell r="S914">
            <v>0</v>
          </cell>
        </row>
        <row r="917">
          <cell r="E917" t="str">
            <v>RB29</v>
          </cell>
          <cell r="F917">
            <v>1</v>
          </cell>
          <cell r="G917">
            <v>0.45387</v>
          </cell>
          <cell r="H917">
            <v>0.27353</v>
          </cell>
          <cell r="I917">
            <v>1.32E-3</v>
          </cell>
          <cell r="J917">
            <v>4.7299999999999998E-3</v>
          </cell>
          <cell r="K917">
            <v>4.0000000000000003E-5</v>
          </cell>
          <cell r="L917">
            <v>0.1258</v>
          </cell>
          <cell r="M917">
            <v>9.6329999999999999E-2</v>
          </cell>
          <cell r="N917">
            <v>2.5400000000000002E-3</v>
          </cell>
          <cell r="O917">
            <v>3.4840000000000003E-2</v>
          </cell>
          <cell r="P917">
            <v>6.9800000000000001E-3</v>
          </cell>
          <cell r="Q917">
            <v>2.0000000000000002E-5</v>
          </cell>
          <cell r="R917">
            <v>1</v>
          </cell>
          <cell r="S917">
            <v>0</v>
          </cell>
        </row>
        <row r="918">
          <cell r="E918" t="str">
            <v>RB99</v>
          </cell>
          <cell r="F918">
            <v>1</v>
          </cell>
          <cell r="G918">
            <v>0.45387</v>
          </cell>
          <cell r="H918">
            <v>0.27353</v>
          </cell>
          <cell r="I918">
            <v>1.32E-3</v>
          </cell>
          <cell r="J918">
            <v>4.7299999999999998E-3</v>
          </cell>
          <cell r="K918">
            <v>4.0000000000000003E-5</v>
          </cell>
          <cell r="L918">
            <v>0.1258</v>
          </cell>
          <cell r="M918">
            <v>9.6329999999999999E-2</v>
          </cell>
          <cell r="N918">
            <v>2.5400000000000002E-3</v>
          </cell>
          <cell r="O918">
            <v>3.4840000000000003E-2</v>
          </cell>
          <cell r="P918">
            <v>6.9800000000000001E-3</v>
          </cell>
          <cell r="Q918">
            <v>2.0000000000000002E-5</v>
          </cell>
          <cell r="R918">
            <v>1</v>
          </cell>
          <cell r="S918">
            <v>0</v>
          </cell>
        </row>
        <row r="919">
          <cell r="E919" t="str">
            <v>CW29</v>
          </cell>
          <cell r="F919">
            <v>1</v>
          </cell>
          <cell r="G919">
            <v>1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1">
          <cell r="R921" t="str">
            <v>FR-16(7)(v)-7</v>
          </cell>
        </row>
        <row r="922">
          <cell r="R922" t="str">
            <v>WITNESS RESPONSIBLE:</v>
          </cell>
        </row>
        <row r="923">
          <cell r="R923" t="str">
            <v>JAMES E. ZIOLKOWSKI</v>
          </cell>
        </row>
        <row r="924">
          <cell r="R924" t="str">
            <v>PAGE 18 OF 18</v>
          </cell>
        </row>
        <row r="927">
          <cell r="F927" t="str">
            <v>TOTAL</v>
          </cell>
          <cell r="H927" t="str">
            <v>DS</v>
          </cell>
          <cell r="I927" t="str">
            <v>GSFL</v>
          </cell>
          <cell r="J927" t="str">
            <v>EH</v>
          </cell>
          <cell r="K927" t="str">
            <v>SP</v>
          </cell>
          <cell r="L927" t="str">
            <v>DT SEC</v>
          </cell>
          <cell r="M927" t="str">
            <v>DT PRI</v>
          </cell>
          <cell r="N927" t="str">
            <v>DP</v>
          </cell>
          <cell r="O927" t="str">
            <v>TT</v>
          </cell>
          <cell r="Q927" t="str">
            <v>OTHER</v>
          </cell>
        </row>
        <row r="928">
          <cell r="F928" t="str">
            <v>TRANSMISSION</v>
          </cell>
          <cell r="G928" t="str">
            <v>RS</v>
          </cell>
          <cell r="H928" t="str">
            <v>SECONDARY</v>
          </cell>
          <cell r="I928" t="str">
            <v>SECONDARY</v>
          </cell>
          <cell r="J928" t="str">
            <v>SECONDARY</v>
          </cell>
          <cell r="K928" t="str">
            <v>SECONDARY</v>
          </cell>
          <cell r="L928" t="str">
            <v>SECONDARY</v>
          </cell>
          <cell r="M928" t="str">
            <v>PRIMARY</v>
          </cell>
          <cell r="N928" t="str">
            <v>PRIMARY</v>
          </cell>
          <cell r="O928" t="str">
            <v>TRANSMISSION</v>
          </cell>
          <cell r="P928" t="str">
            <v>LT</v>
          </cell>
          <cell r="Q928" t="str">
            <v>WATER</v>
          </cell>
          <cell r="R928" t="str">
            <v>TOTAL</v>
          </cell>
          <cell r="S928" t="str">
            <v>ALL</v>
          </cell>
        </row>
        <row r="929">
          <cell r="E929" t="str">
            <v>ALLO</v>
          </cell>
          <cell r="F929" t="str">
            <v>DEMAND</v>
          </cell>
          <cell r="G929" t="str">
            <v>RESIDENTIAL</v>
          </cell>
          <cell r="H929" t="str">
            <v>DISTRIBUTION</v>
          </cell>
          <cell r="I929" t="str">
            <v>DISTRIBUTION</v>
          </cell>
          <cell r="J929" t="str">
            <v>DISTRIBUTION</v>
          </cell>
          <cell r="K929" t="str">
            <v>DISTRIBUTION</v>
          </cell>
          <cell r="L929" t="str">
            <v>DISTRIBUTION</v>
          </cell>
          <cell r="M929" t="str">
            <v>DISTRIBUTION</v>
          </cell>
          <cell r="N929" t="str">
            <v>DISTRIBUTION</v>
          </cell>
          <cell r="O929" t="str">
            <v>TIME OF DAY</v>
          </cell>
          <cell r="P929" t="str">
            <v>LIGHTING</v>
          </cell>
          <cell r="Q929" t="str">
            <v>PUMPING</v>
          </cell>
          <cell r="R929" t="str">
            <v>AT ISSUE</v>
          </cell>
          <cell r="S929" t="str">
            <v>OTHER</v>
          </cell>
        </row>
        <row r="930">
          <cell r="E930">
            <v>1</v>
          </cell>
          <cell r="G930">
            <v>3</v>
          </cell>
          <cell r="H930">
            <v>4</v>
          </cell>
          <cell r="I930">
            <v>5</v>
          </cell>
          <cell r="J930">
            <v>6</v>
          </cell>
          <cell r="K930">
            <v>7</v>
          </cell>
          <cell r="L930">
            <v>8</v>
          </cell>
          <cell r="M930">
            <v>9</v>
          </cell>
          <cell r="N930">
            <v>10</v>
          </cell>
          <cell r="O930">
            <v>11</v>
          </cell>
          <cell r="P930">
            <v>12</v>
          </cell>
          <cell r="Q930">
            <v>13</v>
          </cell>
          <cell r="S930" t="str">
            <v xml:space="preserve"> </v>
          </cell>
        </row>
        <row r="932">
          <cell r="E932" t="str">
            <v>P349</v>
          </cell>
          <cell r="F932">
            <v>1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1</v>
          </cell>
        </row>
        <row r="933">
          <cell r="E933" t="str">
            <v>E349</v>
          </cell>
          <cell r="F933">
            <v>1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1</v>
          </cell>
        </row>
        <row r="934">
          <cell r="E934" t="str">
            <v>P459</v>
          </cell>
          <cell r="F934">
            <v>1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1</v>
          </cell>
        </row>
        <row r="935">
          <cell r="E935" t="str">
            <v>T349</v>
          </cell>
          <cell r="F935">
            <v>1</v>
          </cell>
          <cell r="G935">
            <v>0.45387</v>
          </cell>
          <cell r="H935">
            <v>0.27353</v>
          </cell>
          <cell r="I935">
            <v>1.32E-3</v>
          </cell>
          <cell r="J935">
            <v>4.7299999999999998E-3</v>
          </cell>
          <cell r="K935">
            <v>4.0000000000000003E-5</v>
          </cell>
          <cell r="L935">
            <v>0.1258</v>
          </cell>
          <cell r="M935">
            <v>9.6329999999999999E-2</v>
          </cell>
          <cell r="N935">
            <v>2.5400000000000002E-3</v>
          </cell>
          <cell r="O935">
            <v>3.4840000000000003E-2</v>
          </cell>
          <cell r="P935">
            <v>6.9800000000000001E-3</v>
          </cell>
          <cell r="Q935">
            <v>2.0000000000000002E-5</v>
          </cell>
          <cell r="R935">
            <v>1</v>
          </cell>
          <cell r="S935">
            <v>0</v>
          </cell>
        </row>
        <row r="936">
          <cell r="E936" t="str">
            <v>D349</v>
          </cell>
          <cell r="F936">
            <v>1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1</v>
          </cell>
        </row>
        <row r="937">
          <cell r="E937" t="str">
            <v>C311</v>
          </cell>
          <cell r="F937">
            <v>1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1</v>
          </cell>
        </row>
        <row r="938">
          <cell r="E938" t="str">
            <v>C319</v>
          </cell>
          <cell r="F938">
            <v>1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1</v>
          </cell>
        </row>
        <row r="939">
          <cell r="E939" t="str">
            <v>C331</v>
          </cell>
          <cell r="F939">
            <v>1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1</v>
          </cell>
        </row>
        <row r="940">
          <cell r="E940" t="str">
            <v>S319</v>
          </cell>
          <cell r="F940">
            <v>1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1</v>
          </cell>
        </row>
        <row r="941">
          <cell r="E941" t="str">
            <v>OM39</v>
          </cell>
          <cell r="F941">
            <v>1</v>
          </cell>
          <cell r="G941">
            <v>0.45387</v>
          </cell>
          <cell r="H941">
            <v>0.27353</v>
          </cell>
          <cell r="I941">
            <v>1.32E-3</v>
          </cell>
          <cell r="J941">
            <v>4.7299999999999998E-3</v>
          </cell>
          <cell r="K941">
            <v>4.0000000000000003E-5</v>
          </cell>
          <cell r="L941">
            <v>0.1258</v>
          </cell>
          <cell r="M941">
            <v>9.6329999999999999E-2</v>
          </cell>
          <cell r="N941">
            <v>2.5400000000000002E-3</v>
          </cell>
          <cell r="O941">
            <v>3.4840000000000003E-2</v>
          </cell>
          <cell r="P941">
            <v>6.9800000000000001E-3</v>
          </cell>
          <cell r="Q941">
            <v>2.0000000000000002E-5</v>
          </cell>
          <cell r="R941">
            <v>1</v>
          </cell>
          <cell r="S941">
            <v>0</v>
          </cell>
        </row>
        <row r="944">
          <cell r="E944" t="str">
            <v>A300</v>
          </cell>
          <cell r="F944">
            <v>1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1</v>
          </cell>
        </row>
        <row r="945">
          <cell r="E945" t="str">
            <v>A302</v>
          </cell>
          <cell r="F945">
            <v>1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1</v>
          </cell>
        </row>
        <row r="946">
          <cell r="E946" t="str">
            <v>A304</v>
          </cell>
          <cell r="F946">
            <v>1</v>
          </cell>
          <cell r="G946">
            <v>0.45387</v>
          </cell>
          <cell r="H946">
            <v>0.27353</v>
          </cell>
          <cell r="I946">
            <v>1.32E-3</v>
          </cell>
          <cell r="J946">
            <v>4.7299999999999998E-3</v>
          </cell>
          <cell r="K946">
            <v>4.0000000000000003E-5</v>
          </cell>
          <cell r="L946">
            <v>0.1258</v>
          </cell>
          <cell r="M946">
            <v>9.6329999999999999E-2</v>
          </cell>
          <cell r="N946">
            <v>2.5400000000000002E-3</v>
          </cell>
          <cell r="O946">
            <v>3.4840000000000003E-2</v>
          </cell>
          <cell r="P946">
            <v>6.9800000000000001E-3</v>
          </cell>
          <cell r="Q946">
            <v>2.0000000000000002E-5</v>
          </cell>
          <cell r="R946">
            <v>1</v>
          </cell>
          <cell r="S946">
            <v>0</v>
          </cell>
        </row>
        <row r="947">
          <cell r="E947" t="str">
            <v>A306</v>
          </cell>
          <cell r="F947">
            <v>1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1</v>
          </cell>
        </row>
        <row r="948">
          <cell r="E948" t="str">
            <v>A308</v>
          </cell>
          <cell r="F948">
            <v>1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1</v>
          </cell>
        </row>
        <row r="949">
          <cell r="E949" t="str">
            <v>A310</v>
          </cell>
          <cell r="F949">
            <v>1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1</v>
          </cell>
        </row>
        <row r="950">
          <cell r="E950" t="str">
            <v>A312</v>
          </cell>
          <cell r="F950">
            <v>1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1</v>
          </cell>
        </row>
        <row r="951">
          <cell r="E951" t="str">
            <v>A315</v>
          </cell>
          <cell r="F951">
            <v>1</v>
          </cell>
          <cell r="G951">
            <v>0.45387</v>
          </cell>
          <cell r="H951">
            <v>0.27353</v>
          </cell>
          <cell r="I951">
            <v>1.32E-3</v>
          </cell>
          <cell r="J951">
            <v>4.7299999999999998E-3</v>
          </cell>
          <cell r="K951">
            <v>4.0000000000000003E-5</v>
          </cell>
          <cell r="L951">
            <v>0.1258</v>
          </cell>
          <cell r="M951">
            <v>9.6329999999999999E-2</v>
          </cell>
          <cell r="N951">
            <v>2.5400000000000002E-3</v>
          </cell>
          <cell r="O951">
            <v>3.4840000000000003E-2</v>
          </cell>
          <cell r="P951">
            <v>6.9800000000000001E-3</v>
          </cell>
          <cell r="Q951">
            <v>2.0000000000000002E-5</v>
          </cell>
          <cell r="R951">
            <v>1</v>
          </cell>
          <cell r="S951">
            <v>0</v>
          </cell>
        </row>
        <row r="952">
          <cell r="E952" t="str">
            <v>A357</v>
          </cell>
          <cell r="F952">
            <v>1</v>
          </cell>
          <cell r="G952">
            <v>0.45387</v>
          </cell>
          <cell r="H952">
            <v>0.27353</v>
          </cell>
          <cell r="I952">
            <v>1.32E-3</v>
          </cell>
          <cell r="J952">
            <v>4.7299999999999998E-3</v>
          </cell>
          <cell r="K952">
            <v>4.0000000000000003E-5</v>
          </cell>
          <cell r="L952">
            <v>0.1258</v>
          </cell>
          <cell r="M952">
            <v>9.6329999999999999E-2</v>
          </cell>
          <cell r="N952">
            <v>2.5400000000000002E-3</v>
          </cell>
          <cell r="O952">
            <v>3.4840000000000003E-2</v>
          </cell>
          <cell r="P952">
            <v>6.9800000000000001E-3</v>
          </cell>
          <cell r="Q952">
            <v>2.0000000000000002E-5</v>
          </cell>
          <cell r="R952">
            <v>1</v>
          </cell>
          <cell r="S952">
            <v>0</v>
          </cell>
        </row>
        <row r="955">
          <cell r="E955" t="str">
            <v>P489</v>
          </cell>
          <cell r="F955">
            <v>1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1</v>
          </cell>
        </row>
        <row r="956">
          <cell r="E956" t="str">
            <v>T489</v>
          </cell>
          <cell r="F956">
            <v>1</v>
          </cell>
          <cell r="G956">
            <v>0.45387</v>
          </cell>
          <cell r="H956">
            <v>0.27353</v>
          </cell>
          <cell r="I956">
            <v>1.32E-3</v>
          </cell>
          <cell r="J956">
            <v>4.7299999999999998E-3</v>
          </cell>
          <cell r="K956">
            <v>4.0000000000000003E-5</v>
          </cell>
          <cell r="L956">
            <v>0.1258</v>
          </cell>
          <cell r="M956">
            <v>9.6329999999999999E-2</v>
          </cell>
          <cell r="N956">
            <v>2.5400000000000002E-3</v>
          </cell>
          <cell r="O956">
            <v>3.4840000000000003E-2</v>
          </cell>
          <cell r="P956">
            <v>6.9800000000000001E-3</v>
          </cell>
          <cell r="Q956">
            <v>2.0000000000000002E-5</v>
          </cell>
          <cell r="R956">
            <v>1</v>
          </cell>
          <cell r="S956">
            <v>0</v>
          </cell>
        </row>
        <row r="957">
          <cell r="E957" t="str">
            <v>D489</v>
          </cell>
          <cell r="F957">
            <v>1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1</v>
          </cell>
        </row>
        <row r="958">
          <cell r="E958" t="str">
            <v>G489</v>
          </cell>
          <cell r="F958">
            <v>1</v>
          </cell>
          <cell r="G958">
            <v>0.45387</v>
          </cell>
          <cell r="H958">
            <v>0.27353</v>
          </cell>
          <cell r="I958">
            <v>1.32E-3</v>
          </cell>
          <cell r="J958">
            <v>4.7299999999999998E-3</v>
          </cell>
          <cell r="K958">
            <v>4.0000000000000003E-5</v>
          </cell>
          <cell r="L958">
            <v>0.1258</v>
          </cell>
          <cell r="M958">
            <v>9.6329999999999999E-2</v>
          </cell>
          <cell r="N958">
            <v>2.5400000000000002E-3</v>
          </cell>
          <cell r="O958">
            <v>3.4840000000000003E-2</v>
          </cell>
          <cell r="P958">
            <v>6.9800000000000001E-3</v>
          </cell>
          <cell r="Q958">
            <v>2.0000000000000002E-5</v>
          </cell>
          <cell r="R958">
            <v>1</v>
          </cell>
          <cell r="S958">
            <v>0</v>
          </cell>
        </row>
        <row r="959">
          <cell r="E959" t="str">
            <v>C489</v>
          </cell>
          <cell r="F959">
            <v>1</v>
          </cell>
          <cell r="G959">
            <v>0.45404</v>
          </cell>
          <cell r="H959">
            <v>0.27353</v>
          </cell>
          <cell r="I959">
            <v>1.2700000000000001E-3</v>
          </cell>
          <cell r="J959">
            <v>4.7499999999999999E-3</v>
          </cell>
          <cell r="K959">
            <v>0</v>
          </cell>
          <cell r="L959">
            <v>0.12576999999999999</v>
          </cell>
          <cell r="M959">
            <v>9.6350000000000005E-2</v>
          </cell>
          <cell r="N959">
            <v>2.5300000000000001E-3</v>
          </cell>
          <cell r="O959">
            <v>3.4799999999999998E-2</v>
          </cell>
          <cell r="P959">
            <v>6.96E-3</v>
          </cell>
          <cell r="Q959">
            <v>0</v>
          </cell>
          <cell r="R959">
            <v>1.0000000000000002</v>
          </cell>
          <cell r="S959">
            <v>0</v>
          </cell>
        </row>
        <row r="960">
          <cell r="E960" t="str">
            <v>DE49</v>
          </cell>
          <cell r="F960">
            <v>1</v>
          </cell>
          <cell r="G960">
            <v>0.45387</v>
          </cell>
          <cell r="H960">
            <v>0.27353</v>
          </cell>
          <cell r="I960">
            <v>1.32E-3</v>
          </cell>
          <cell r="J960">
            <v>4.7299999999999998E-3</v>
          </cell>
          <cell r="K960">
            <v>4.0000000000000003E-5</v>
          </cell>
          <cell r="L960">
            <v>0.1258</v>
          </cell>
          <cell r="M960">
            <v>9.6329999999999999E-2</v>
          </cell>
          <cell r="N960">
            <v>2.5400000000000002E-3</v>
          </cell>
          <cell r="O960">
            <v>3.4840000000000003E-2</v>
          </cell>
          <cell r="P960">
            <v>6.9800000000000001E-3</v>
          </cell>
          <cell r="Q960">
            <v>2.0000000000000002E-5</v>
          </cell>
          <cell r="R960">
            <v>1</v>
          </cell>
          <cell r="S960">
            <v>0</v>
          </cell>
        </row>
        <row r="963">
          <cell r="E963" t="str">
            <v>L529</v>
          </cell>
          <cell r="F963">
            <v>1</v>
          </cell>
          <cell r="G963">
            <v>0.45387</v>
          </cell>
          <cell r="H963">
            <v>0.27353</v>
          </cell>
          <cell r="I963">
            <v>1.32E-3</v>
          </cell>
          <cell r="J963">
            <v>4.7299999999999998E-3</v>
          </cell>
          <cell r="K963">
            <v>4.0000000000000003E-5</v>
          </cell>
          <cell r="L963">
            <v>0.1258</v>
          </cell>
          <cell r="M963">
            <v>9.6329999999999999E-2</v>
          </cell>
          <cell r="N963">
            <v>2.5400000000000002E-3</v>
          </cell>
          <cell r="O963">
            <v>3.4840000000000003E-2</v>
          </cell>
          <cell r="P963">
            <v>6.9800000000000001E-3</v>
          </cell>
          <cell r="Q963">
            <v>2.0000000000000002E-5</v>
          </cell>
          <cell r="R963">
            <v>1</v>
          </cell>
          <cell r="S963">
            <v>0</v>
          </cell>
        </row>
        <row r="964">
          <cell r="E964" t="str">
            <v>L589</v>
          </cell>
          <cell r="F964">
            <v>1</v>
          </cell>
          <cell r="G964">
            <v>0.45384999999999998</v>
          </cell>
          <cell r="H964">
            <v>0.27351999999999999</v>
          </cell>
          <cell r="I964">
            <v>1.34E-3</v>
          </cell>
          <cell r="J964">
            <v>4.7299999999999998E-3</v>
          </cell>
          <cell r="K964">
            <v>5.0000000000000002E-5</v>
          </cell>
          <cell r="L964">
            <v>0.1258</v>
          </cell>
          <cell r="M964">
            <v>9.6329999999999999E-2</v>
          </cell>
          <cell r="N964">
            <v>2.5500000000000002E-3</v>
          </cell>
          <cell r="O964">
            <v>3.4849999999999999E-2</v>
          </cell>
          <cell r="P964">
            <v>6.9800000000000001E-3</v>
          </cell>
          <cell r="Q964">
            <v>0</v>
          </cell>
          <cell r="R964">
            <v>1.0000000000000002</v>
          </cell>
          <cell r="S964">
            <v>0</v>
          </cell>
        </row>
        <row r="965">
          <cell r="E965" t="str">
            <v>L599</v>
          </cell>
          <cell r="F965">
            <v>1</v>
          </cell>
          <cell r="G965">
            <v>0.45379999999999998</v>
          </cell>
          <cell r="H965">
            <v>0.27356999999999998</v>
          </cell>
          <cell r="I965">
            <v>1.32E-3</v>
          </cell>
          <cell r="J965">
            <v>4.7299999999999998E-3</v>
          </cell>
          <cell r="K965">
            <v>4.0000000000000003E-5</v>
          </cell>
          <cell r="L965">
            <v>0.12581999999999999</v>
          </cell>
          <cell r="M965">
            <v>9.6350000000000005E-2</v>
          </cell>
          <cell r="N965">
            <v>2.5400000000000002E-3</v>
          </cell>
          <cell r="O965">
            <v>3.4840000000000003E-2</v>
          </cell>
          <cell r="P965">
            <v>6.9800000000000001E-3</v>
          </cell>
          <cell r="Q965">
            <v>2.0000000000000002E-5</v>
          </cell>
          <cell r="R965">
            <v>1.0000100000000001</v>
          </cell>
          <cell r="S965">
            <v>-1.0000000000065512E-5</v>
          </cell>
        </row>
        <row r="966">
          <cell r="E966" t="str">
            <v>OP69</v>
          </cell>
          <cell r="F966">
            <v>1</v>
          </cell>
          <cell r="G966">
            <v>0.45387</v>
          </cell>
          <cell r="H966">
            <v>0.27353</v>
          </cell>
          <cell r="I966">
            <v>1.32E-3</v>
          </cell>
          <cell r="J966">
            <v>4.7299999999999998E-3</v>
          </cell>
          <cell r="K966">
            <v>4.0000000000000003E-5</v>
          </cell>
          <cell r="L966">
            <v>0.1258</v>
          </cell>
          <cell r="M966">
            <v>9.6329999999999999E-2</v>
          </cell>
          <cell r="N966">
            <v>2.5400000000000002E-3</v>
          </cell>
          <cell r="O966">
            <v>3.4840000000000003E-2</v>
          </cell>
          <cell r="P966">
            <v>6.9800000000000001E-3</v>
          </cell>
          <cell r="Q966">
            <v>2.0000000000000002E-5</v>
          </cell>
          <cell r="R966">
            <v>1</v>
          </cell>
          <cell r="S966">
            <v>0</v>
          </cell>
        </row>
        <row r="969">
          <cell r="E969" t="str">
            <v>CS09</v>
          </cell>
          <cell r="F969">
            <v>1</v>
          </cell>
          <cell r="G969">
            <v>0.45386698800000003</v>
          </cell>
          <cell r="H969">
            <v>0.27353153800000002</v>
          </cell>
          <cell r="I969">
            <v>1.3200040000000001E-3</v>
          </cell>
          <cell r="J969">
            <v>4.7299100000000004E-3</v>
          </cell>
          <cell r="K969">
            <v>3.9928999999999997E-5</v>
          </cell>
          <cell r="L969">
            <v>0.12580065400000001</v>
          </cell>
          <cell r="M969">
            <v>9.6330603000000001E-2</v>
          </cell>
          <cell r="N969">
            <v>2.5400499999999999E-3</v>
          </cell>
          <cell r="O969">
            <v>3.4840222999999997E-2</v>
          </cell>
          <cell r="P969">
            <v>6.9799329999999998E-3</v>
          </cell>
          <cell r="Q969">
            <v>2.0166999999999999E-5</v>
          </cell>
          <cell r="R969">
            <v>0.99999999900000003</v>
          </cell>
          <cell r="S969">
            <v>9.9999997171806854E-10</v>
          </cell>
        </row>
      </sheetData>
      <sheetData sheetId="11">
        <row r="24">
          <cell r="G24">
            <v>0</v>
          </cell>
          <cell r="H24">
            <v>0</v>
          </cell>
        </row>
        <row r="33">
          <cell r="G33">
            <v>0</v>
          </cell>
          <cell r="H33">
            <v>0</v>
          </cell>
        </row>
        <row r="59">
          <cell r="G59">
            <v>0</v>
          </cell>
          <cell r="H59">
            <v>0</v>
          </cell>
        </row>
        <row r="60">
          <cell r="G60">
            <v>0</v>
          </cell>
          <cell r="H60">
            <v>0</v>
          </cell>
        </row>
        <row r="61">
          <cell r="G61">
            <v>0</v>
          </cell>
          <cell r="H61">
            <v>0</v>
          </cell>
        </row>
        <row r="65">
          <cell r="G65">
            <v>0</v>
          </cell>
          <cell r="H65">
            <v>0</v>
          </cell>
        </row>
        <row r="66">
          <cell r="G66">
            <v>0</v>
          </cell>
          <cell r="H66">
            <v>0</v>
          </cell>
        </row>
        <row r="67">
          <cell r="G67">
            <v>0</v>
          </cell>
          <cell r="H67">
            <v>0</v>
          </cell>
        </row>
        <row r="73">
          <cell r="G73">
            <v>0</v>
          </cell>
          <cell r="H73">
            <v>0</v>
          </cell>
        </row>
        <row r="74">
          <cell r="G74">
            <v>0</v>
          </cell>
          <cell r="H74">
            <v>0</v>
          </cell>
        </row>
        <row r="75">
          <cell r="G75">
            <v>0</v>
          </cell>
          <cell r="H75">
            <v>0</v>
          </cell>
        </row>
        <row r="76">
          <cell r="G76">
            <v>0</v>
          </cell>
          <cell r="H76">
            <v>0</v>
          </cell>
        </row>
        <row r="77">
          <cell r="G77">
            <v>0</v>
          </cell>
          <cell r="H77">
            <v>0</v>
          </cell>
        </row>
        <row r="78">
          <cell r="G78">
            <v>0</v>
          </cell>
          <cell r="H78">
            <v>0</v>
          </cell>
        </row>
        <row r="79">
          <cell r="G79">
            <v>0</v>
          </cell>
          <cell r="H79">
            <v>0</v>
          </cell>
        </row>
        <row r="80">
          <cell r="G80">
            <v>0</v>
          </cell>
          <cell r="H80">
            <v>0</v>
          </cell>
        </row>
        <row r="81">
          <cell r="G81">
            <v>0</v>
          </cell>
          <cell r="H81">
            <v>0</v>
          </cell>
        </row>
        <row r="82">
          <cell r="G82">
            <v>0</v>
          </cell>
          <cell r="H82">
            <v>0</v>
          </cell>
        </row>
        <row r="83">
          <cell r="G83">
            <v>0</v>
          </cell>
          <cell r="H83">
            <v>0</v>
          </cell>
        </row>
        <row r="84">
          <cell r="G84">
            <v>0</v>
          </cell>
          <cell r="H84">
            <v>0</v>
          </cell>
        </row>
        <row r="85">
          <cell r="G85">
            <v>0</v>
          </cell>
          <cell r="H85">
            <v>0</v>
          </cell>
        </row>
        <row r="86">
          <cell r="G86">
            <v>0</v>
          </cell>
          <cell r="H86">
            <v>0</v>
          </cell>
        </row>
        <row r="87">
          <cell r="G87">
            <v>0</v>
          </cell>
          <cell r="H87">
            <v>0</v>
          </cell>
        </row>
        <row r="88">
          <cell r="G88">
            <v>0</v>
          </cell>
          <cell r="H88">
            <v>0</v>
          </cell>
        </row>
        <row r="89">
          <cell r="G89">
            <v>0</v>
          </cell>
          <cell r="H89">
            <v>0</v>
          </cell>
        </row>
        <row r="90">
          <cell r="G90">
            <v>0</v>
          </cell>
          <cell r="H90">
            <v>0</v>
          </cell>
        </row>
        <row r="91">
          <cell r="G91">
            <v>0</v>
          </cell>
          <cell r="H91">
            <v>0</v>
          </cell>
        </row>
        <row r="92">
          <cell r="G92">
            <v>0</v>
          </cell>
          <cell r="H92">
            <v>0</v>
          </cell>
        </row>
        <row r="93">
          <cell r="G93">
            <v>0</v>
          </cell>
          <cell r="H93">
            <v>0</v>
          </cell>
        </row>
        <row r="100">
          <cell r="G100">
            <v>0</v>
          </cell>
          <cell r="H100">
            <v>0</v>
          </cell>
        </row>
        <row r="101">
          <cell r="G101">
            <v>0</v>
          </cell>
          <cell r="H101">
            <v>0</v>
          </cell>
        </row>
        <row r="102">
          <cell r="G102">
            <v>0</v>
          </cell>
          <cell r="H102">
            <v>0</v>
          </cell>
        </row>
        <row r="103">
          <cell r="G103">
            <v>0</v>
          </cell>
          <cell r="H103">
            <v>0</v>
          </cell>
        </row>
        <row r="104">
          <cell r="G104">
            <v>0</v>
          </cell>
          <cell r="H104">
            <v>0</v>
          </cell>
        </row>
        <row r="105">
          <cell r="G105">
            <v>0</v>
          </cell>
          <cell r="H105">
            <v>0</v>
          </cell>
        </row>
        <row r="106">
          <cell r="G106">
            <v>0</v>
          </cell>
          <cell r="H106">
            <v>0</v>
          </cell>
        </row>
        <row r="107">
          <cell r="G107">
            <v>0</v>
          </cell>
          <cell r="H107">
            <v>0</v>
          </cell>
        </row>
        <row r="108">
          <cell r="G108">
            <v>0</v>
          </cell>
          <cell r="H108">
            <v>0</v>
          </cell>
        </row>
        <row r="112">
          <cell r="G112">
            <v>0</v>
          </cell>
          <cell r="H112">
            <v>0</v>
          </cell>
        </row>
        <row r="113">
          <cell r="G113">
            <v>0</v>
          </cell>
          <cell r="H113">
            <v>0</v>
          </cell>
        </row>
        <row r="114">
          <cell r="G114">
            <v>0</v>
          </cell>
          <cell r="H114">
            <v>0</v>
          </cell>
        </row>
        <row r="115">
          <cell r="G115">
            <v>0</v>
          </cell>
          <cell r="H115">
            <v>0</v>
          </cell>
        </row>
        <row r="116">
          <cell r="G116">
            <v>0</v>
          </cell>
          <cell r="H116">
            <v>0</v>
          </cell>
        </row>
        <row r="117">
          <cell r="G117">
            <v>0</v>
          </cell>
          <cell r="H117">
            <v>0</v>
          </cell>
        </row>
        <row r="118">
          <cell r="G118">
            <v>0</v>
          </cell>
          <cell r="H118">
            <v>0</v>
          </cell>
        </row>
        <row r="119">
          <cell r="G119">
            <v>0</v>
          </cell>
          <cell r="H119">
            <v>0</v>
          </cell>
        </row>
        <row r="120">
          <cell r="G120">
            <v>0</v>
          </cell>
          <cell r="H120">
            <v>0</v>
          </cell>
        </row>
        <row r="136">
          <cell r="G136">
            <v>0</v>
          </cell>
          <cell r="H136">
            <v>0</v>
          </cell>
        </row>
        <row r="137">
          <cell r="G137">
            <v>0</v>
          </cell>
          <cell r="H137">
            <v>0</v>
          </cell>
        </row>
        <row r="138">
          <cell r="G138">
            <v>0</v>
          </cell>
          <cell r="H138">
            <v>0</v>
          </cell>
        </row>
        <row r="142">
          <cell r="G142">
            <v>0</v>
          </cell>
          <cell r="H142">
            <v>0</v>
          </cell>
        </row>
        <row r="143">
          <cell r="G143">
            <v>0</v>
          </cell>
          <cell r="H143">
            <v>0</v>
          </cell>
        </row>
        <row r="144">
          <cell r="G144">
            <v>0</v>
          </cell>
          <cell r="H144">
            <v>0</v>
          </cell>
        </row>
        <row r="150">
          <cell r="G150">
            <v>0</v>
          </cell>
          <cell r="H150">
            <v>0</v>
          </cell>
        </row>
        <row r="151">
          <cell r="G151">
            <v>0</v>
          </cell>
          <cell r="H151">
            <v>0</v>
          </cell>
        </row>
        <row r="152">
          <cell r="G152">
            <v>0</v>
          </cell>
          <cell r="H152">
            <v>0</v>
          </cell>
        </row>
        <row r="153">
          <cell r="G153">
            <v>0</v>
          </cell>
          <cell r="H153">
            <v>0</v>
          </cell>
        </row>
        <row r="154">
          <cell r="G154">
            <v>0</v>
          </cell>
          <cell r="H154">
            <v>0</v>
          </cell>
        </row>
        <row r="155">
          <cell r="G155">
            <v>0</v>
          </cell>
          <cell r="H155">
            <v>0</v>
          </cell>
        </row>
        <row r="156">
          <cell r="G156">
            <v>0</v>
          </cell>
          <cell r="H156">
            <v>0</v>
          </cell>
        </row>
        <row r="157">
          <cell r="G157">
            <v>0</v>
          </cell>
          <cell r="H157">
            <v>0</v>
          </cell>
        </row>
        <row r="158">
          <cell r="G158">
            <v>0</v>
          </cell>
          <cell r="H158">
            <v>0</v>
          </cell>
        </row>
        <row r="159">
          <cell r="G159">
            <v>0</v>
          </cell>
          <cell r="H159">
            <v>0</v>
          </cell>
        </row>
        <row r="160">
          <cell r="G160">
            <v>0</v>
          </cell>
          <cell r="H160">
            <v>0</v>
          </cell>
        </row>
        <row r="161">
          <cell r="G161">
            <v>0</v>
          </cell>
          <cell r="H161">
            <v>0</v>
          </cell>
        </row>
        <row r="162">
          <cell r="G162">
            <v>0</v>
          </cell>
          <cell r="H162">
            <v>0</v>
          </cell>
        </row>
        <row r="163">
          <cell r="G163">
            <v>0</v>
          </cell>
          <cell r="H163">
            <v>0</v>
          </cell>
        </row>
        <row r="164">
          <cell r="G164">
            <v>0</v>
          </cell>
          <cell r="H164">
            <v>0</v>
          </cell>
        </row>
        <row r="165">
          <cell r="G165">
            <v>0</v>
          </cell>
          <cell r="H165">
            <v>0</v>
          </cell>
        </row>
        <row r="166">
          <cell r="G166">
            <v>0</v>
          </cell>
          <cell r="H166">
            <v>0</v>
          </cell>
        </row>
        <row r="167">
          <cell r="G167">
            <v>0</v>
          </cell>
          <cell r="H167">
            <v>0</v>
          </cell>
        </row>
        <row r="168">
          <cell r="G168">
            <v>0</v>
          </cell>
          <cell r="H168">
            <v>0</v>
          </cell>
        </row>
        <row r="169">
          <cell r="G169">
            <v>0</v>
          </cell>
          <cell r="H169">
            <v>0</v>
          </cell>
        </row>
        <row r="170">
          <cell r="G170">
            <v>0</v>
          </cell>
          <cell r="H170">
            <v>0</v>
          </cell>
        </row>
        <row r="177">
          <cell r="G177">
            <v>0</v>
          </cell>
          <cell r="H177">
            <v>0</v>
          </cell>
        </row>
        <row r="178">
          <cell r="G178">
            <v>0</v>
          </cell>
          <cell r="H178">
            <v>0</v>
          </cell>
        </row>
        <row r="179">
          <cell r="G179">
            <v>0</v>
          </cell>
          <cell r="H179">
            <v>0</v>
          </cell>
        </row>
        <row r="180">
          <cell r="G180">
            <v>0</v>
          </cell>
          <cell r="H180">
            <v>0</v>
          </cell>
        </row>
        <row r="181">
          <cell r="G181">
            <v>0</v>
          </cell>
          <cell r="H181">
            <v>0</v>
          </cell>
        </row>
        <row r="182">
          <cell r="G182">
            <v>0</v>
          </cell>
          <cell r="H182">
            <v>0</v>
          </cell>
        </row>
        <row r="183">
          <cell r="G183">
            <v>0</v>
          </cell>
          <cell r="H183">
            <v>0</v>
          </cell>
        </row>
        <row r="184">
          <cell r="G184">
            <v>0</v>
          </cell>
          <cell r="H184">
            <v>0</v>
          </cell>
        </row>
        <row r="185">
          <cell r="G185">
            <v>0</v>
          </cell>
          <cell r="H185">
            <v>0</v>
          </cell>
        </row>
        <row r="189">
          <cell r="G189">
            <v>0</v>
          </cell>
          <cell r="H189">
            <v>0</v>
          </cell>
        </row>
        <row r="190">
          <cell r="G190">
            <v>0</v>
          </cell>
          <cell r="H190">
            <v>0</v>
          </cell>
        </row>
        <row r="191">
          <cell r="G191">
            <v>0</v>
          </cell>
          <cell r="H191">
            <v>0</v>
          </cell>
        </row>
        <row r="192">
          <cell r="G192">
            <v>0</v>
          </cell>
          <cell r="H192">
            <v>0</v>
          </cell>
        </row>
        <row r="193">
          <cell r="G193">
            <v>0</v>
          </cell>
          <cell r="H193">
            <v>0</v>
          </cell>
        </row>
        <row r="194">
          <cell r="G194">
            <v>0</v>
          </cell>
          <cell r="H194">
            <v>0</v>
          </cell>
        </row>
        <row r="195">
          <cell r="G195">
            <v>0</v>
          </cell>
          <cell r="H195">
            <v>0</v>
          </cell>
        </row>
        <row r="196">
          <cell r="G196">
            <v>0</v>
          </cell>
          <cell r="H196">
            <v>0</v>
          </cell>
        </row>
        <row r="197">
          <cell r="G197">
            <v>0</v>
          </cell>
          <cell r="H197">
            <v>0</v>
          </cell>
        </row>
        <row r="292">
          <cell r="G292">
            <v>0</v>
          </cell>
          <cell r="H292">
            <v>0</v>
          </cell>
        </row>
        <row r="293">
          <cell r="G293">
            <v>0</v>
          </cell>
          <cell r="H293">
            <v>0</v>
          </cell>
        </row>
        <row r="294">
          <cell r="G294">
            <v>0</v>
          </cell>
          <cell r="H294">
            <v>0</v>
          </cell>
        </row>
        <row r="295">
          <cell r="G295">
            <v>0</v>
          </cell>
          <cell r="H295">
            <v>0</v>
          </cell>
        </row>
        <row r="296">
          <cell r="G296">
            <v>0</v>
          </cell>
          <cell r="H296">
            <v>0</v>
          </cell>
        </row>
        <row r="297">
          <cell r="G297">
            <v>0</v>
          </cell>
          <cell r="H297">
            <v>0</v>
          </cell>
        </row>
        <row r="298">
          <cell r="G298">
            <v>0</v>
          </cell>
          <cell r="H298">
            <v>0</v>
          </cell>
        </row>
        <row r="299">
          <cell r="G299">
            <v>0</v>
          </cell>
          <cell r="H299">
            <v>0</v>
          </cell>
        </row>
        <row r="300">
          <cell r="G300">
            <v>0</v>
          </cell>
          <cell r="H300">
            <v>0</v>
          </cell>
        </row>
        <row r="304">
          <cell r="G304">
            <v>0</v>
          </cell>
          <cell r="H304">
            <v>0</v>
          </cell>
        </row>
        <row r="305">
          <cell r="G305">
            <v>0</v>
          </cell>
          <cell r="H305">
            <v>0</v>
          </cell>
        </row>
        <row r="306">
          <cell r="G306">
            <v>0</v>
          </cell>
          <cell r="H306">
            <v>0</v>
          </cell>
        </row>
        <row r="307">
          <cell r="G307">
            <v>0</v>
          </cell>
          <cell r="H307">
            <v>0</v>
          </cell>
        </row>
        <row r="308">
          <cell r="G308">
            <v>0</v>
          </cell>
          <cell r="H308">
            <v>0</v>
          </cell>
        </row>
        <row r="309">
          <cell r="G309">
            <v>0</v>
          </cell>
          <cell r="H309">
            <v>0</v>
          </cell>
        </row>
        <row r="310">
          <cell r="G310">
            <v>0</v>
          </cell>
          <cell r="H310">
            <v>0</v>
          </cell>
        </row>
        <row r="311">
          <cell r="G311">
            <v>0</v>
          </cell>
          <cell r="H311">
            <v>0</v>
          </cell>
        </row>
        <row r="312">
          <cell r="G312">
            <v>0</v>
          </cell>
          <cell r="H312">
            <v>0</v>
          </cell>
        </row>
        <row r="313">
          <cell r="G313">
            <v>0</v>
          </cell>
          <cell r="H313">
            <v>0</v>
          </cell>
        </row>
        <row r="314">
          <cell r="G314">
            <v>0</v>
          </cell>
          <cell r="H314">
            <v>0</v>
          </cell>
        </row>
        <row r="318">
          <cell r="G318">
            <v>0</v>
          </cell>
          <cell r="H318">
            <v>0</v>
          </cell>
        </row>
        <row r="319">
          <cell r="G319">
            <v>0</v>
          </cell>
          <cell r="H319">
            <v>0</v>
          </cell>
        </row>
        <row r="320">
          <cell r="G320">
            <v>0</v>
          </cell>
          <cell r="H320">
            <v>0</v>
          </cell>
        </row>
        <row r="321">
          <cell r="G321">
            <v>0</v>
          </cell>
          <cell r="H321">
            <v>0</v>
          </cell>
        </row>
        <row r="338">
          <cell r="G338">
            <v>0</v>
          </cell>
          <cell r="H338">
            <v>0</v>
          </cell>
        </row>
        <row r="339">
          <cell r="G339">
            <v>0</v>
          </cell>
          <cell r="H339">
            <v>0</v>
          </cell>
        </row>
        <row r="340">
          <cell r="G340">
            <v>0</v>
          </cell>
          <cell r="H340">
            <v>0</v>
          </cell>
        </row>
        <row r="341">
          <cell r="G341">
            <v>0</v>
          </cell>
          <cell r="H341">
            <v>0</v>
          </cell>
        </row>
        <row r="342">
          <cell r="G342">
            <v>0</v>
          </cell>
          <cell r="H342">
            <v>0</v>
          </cell>
        </row>
        <row r="343">
          <cell r="G343">
            <v>0</v>
          </cell>
          <cell r="H343">
            <v>0</v>
          </cell>
        </row>
        <row r="344">
          <cell r="G344">
            <v>0</v>
          </cell>
          <cell r="H344">
            <v>0</v>
          </cell>
        </row>
        <row r="345">
          <cell r="G345">
            <v>0</v>
          </cell>
          <cell r="H345">
            <v>0</v>
          </cell>
        </row>
        <row r="346">
          <cell r="G346">
            <v>0</v>
          </cell>
          <cell r="H346">
            <v>0</v>
          </cell>
        </row>
        <row r="347">
          <cell r="G347">
            <v>0</v>
          </cell>
          <cell r="H347">
            <v>0</v>
          </cell>
        </row>
        <row r="348">
          <cell r="G348">
            <v>0</v>
          </cell>
          <cell r="H348">
            <v>0</v>
          </cell>
        </row>
        <row r="349">
          <cell r="G349">
            <v>0</v>
          </cell>
          <cell r="H349">
            <v>0</v>
          </cell>
        </row>
        <row r="350">
          <cell r="G350">
            <v>0</v>
          </cell>
          <cell r="H350">
            <v>0</v>
          </cell>
        </row>
        <row r="351">
          <cell r="G351">
            <v>0</v>
          </cell>
          <cell r="H351">
            <v>0</v>
          </cell>
        </row>
        <row r="352">
          <cell r="G352">
            <v>0</v>
          </cell>
          <cell r="H352">
            <v>0</v>
          </cell>
        </row>
        <row r="353">
          <cell r="G353">
            <v>0</v>
          </cell>
          <cell r="H353">
            <v>0</v>
          </cell>
        </row>
        <row r="354">
          <cell r="G354">
            <v>0</v>
          </cell>
          <cell r="H354">
            <v>0</v>
          </cell>
        </row>
        <row r="355">
          <cell r="G355">
            <v>0</v>
          </cell>
          <cell r="H355">
            <v>0</v>
          </cell>
        </row>
        <row r="356">
          <cell r="G356">
            <v>0</v>
          </cell>
          <cell r="H356">
            <v>0</v>
          </cell>
        </row>
        <row r="357">
          <cell r="G357">
            <v>0</v>
          </cell>
          <cell r="H357">
            <v>0</v>
          </cell>
        </row>
        <row r="358">
          <cell r="G358">
            <v>0</v>
          </cell>
          <cell r="H358">
            <v>0</v>
          </cell>
        </row>
        <row r="359">
          <cell r="G359">
            <v>0</v>
          </cell>
          <cell r="H359">
            <v>0</v>
          </cell>
        </row>
        <row r="360">
          <cell r="G360">
            <v>0</v>
          </cell>
          <cell r="H360">
            <v>0</v>
          </cell>
        </row>
        <row r="364">
          <cell r="G364">
            <v>0</v>
          </cell>
          <cell r="H364">
            <v>0</v>
          </cell>
        </row>
        <row r="365">
          <cell r="G365">
            <v>0</v>
          </cell>
          <cell r="H365">
            <v>0</v>
          </cell>
        </row>
        <row r="366">
          <cell r="G366">
            <v>0</v>
          </cell>
          <cell r="H366">
            <v>0</v>
          </cell>
        </row>
        <row r="370">
          <cell r="G370">
            <v>0</v>
          </cell>
          <cell r="H370">
            <v>0</v>
          </cell>
        </row>
        <row r="371">
          <cell r="G371">
            <v>0</v>
          </cell>
          <cell r="H371">
            <v>0</v>
          </cell>
        </row>
        <row r="372">
          <cell r="G372">
            <v>0</v>
          </cell>
          <cell r="H372">
            <v>0</v>
          </cell>
        </row>
        <row r="373">
          <cell r="G373">
            <v>0</v>
          </cell>
          <cell r="H373">
            <v>0</v>
          </cell>
        </row>
        <row r="374">
          <cell r="G374">
            <v>0</v>
          </cell>
          <cell r="H374">
            <v>0</v>
          </cell>
        </row>
        <row r="395">
          <cell r="G395">
            <v>0</v>
          </cell>
          <cell r="H395">
            <v>0</v>
          </cell>
        </row>
        <row r="396">
          <cell r="G396">
            <v>0</v>
          </cell>
          <cell r="H396">
            <v>0</v>
          </cell>
        </row>
        <row r="397">
          <cell r="G397">
            <v>0</v>
          </cell>
          <cell r="H397">
            <v>0</v>
          </cell>
        </row>
        <row r="402">
          <cell r="G402">
            <v>0</v>
          </cell>
          <cell r="H402">
            <v>0</v>
          </cell>
        </row>
        <row r="403">
          <cell r="G403">
            <v>0</v>
          </cell>
          <cell r="H403">
            <v>0</v>
          </cell>
        </row>
        <row r="404">
          <cell r="G404">
            <v>0</v>
          </cell>
          <cell r="H404">
            <v>0</v>
          </cell>
        </row>
        <row r="407">
          <cell r="G407">
            <v>0</v>
          </cell>
          <cell r="H407">
            <v>0</v>
          </cell>
        </row>
        <row r="411">
          <cell r="G411">
            <v>0</v>
          </cell>
          <cell r="H411">
            <v>0</v>
          </cell>
        </row>
        <row r="412">
          <cell r="G412">
            <v>0</v>
          </cell>
          <cell r="H412">
            <v>0</v>
          </cell>
        </row>
        <row r="413">
          <cell r="G413">
            <v>0</v>
          </cell>
          <cell r="H413">
            <v>0</v>
          </cell>
        </row>
        <row r="431">
          <cell r="G431">
            <v>0</v>
          </cell>
          <cell r="H431">
            <v>0</v>
          </cell>
        </row>
        <row r="447">
          <cell r="G447">
            <v>0</v>
          </cell>
          <cell r="H447">
            <v>0</v>
          </cell>
        </row>
        <row r="448">
          <cell r="G448">
            <v>0</v>
          </cell>
          <cell r="H448">
            <v>0</v>
          </cell>
        </row>
        <row r="449">
          <cell r="G449">
            <v>0</v>
          </cell>
          <cell r="H449">
            <v>0</v>
          </cell>
        </row>
        <row r="450">
          <cell r="G450">
            <v>0</v>
          </cell>
          <cell r="H450">
            <v>0</v>
          </cell>
        </row>
        <row r="451">
          <cell r="G451">
            <v>0</v>
          </cell>
          <cell r="H451">
            <v>0</v>
          </cell>
        </row>
        <row r="452">
          <cell r="G452">
            <v>0</v>
          </cell>
          <cell r="H452">
            <v>0</v>
          </cell>
        </row>
        <row r="456">
          <cell r="G456">
            <v>0</v>
          </cell>
          <cell r="H456">
            <v>0</v>
          </cell>
        </row>
        <row r="462">
          <cell r="G462">
            <v>0</v>
          </cell>
          <cell r="H462">
            <v>0</v>
          </cell>
        </row>
        <row r="463">
          <cell r="G463">
            <v>0</v>
          </cell>
          <cell r="H463">
            <v>0</v>
          </cell>
        </row>
        <row r="464">
          <cell r="G464">
            <v>0</v>
          </cell>
          <cell r="H464">
            <v>0</v>
          </cell>
        </row>
        <row r="465">
          <cell r="G465">
            <v>0</v>
          </cell>
          <cell r="H465">
            <v>0</v>
          </cell>
        </row>
        <row r="469">
          <cell r="G469">
            <v>0</v>
          </cell>
          <cell r="H469">
            <v>0</v>
          </cell>
        </row>
        <row r="473">
          <cell r="G473">
            <v>0</v>
          </cell>
          <cell r="H473">
            <v>0</v>
          </cell>
        </row>
        <row r="474">
          <cell r="G474">
            <v>0</v>
          </cell>
          <cell r="H474">
            <v>0</v>
          </cell>
        </row>
        <row r="475">
          <cell r="G475">
            <v>0</v>
          </cell>
          <cell r="H475">
            <v>0</v>
          </cell>
        </row>
        <row r="476">
          <cell r="G476">
            <v>0</v>
          </cell>
          <cell r="H476">
            <v>0</v>
          </cell>
        </row>
        <row r="477">
          <cell r="G477">
            <v>0</v>
          </cell>
          <cell r="H477">
            <v>0</v>
          </cell>
        </row>
        <row r="478">
          <cell r="G478">
            <v>0</v>
          </cell>
          <cell r="H478">
            <v>0</v>
          </cell>
        </row>
        <row r="479">
          <cell r="G479">
            <v>0</v>
          </cell>
          <cell r="H479">
            <v>0</v>
          </cell>
        </row>
        <row r="480">
          <cell r="G480">
            <v>0</v>
          </cell>
          <cell r="H480">
            <v>0</v>
          </cell>
        </row>
        <row r="481">
          <cell r="G481">
            <v>0</v>
          </cell>
          <cell r="H481">
            <v>0</v>
          </cell>
        </row>
        <row r="482">
          <cell r="G482">
            <v>0</v>
          </cell>
          <cell r="H482">
            <v>0</v>
          </cell>
        </row>
        <row r="483">
          <cell r="G483">
            <v>0</v>
          </cell>
          <cell r="H483">
            <v>0</v>
          </cell>
        </row>
        <row r="484">
          <cell r="G484">
            <v>0</v>
          </cell>
          <cell r="H484">
            <v>0</v>
          </cell>
        </row>
        <row r="485">
          <cell r="G485">
            <v>0</v>
          </cell>
          <cell r="H485">
            <v>0</v>
          </cell>
        </row>
        <row r="486">
          <cell r="G486">
            <v>0</v>
          </cell>
          <cell r="H486">
            <v>0</v>
          </cell>
        </row>
        <row r="487">
          <cell r="G487">
            <v>0</v>
          </cell>
          <cell r="H487">
            <v>0</v>
          </cell>
        </row>
        <row r="488">
          <cell r="G488">
            <v>0</v>
          </cell>
          <cell r="H488">
            <v>0</v>
          </cell>
        </row>
        <row r="489">
          <cell r="G489">
            <v>0</v>
          </cell>
          <cell r="H489">
            <v>0</v>
          </cell>
        </row>
        <row r="490">
          <cell r="G490">
            <v>0</v>
          </cell>
          <cell r="H490">
            <v>0</v>
          </cell>
        </row>
        <row r="491">
          <cell r="G491">
            <v>0</v>
          </cell>
          <cell r="H491">
            <v>0</v>
          </cell>
        </row>
        <row r="495">
          <cell r="G495">
            <v>0</v>
          </cell>
          <cell r="H495">
            <v>0</v>
          </cell>
        </row>
        <row r="496">
          <cell r="G496">
            <v>0</v>
          </cell>
          <cell r="H496">
            <v>0</v>
          </cell>
        </row>
        <row r="497">
          <cell r="G497">
            <v>0</v>
          </cell>
          <cell r="H497">
            <v>0</v>
          </cell>
        </row>
        <row r="498">
          <cell r="G498">
            <v>0</v>
          </cell>
          <cell r="H498">
            <v>0</v>
          </cell>
        </row>
        <row r="499">
          <cell r="G499">
            <v>0</v>
          </cell>
          <cell r="H499">
            <v>0</v>
          </cell>
        </row>
        <row r="500">
          <cell r="G500">
            <v>0</v>
          </cell>
          <cell r="H500">
            <v>0</v>
          </cell>
        </row>
        <row r="501">
          <cell r="G501">
            <v>0</v>
          </cell>
          <cell r="H501">
            <v>0</v>
          </cell>
        </row>
        <row r="502">
          <cell r="G502">
            <v>0</v>
          </cell>
          <cell r="H502">
            <v>0</v>
          </cell>
        </row>
        <row r="516">
          <cell r="G516">
            <v>0</v>
          </cell>
          <cell r="H516">
            <v>0</v>
          </cell>
        </row>
        <row r="517">
          <cell r="G517">
            <v>0</v>
          </cell>
          <cell r="H517">
            <v>0</v>
          </cell>
        </row>
        <row r="521">
          <cell r="G521">
            <v>0</v>
          </cell>
          <cell r="H521">
            <v>0</v>
          </cell>
        </row>
        <row r="525">
          <cell r="G525">
            <v>0</v>
          </cell>
          <cell r="H525">
            <v>0</v>
          </cell>
        </row>
        <row r="526">
          <cell r="G526">
            <v>0</v>
          </cell>
          <cell r="H526">
            <v>0</v>
          </cell>
        </row>
        <row r="527">
          <cell r="G527">
            <v>0</v>
          </cell>
          <cell r="H527">
            <v>0</v>
          </cell>
        </row>
        <row r="528">
          <cell r="G528">
            <v>0</v>
          </cell>
          <cell r="H528">
            <v>0</v>
          </cell>
        </row>
        <row r="529">
          <cell r="G529">
            <v>0</v>
          </cell>
          <cell r="H529">
            <v>0</v>
          </cell>
        </row>
        <row r="530">
          <cell r="G530">
            <v>0</v>
          </cell>
          <cell r="H530">
            <v>0</v>
          </cell>
        </row>
        <row r="531">
          <cell r="G531">
            <v>0</v>
          </cell>
          <cell r="H531">
            <v>0</v>
          </cell>
        </row>
        <row r="533">
          <cell r="G533">
            <v>0</v>
          </cell>
          <cell r="H533">
            <v>0</v>
          </cell>
        </row>
        <row r="534">
          <cell r="G534">
            <v>0</v>
          </cell>
          <cell r="H534">
            <v>0</v>
          </cell>
        </row>
        <row r="535">
          <cell r="G535">
            <v>0</v>
          </cell>
          <cell r="H535">
            <v>0</v>
          </cell>
        </row>
        <row r="536">
          <cell r="G536">
            <v>0</v>
          </cell>
          <cell r="H536">
            <v>0</v>
          </cell>
        </row>
        <row r="537">
          <cell r="G537">
            <v>0</v>
          </cell>
          <cell r="H537">
            <v>0</v>
          </cell>
        </row>
        <row r="538">
          <cell r="G538">
            <v>0</v>
          </cell>
          <cell r="H538">
            <v>0</v>
          </cell>
        </row>
        <row r="539">
          <cell r="G539">
            <v>0</v>
          </cell>
          <cell r="H539">
            <v>0</v>
          </cell>
        </row>
        <row r="540">
          <cell r="G540">
            <v>0</v>
          </cell>
          <cell r="H540">
            <v>0</v>
          </cell>
        </row>
        <row r="541">
          <cell r="G541">
            <v>0</v>
          </cell>
          <cell r="H541">
            <v>0</v>
          </cell>
        </row>
        <row r="542">
          <cell r="G542">
            <v>0</v>
          </cell>
          <cell r="H542">
            <v>0</v>
          </cell>
        </row>
        <row r="543">
          <cell r="G543">
            <v>0</v>
          </cell>
          <cell r="H543">
            <v>0</v>
          </cell>
        </row>
        <row r="544">
          <cell r="G544">
            <v>0</v>
          </cell>
          <cell r="H544">
            <v>0</v>
          </cell>
        </row>
        <row r="545">
          <cell r="G545">
            <v>0</v>
          </cell>
          <cell r="H545">
            <v>0</v>
          </cell>
        </row>
        <row r="546">
          <cell r="G546">
            <v>0</v>
          </cell>
          <cell r="H546">
            <v>0</v>
          </cell>
        </row>
        <row r="562">
          <cell r="G562">
            <v>0</v>
          </cell>
          <cell r="H562">
            <v>0</v>
          </cell>
        </row>
        <row r="566">
          <cell r="G566">
            <v>0</v>
          </cell>
          <cell r="H566">
            <v>0</v>
          </cell>
        </row>
        <row r="570">
          <cell r="G570">
            <v>0</v>
          </cell>
          <cell r="H570">
            <v>0</v>
          </cell>
        </row>
        <row r="574">
          <cell r="G574">
            <v>0</v>
          </cell>
          <cell r="H574">
            <v>0</v>
          </cell>
        </row>
        <row r="578">
          <cell r="G578">
            <v>0</v>
          </cell>
          <cell r="H578">
            <v>0</v>
          </cell>
        </row>
        <row r="596">
          <cell r="G596">
            <v>0</v>
          </cell>
          <cell r="H596">
            <v>0</v>
          </cell>
        </row>
        <row r="597">
          <cell r="G597">
            <v>0</v>
          </cell>
          <cell r="H597">
            <v>0</v>
          </cell>
        </row>
        <row r="601">
          <cell r="G601">
            <v>0</v>
          </cell>
          <cell r="H601">
            <v>0</v>
          </cell>
        </row>
        <row r="602">
          <cell r="G602">
            <v>0</v>
          </cell>
          <cell r="H602">
            <v>0</v>
          </cell>
        </row>
        <row r="603">
          <cell r="G603">
            <v>0</v>
          </cell>
          <cell r="H603">
            <v>0</v>
          </cell>
        </row>
        <row r="604">
          <cell r="G604">
            <v>0</v>
          </cell>
          <cell r="H604">
            <v>0</v>
          </cell>
        </row>
        <row r="608">
          <cell r="G608">
            <v>0</v>
          </cell>
          <cell r="H608">
            <v>0</v>
          </cell>
        </row>
        <row r="609">
          <cell r="G609">
            <v>0</v>
          </cell>
          <cell r="H609">
            <v>0</v>
          </cell>
        </row>
        <row r="632">
          <cell r="G632">
            <v>0</v>
          </cell>
          <cell r="H632">
            <v>0</v>
          </cell>
        </row>
        <row r="636">
          <cell r="G636">
            <v>0</v>
          </cell>
          <cell r="H636">
            <v>0</v>
          </cell>
        </row>
        <row r="637">
          <cell r="G637">
            <v>0</v>
          </cell>
          <cell r="H637">
            <v>0</v>
          </cell>
        </row>
        <row r="638">
          <cell r="G638">
            <v>0</v>
          </cell>
          <cell r="H638">
            <v>0</v>
          </cell>
        </row>
        <row r="644">
          <cell r="G644">
            <v>0</v>
          </cell>
          <cell r="H644">
            <v>0</v>
          </cell>
        </row>
        <row r="645">
          <cell r="G645">
            <v>0</v>
          </cell>
          <cell r="H645">
            <v>0</v>
          </cell>
        </row>
        <row r="646">
          <cell r="G646">
            <v>0</v>
          </cell>
          <cell r="H646">
            <v>0</v>
          </cell>
        </row>
        <row r="647">
          <cell r="G647">
            <v>0</v>
          </cell>
          <cell r="H647">
            <v>0</v>
          </cell>
        </row>
        <row r="648">
          <cell r="G648">
            <v>0</v>
          </cell>
          <cell r="H648">
            <v>0</v>
          </cell>
        </row>
        <row r="652">
          <cell r="G652">
            <v>0</v>
          </cell>
          <cell r="H652">
            <v>0</v>
          </cell>
        </row>
        <row r="656">
          <cell r="G656">
            <v>0</v>
          </cell>
          <cell r="H656">
            <v>0</v>
          </cell>
        </row>
        <row r="657">
          <cell r="G657">
            <v>0</v>
          </cell>
          <cell r="H657">
            <v>0</v>
          </cell>
        </row>
        <row r="674">
          <cell r="G674">
            <v>0</v>
          </cell>
          <cell r="H674">
            <v>0</v>
          </cell>
        </row>
        <row r="694">
          <cell r="G694">
            <v>0</v>
          </cell>
          <cell r="H694">
            <v>0</v>
          </cell>
        </row>
        <row r="695">
          <cell r="G695">
            <v>0</v>
          </cell>
          <cell r="H695">
            <v>0</v>
          </cell>
        </row>
        <row r="700">
          <cell r="G700">
            <v>0</v>
          </cell>
          <cell r="H700">
            <v>0</v>
          </cell>
        </row>
        <row r="704">
          <cell r="G704">
            <v>0</v>
          </cell>
          <cell r="H704">
            <v>0</v>
          </cell>
        </row>
        <row r="742">
          <cell r="G742">
            <v>0</v>
          </cell>
          <cell r="H742">
            <v>0</v>
          </cell>
        </row>
        <row r="743">
          <cell r="G743">
            <v>0</v>
          </cell>
          <cell r="H743">
            <v>0</v>
          </cell>
        </row>
        <row r="744">
          <cell r="G744">
            <v>0</v>
          </cell>
          <cell r="H744">
            <v>0</v>
          </cell>
        </row>
        <row r="745">
          <cell r="G745">
            <v>0</v>
          </cell>
          <cell r="H745">
            <v>0</v>
          </cell>
        </row>
        <row r="746">
          <cell r="G746">
            <v>0</v>
          </cell>
          <cell r="H746">
            <v>0</v>
          </cell>
        </row>
        <row r="747">
          <cell r="G747">
            <v>0</v>
          </cell>
          <cell r="H747">
            <v>0</v>
          </cell>
        </row>
        <row r="748">
          <cell r="G748">
            <v>0</v>
          </cell>
          <cell r="H748">
            <v>0</v>
          </cell>
        </row>
        <row r="749">
          <cell r="G749">
            <v>0</v>
          </cell>
          <cell r="H749">
            <v>0</v>
          </cell>
        </row>
        <row r="761">
          <cell r="G761">
            <v>0</v>
          </cell>
          <cell r="H761">
            <v>0</v>
          </cell>
        </row>
        <row r="772">
          <cell r="G772">
            <v>0</v>
          </cell>
          <cell r="H772">
            <v>0</v>
          </cell>
        </row>
        <row r="830">
          <cell r="F830">
            <v>663503</v>
          </cell>
          <cell r="G830">
            <v>301163</v>
          </cell>
          <cell r="H830">
            <v>181485</v>
          </cell>
          <cell r="I830">
            <v>873</v>
          </cell>
          <cell r="J830">
            <v>3136</v>
          </cell>
          <cell r="K830">
            <v>26</v>
          </cell>
          <cell r="L830">
            <v>83466</v>
          </cell>
          <cell r="M830">
            <v>63913</v>
          </cell>
          <cell r="N830">
            <v>1685</v>
          </cell>
          <cell r="O830">
            <v>23115</v>
          </cell>
          <cell r="P830">
            <v>4630</v>
          </cell>
          <cell r="Q830">
            <v>11</v>
          </cell>
          <cell r="R830">
            <v>663503</v>
          </cell>
          <cell r="S830">
            <v>0</v>
          </cell>
        </row>
        <row r="831">
          <cell r="E831" t="str">
            <v>K201</v>
          </cell>
          <cell r="F831">
            <v>1</v>
          </cell>
          <cell r="G831">
            <v>0.45387</v>
          </cell>
          <cell r="H831">
            <v>0.27353</v>
          </cell>
          <cell r="I831">
            <v>1.32E-3</v>
          </cell>
          <cell r="J831">
            <v>4.7299999999999998E-3</v>
          </cell>
          <cell r="K831">
            <v>4.0000000000000003E-5</v>
          </cell>
          <cell r="L831">
            <v>0.1258</v>
          </cell>
          <cell r="M831">
            <v>9.6329999999999999E-2</v>
          </cell>
          <cell r="N831">
            <v>2.5400000000000002E-3</v>
          </cell>
          <cell r="O831">
            <v>3.4840000000000003E-2</v>
          </cell>
          <cell r="P831">
            <v>6.9800000000000001E-3</v>
          </cell>
          <cell r="Q831">
            <v>2.0000000000000002E-5</v>
          </cell>
          <cell r="R831">
            <v>1</v>
          </cell>
          <cell r="S831">
            <v>0</v>
          </cell>
        </row>
        <row r="832">
          <cell r="F832">
            <v>663503</v>
          </cell>
          <cell r="G832">
            <v>301163</v>
          </cell>
          <cell r="H832">
            <v>181485</v>
          </cell>
          <cell r="I832">
            <v>873</v>
          </cell>
          <cell r="J832">
            <v>3136</v>
          </cell>
          <cell r="K832">
            <v>26</v>
          </cell>
          <cell r="L832">
            <v>83466</v>
          </cell>
          <cell r="M832">
            <v>63913</v>
          </cell>
          <cell r="N832">
            <v>1685</v>
          </cell>
          <cell r="O832">
            <v>23115</v>
          </cell>
          <cell r="P832">
            <v>4630</v>
          </cell>
          <cell r="Q832">
            <v>11</v>
          </cell>
          <cell r="R832">
            <v>663503</v>
          </cell>
          <cell r="S832">
            <v>0</v>
          </cell>
        </row>
        <row r="833">
          <cell r="E833" t="str">
            <v>K202</v>
          </cell>
          <cell r="F833">
            <v>1</v>
          </cell>
          <cell r="G833">
            <v>0.45387</v>
          </cell>
          <cell r="H833">
            <v>0.27353</v>
          </cell>
          <cell r="I833">
            <v>1.32E-3</v>
          </cell>
          <cell r="J833">
            <v>4.7299999999999998E-3</v>
          </cell>
          <cell r="K833">
            <v>4.0000000000000003E-5</v>
          </cell>
          <cell r="L833">
            <v>0.1258</v>
          </cell>
          <cell r="M833">
            <v>9.6329999999999999E-2</v>
          </cell>
          <cell r="N833">
            <v>2.5400000000000002E-3</v>
          </cell>
          <cell r="O833">
            <v>3.4840000000000003E-2</v>
          </cell>
          <cell r="P833">
            <v>6.9800000000000001E-3</v>
          </cell>
          <cell r="Q833">
            <v>2.0000000000000002E-5</v>
          </cell>
          <cell r="R833">
            <v>1</v>
          </cell>
          <cell r="S833">
            <v>0</v>
          </cell>
        </row>
        <row r="834">
          <cell r="F834">
            <v>1532788</v>
          </cell>
          <cell r="G834">
            <v>982296</v>
          </cell>
          <cell r="H834">
            <v>290667</v>
          </cell>
          <cell r="I834">
            <v>1091</v>
          </cell>
          <cell r="J834">
            <v>8685</v>
          </cell>
          <cell r="K834">
            <v>54</v>
          </cell>
          <cell r="L834">
            <v>113290</v>
          </cell>
          <cell r="M834">
            <v>91259</v>
          </cell>
          <cell r="N834">
            <v>2980</v>
          </cell>
          <cell r="O834">
            <v>36813</v>
          </cell>
          <cell r="P834">
            <v>5612</v>
          </cell>
          <cell r="Q834">
            <v>41</v>
          </cell>
          <cell r="R834">
            <v>1532788</v>
          </cell>
          <cell r="S834">
            <v>0</v>
          </cell>
        </row>
        <row r="835">
          <cell r="E835" t="str">
            <v>K203</v>
          </cell>
          <cell r="F835">
            <v>1</v>
          </cell>
          <cell r="G835">
            <v>0.64085000000000014</v>
          </cell>
          <cell r="H835">
            <v>0.18962999999999999</v>
          </cell>
          <cell r="I835">
            <v>7.1000000000000002E-4</v>
          </cell>
          <cell r="J835">
            <v>5.6699999999999997E-3</v>
          </cell>
          <cell r="K835">
            <v>4.0000000000000003E-5</v>
          </cell>
          <cell r="L835">
            <v>7.3910000000000003E-2</v>
          </cell>
          <cell r="M835">
            <v>5.9540000000000003E-2</v>
          </cell>
          <cell r="N835">
            <v>1.9400000000000001E-3</v>
          </cell>
          <cell r="O835">
            <v>2.402E-2</v>
          </cell>
          <cell r="P835">
            <v>3.6600000000000001E-3</v>
          </cell>
          <cell r="Q835">
            <v>3.0000000000000001E-5</v>
          </cell>
          <cell r="R835">
            <v>1.0000000000000002</v>
          </cell>
          <cell r="S835">
            <v>0</v>
          </cell>
        </row>
        <row r="836">
          <cell r="F836">
            <v>673122</v>
          </cell>
          <cell r="G836">
            <v>310912</v>
          </cell>
          <cell r="H836">
            <v>193179</v>
          </cell>
          <cell r="I836">
            <v>922</v>
          </cell>
          <cell r="J836">
            <v>4214</v>
          </cell>
          <cell r="K836">
            <v>28</v>
          </cell>
          <cell r="L836">
            <v>88513</v>
          </cell>
          <cell r="M836">
            <v>68972</v>
          </cell>
          <cell r="N836">
            <v>1828</v>
          </cell>
          <cell r="O836">
            <v>0</v>
          </cell>
          <cell r="P836">
            <v>4543</v>
          </cell>
          <cell r="Q836">
            <v>11</v>
          </cell>
          <cell r="R836">
            <v>673122</v>
          </cell>
          <cell r="S836">
            <v>0</v>
          </cell>
        </row>
        <row r="837">
          <cell r="E837" t="str">
            <v>K205</v>
          </cell>
          <cell r="F837">
            <v>1</v>
          </cell>
          <cell r="G837">
            <v>0.46187999999999996</v>
          </cell>
          <cell r="H837">
            <v>0.28699000000000002</v>
          </cell>
          <cell r="I837">
            <v>1.3699999999999999E-3</v>
          </cell>
          <cell r="J837">
            <v>6.2599999999999999E-3</v>
          </cell>
          <cell r="K837">
            <v>4.0000000000000003E-5</v>
          </cell>
          <cell r="L837">
            <v>0.13150000000000001</v>
          </cell>
          <cell r="M837">
            <v>0.10247000000000001</v>
          </cell>
          <cell r="N837">
            <v>2.7200000000000002E-3</v>
          </cell>
          <cell r="O837">
            <v>0</v>
          </cell>
          <cell r="P837">
            <v>6.7499999999999999E-3</v>
          </cell>
          <cell r="Q837">
            <v>2.0000000000000002E-5</v>
          </cell>
          <cell r="R837">
            <v>1</v>
          </cell>
          <cell r="S837">
            <v>0</v>
          </cell>
        </row>
        <row r="838">
          <cell r="F838">
            <v>673122</v>
          </cell>
          <cell r="G838">
            <v>310912</v>
          </cell>
          <cell r="H838">
            <v>193179</v>
          </cell>
          <cell r="I838">
            <v>922</v>
          </cell>
          <cell r="J838">
            <v>4214</v>
          </cell>
          <cell r="K838">
            <v>28</v>
          </cell>
          <cell r="L838">
            <v>88513</v>
          </cell>
          <cell r="M838">
            <v>68972</v>
          </cell>
          <cell r="N838">
            <v>1828</v>
          </cell>
          <cell r="O838">
            <v>0</v>
          </cell>
          <cell r="P838">
            <v>4543</v>
          </cell>
          <cell r="Q838">
            <v>11</v>
          </cell>
          <cell r="R838">
            <v>673122</v>
          </cell>
          <cell r="S838">
            <v>0</v>
          </cell>
        </row>
        <row r="839">
          <cell r="E839" t="str">
            <v>K206</v>
          </cell>
          <cell r="F839">
            <v>1</v>
          </cell>
          <cell r="G839">
            <v>0.46187999999999996</v>
          </cell>
          <cell r="H839">
            <v>0.28699000000000002</v>
          </cell>
          <cell r="I839">
            <v>1.3699999999999999E-3</v>
          </cell>
          <cell r="J839">
            <v>6.2599999999999999E-3</v>
          </cell>
          <cell r="K839">
            <v>4.0000000000000003E-5</v>
          </cell>
          <cell r="L839">
            <v>0.13150000000000001</v>
          </cell>
          <cell r="M839">
            <v>0.10247000000000001</v>
          </cell>
          <cell r="N839">
            <v>2.7200000000000002E-3</v>
          </cell>
          <cell r="O839">
            <v>0</v>
          </cell>
          <cell r="P839">
            <v>6.7499999999999999E-3</v>
          </cell>
          <cell r="Q839">
            <v>2.0000000000000002E-5</v>
          </cell>
          <cell r="R839">
            <v>1</v>
          </cell>
          <cell r="S839">
            <v>0</v>
          </cell>
        </row>
        <row r="840"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</row>
        <row r="841">
          <cell r="E841" t="str">
            <v>K209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</row>
        <row r="842">
          <cell r="F842">
            <v>673122</v>
          </cell>
          <cell r="G842">
            <v>310912</v>
          </cell>
          <cell r="H842">
            <v>193179</v>
          </cell>
          <cell r="I842">
            <v>922</v>
          </cell>
          <cell r="J842">
            <v>4214</v>
          </cell>
          <cell r="K842">
            <v>28</v>
          </cell>
          <cell r="L842">
            <v>88513</v>
          </cell>
          <cell r="M842">
            <v>68972</v>
          </cell>
          <cell r="N842">
            <v>1828</v>
          </cell>
          <cell r="O842">
            <v>0</v>
          </cell>
          <cell r="P842">
            <v>4543</v>
          </cell>
          <cell r="Q842">
            <v>11</v>
          </cell>
          <cell r="R842">
            <v>673122</v>
          </cell>
          <cell r="S842">
            <v>0</v>
          </cell>
        </row>
        <row r="843">
          <cell r="E843" t="str">
            <v>K215</v>
          </cell>
          <cell r="F843">
            <v>1</v>
          </cell>
          <cell r="G843">
            <v>0.46187999999999996</v>
          </cell>
          <cell r="H843">
            <v>0.28699000000000002</v>
          </cell>
          <cell r="I843">
            <v>1.3699999999999999E-3</v>
          </cell>
          <cell r="J843">
            <v>6.2599999999999999E-3</v>
          </cell>
          <cell r="K843">
            <v>4.0000000000000003E-5</v>
          </cell>
          <cell r="L843">
            <v>0.13150000000000001</v>
          </cell>
          <cell r="M843">
            <v>0.10247000000000001</v>
          </cell>
          <cell r="N843">
            <v>2.7200000000000002E-3</v>
          </cell>
          <cell r="O843">
            <v>0</v>
          </cell>
          <cell r="P843">
            <v>6.7499999999999999E-3</v>
          </cell>
          <cell r="Q843">
            <v>2.0000000000000002E-5</v>
          </cell>
          <cell r="R843">
            <v>1</v>
          </cell>
          <cell r="S843">
            <v>0</v>
          </cell>
        </row>
        <row r="844">
          <cell r="F844">
            <v>147311</v>
          </cell>
          <cell r="G844">
            <v>132136</v>
          </cell>
          <cell r="H844">
            <v>13117</v>
          </cell>
          <cell r="I844">
            <v>192</v>
          </cell>
          <cell r="J844">
            <v>186</v>
          </cell>
          <cell r="K844">
            <v>13</v>
          </cell>
          <cell r="L844">
            <v>665</v>
          </cell>
          <cell r="M844">
            <v>190</v>
          </cell>
          <cell r="N844">
            <v>50</v>
          </cell>
          <cell r="O844">
            <v>55</v>
          </cell>
          <cell r="P844">
            <v>667</v>
          </cell>
          <cell r="Q844">
            <v>6</v>
          </cell>
          <cell r="R844">
            <v>147277</v>
          </cell>
          <cell r="S844">
            <v>34</v>
          </cell>
        </row>
        <row r="845">
          <cell r="E845" t="str">
            <v>K217</v>
          </cell>
          <cell r="F845">
            <v>1</v>
          </cell>
          <cell r="G845">
            <v>0.89698999999999995</v>
          </cell>
          <cell r="H845">
            <v>8.9039999999999994E-2</v>
          </cell>
          <cell r="I845">
            <v>1.2999999999999999E-3</v>
          </cell>
          <cell r="J845">
            <v>1.2600000000000001E-3</v>
          </cell>
          <cell r="K845">
            <v>9.0000000000000006E-5</v>
          </cell>
          <cell r="L845">
            <v>4.5100000000000001E-3</v>
          </cell>
          <cell r="M845">
            <v>1.2899999999999999E-3</v>
          </cell>
          <cell r="N845">
            <v>3.4000000000000002E-4</v>
          </cell>
          <cell r="O845">
            <v>3.6999999999999999E-4</v>
          </cell>
          <cell r="P845">
            <v>4.5300000000000002E-3</v>
          </cell>
          <cell r="Q845">
            <v>4.0000000000000003E-5</v>
          </cell>
          <cell r="R845">
            <v>0.99976000000000009</v>
          </cell>
          <cell r="S845">
            <v>2.3999999999990695E-4</v>
          </cell>
        </row>
        <row r="846">
          <cell r="F846">
            <v>4013759225.5</v>
          </cell>
          <cell r="G846">
            <v>1525625988</v>
          </cell>
          <cell r="H846">
            <v>1125475031.5</v>
          </cell>
          <cell r="I846">
            <v>6380177</v>
          </cell>
          <cell r="J846">
            <v>16844601</v>
          </cell>
          <cell r="K846">
            <v>160054</v>
          </cell>
          <cell r="L846">
            <v>612293396</v>
          </cell>
          <cell r="M846">
            <v>503829272</v>
          </cell>
          <cell r="N846">
            <v>12541550</v>
          </cell>
          <cell r="O846">
            <v>192332762</v>
          </cell>
          <cell r="P846">
            <v>18217441</v>
          </cell>
          <cell r="Q846">
            <v>58953</v>
          </cell>
          <cell r="R846">
            <v>4013759225.5</v>
          </cell>
          <cell r="S846">
            <v>0</v>
          </cell>
        </row>
        <row r="847">
          <cell r="E847" t="str">
            <v>K301</v>
          </cell>
          <cell r="F847">
            <v>1</v>
          </cell>
          <cell r="G847">
            <v>0.3801000000000001</v>
          </cell>
          <cell r="H847">
            <v>0.28039999999999998</v>
          </cell>
          <cell r="I847">
            <v>1.5900000000000001E-3</v>
          </cell>
          <cell r="J847">
            <v>4.1999999999999997E-3</v>
          </cell>
          <cell r="K847">
            <v>4.0000000000000003E-5</v>
          </cell>
          <cell r="L847">
            <v>0.15254999999999999</v>
          </cell>
          <cell r="M847">
            <v>0.12553</v>
          </cell>
          <cell r="N847">
            <v>3.1199999999999999E-3</v>
          </cell>
          <cell r="O847">
            <v>4.7919999999999997E-2</v>
          </cell>
          <cell r="P847">
            <v>4.5399999999999998E-3</v>
          </cell>
          <cell r="Q847">
            <v>1.0000000000000001E-5</v>
          </cell>
          <cell r="R847">
            <v>1</v>
          </cell>
          <cell r="S847">
            <v>0</v>
          </cell>
        </row>
        <row r="848">
          <cell r="F848">
            <v>4013759225.5</v>
          </cell>
          <cell r="G848">
            <v>1525625988</v>
          </cell>
          <cell r="H848">
            <v>1125475031.5</v>
          </cell>
          <cell r="I848">
            <v>6380177</v>
          </cell>
          <cell r="J848">
            <v>16844601</v>
          </cell>
          <cell r="K848">
            <v>160054</v>
          </cell>
          <cell r="L848">
            <v>612293396</v>
          </cell>
          <cell r="M848">
            <v>503829272</v>
          </cell>
          <cell r="N848">
            <v>12541550</v>
          </cell>
          <cell r="O848">
            <v>180259813</v>
          </cell>
          <cell r="P848">
            <v>18217441</v>
          </cell>
          <cell r="Q848">
            <v>58953</v>
          </cell>
          <cell r="R848">
            <v>4001686276.5</v>
          </cell>
          <cell r="S848">
            <v>12072949</v>
          </cell>
        </row>
        <row r="849">
          <cell r="E849" t="str">
            <v>K303</v>
          </cell>
          <cell r="F849">
            <v>1</v>
          </cell>
          <cell r="G849">
            <v>0.38009999999999999</v>
          </cell>
          <cell r="H849">
            <v>0.28039999999999998</v>
          </cell>
          <cell r="I849">
            <v>1.5900000000000001E-3</v>
          </cell>
          <cell r="J849">
            <v>4.1999999999999997E-3</v>
          </cell>
          <cell r="K849">
            <v>4.0000000000000003E-5</v>
          </cell>
          <cell r="L849">
            <v>0.15254999999999999</v>
          </cell>
          <cell r="M849">
            <v>0.12553</v>
          </cell>
          <cell r="N849">
            <v>3.1199999999999999E-3</v>
          </cell>
          <cell r="O849">
            <v>4.4909999999999999E-2</v>
          </cell>
          <cell r="P849">
            <v>4.5399999999999998E-3</v>
          </cell>
          <cell r="Q849">
            <v>1.0000000000000001E-5</v>
          </cell>
          <cell r="R849">
            <v>0.99698999999999993</v>
          </cell>
          <cell r="S849">
            <v>3.0100000000000682E-3</v>
          </cell>
        </row>
        <row r="850">
          <cell r="F850">
            <v>3995541784.5</v>
          </cell>
          <cell r="G850">
            <v>1525625988</v>
          </cell>
          <cell r="H850">
            <v>1125475031.5</v>
          </cell>
          <cell r="I850">
            <v>6380177</v>
          </cell>
          <cell r="J850">
            <v>16844601</v>
          </cell>
          <cell r="K850">
            <v>160054</v>
          </cell>
          <cell r="L850">
            <v>612293396</v>
          </cell>
          <cell r="M850">
            <v>503829272</v>
          </cell>
          <cell r="N850">
            <v>12541550</v>
          </cell>
          <cell r="O850">
            <v>192332762</v>
          </cell>
          <cell r="P850">
            <v>0</v>
          </cell>
          <cell r="Q850">
            <v>58953</v>
          </cell>
          <cell r="R850">
            <v>3995541784.5</v>
          </cell>
          <cell r="S850">
            <v>0</v>
          </cell>
        </row>
        <row r="851">
          <cell r="E851" t="str">
            <v>K305</v>
          </cell>
          <cell r="F851">
            <v>1</v>
          </cell>
          <cell r="G851">
            <v>0.38183000000000011</v>
          </cell>
          <cell r="H851">
            <v>0.28167999999999999</v>
          </cell>
          <cell r="I851">
            <v>1.6000000000000001E-3</v>
          </cell>
          <cell r="J851">
            <v>4.2199999999999998E-3</v>
          </cell>
          <cell r="K851">
            <v>4.0000000000000003E-5</v>
          </cell>
          <cell r="L851">
            <v>0.15323999999999999</v>
          </cell>
          <cell r="M851">
            <v>0.12609999999999999</v>
          </cell>
          <cell r="N851">
            <v>3.14E-3</v>
          </cell>
          <cell r="O851">
            <v>4.8140000000000002E-2</v>
          </cell>
          <cell r="P851">
            <v>0</v>
          </cell>
          <cell r="Q851">
            <v>1.0000000000000001E-5</v>
          </cell>
          <cell r="R851">
            <v>1</v>
          </cell>
          <cell r="S851">
            <v>0</v>
          </cell>
        </row>
        <row r="852">
          <cell r="F852">
            <v>1</v>
          </cell>
          <cell r="G852">
            <v>1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E853" t="str">
            <v>K307</v>
          </cell>
          <cell r="F853">
            <v>1</v>
          </cell>
          <cell r="G853">
            <v>1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F854">
            <v>1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1</v>
          </cell>
          <cell r="Q854">
            <v>0</v>
          </cell>
          <cell r="R854">
            <v>1</v>
          </cell>
          <cell r="S854">
            <v>0</v>
          </cell>
        </row>
        <row r="855">
          <cell r="E855" t="str">
            <v>K401</v>
          </cell>
          <cell r="F855">
            <v>1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1</v>
          </cell>
          <cell r="Q855">
            <v>0</v>
          </cell>
          <cell r="R855">
            <v>1</v>
          </cell>
          <cell r="S855">
            <v>0</v>
          </cell>
        </row>
        <row r="856">
          <cell r="F856">
            <v>146427</v>
          </cell>
          <cell r="G856">
            <v>132136</v>
          </cell>
          <cell r="H856">
            <v>13122</v>
          </cell>
          <cell r="I856">
            <v>192</v>
          </cell>
          <cell r="J856">
            <v>93</v>
          </cell>
          <cell r="K856">
            <v>13</v>
          </cell>
          <cell r="L856">
            <v>135</v>
          </cell>
          <cell r="M856">
            <v>38</v>
          </cell>
          <cell r="N856">
            <v>10</v>
          </cell>
          <cell r="O856">
            <v>11</v>
          </cell>
          <cell r="P856">
            <v>667</v>
          </cell>
          <cell r="Q856">
            <v>6</v>
          </cell>
          <cell r="R856">
            <v>146423</v>
          </cell>
          <cell r="S856">
            <v>4</v>
          </cell>
        </row>
        <row r="857">
          <cell r="E857" t="str">
            <v>K405</v>
          </cell>
          <cell r="F857">
            <v>1</v>
          </cell>
          <cell r="G857">
            <v>0.90239999999999998</v>
          </cell>
          <cell r="H857">
            <v>8.9609999999999995E-2</v>
          </cell>
          <cell r="I857">
            <v>1.31E-3</v>
          </cell>
          <cell r="J857">
            <v>6.4000000000000005E-4</v>
          </cell>
          <cell r="K857">
            <v>9.0000000000000006E-5</v>
          </cell>
          <cell r="L857">
            <v>9.2000000000000003E-4</v>
          </cell>
          <cell r="M857">
            <v>2.5999999999999998E-4</v>
          </cell>
          <cell r="N857">
            <v>6.9999999999999994E-5</v>
          </cell>
          <cell r="O857">
            <v>8.0000000000000007E-5</v>
          </cell>
          <cell r="P857">
            <v>4.5599999999999998E-3</v>
          </cell>
          <cell r="Q857">
            <v>4.0000000000000003E-5</v>
          </cell>
          <cell r="R857">
            <v>0.99998000000000009</v>
          </cell>
          <cell r="S857">
            <v>1.9999999999908979E-5</v>
          </cell>
        </row>
        <row r="858">
          <cell r="F858">
            <v>16284211.22000007</v>
          </cell>
          <cell r="G858">
            <v>13207428.880000064</v>
          </cell>
          <cell r="H858">
            <v>2892979.340000005</v>
          </cell>
          <cell r="I858">
            <v>0</v>
          </cell>
          <cell r="J858">
            <v>28645</v>
          </cell>
          <cell r="K858">
            <v>2856</v>
          </cell>
          <cell r="L858">
            <v>80974</v>
          </cell>
          <cell r="M858">
            <v>44014</v>
          </cell>
          <cell r="N858">
            <v>12516</v>
          </cell>
          <cell r="O858">
            <v>13607</v>
          </cell>
          <cell r="P858">
            <v>0</v>
          </cell>
          <cell r="Q858">
            <v>1191</v>
          </cell>
          <cell r="R858">
            <v>16284211.22000007</v>
          </cell>
          <cell r="S858">
            <v>0</v>
          </cell>
        </row>
        <row r="859">
          <cell r="E859" t="str">
            <v>K407</v>
          </cell>
          <cell r="F859">
            <v>1</v>
          </cell>
          <cell r="G859">
            <v>0.81104999999999994</v>
          </cell>
          <cell r="H859">
            <v>0.17766000000000001</v>
          </cell>
          <cell r="I859">
            <v>0</v>
          </cell>
          <cell r="J859">
            <v>1.7600000000000001E-3</v>
          </cell>
          <cell r="K859">
            <v>1.8000000000000001E-4</v>
          </cell>
          <cell r="L859">
            <v>4.9699999999999996E-3</v>
          </cell>
          <cell r="M859">
            <v>2.7000000000000001E-3</v>
          </cell>
          <cell r="N859">
            <v>7.6999999999999996E-4</v>
          </cell>
          <cell r="O859">
            <v>8.4000000000000003E-4</v>
          </cell>
          <cell r="P859">
            <v>0</v>
          </cell>
          <cell r="Q859">
            <v>6.9999999999999994E-5</v>
          </cell>
          <cell r="R859">
            <v>1</v>
          </cell>
          <cell r="S859">
            <v>0</v>
          </cell>
        </row>
        <row r="860">
          <cell r="F860">
            <v>161072</v>
          </cell>
          <cell r="G860">
            <v>132136</v>
          </cell>
          <cell r="H860">
            <v>26238</v>
          </cell>
          <cell r="I860">
            <v>192</v>
          </cell>
          <cell r="J860">
            <v>279</v>
          </cell>
          <cell r="K860">
            <v>26</v>
          </cell>
          <cell r="L860">
            <v>800</v>
          </cell>
          <cell r="M860">
            <v>456</v>
          </cell>
          <cell r="N860">
            <v>130</v>
          </cell>
          <cell r="O860">
            <v>136</v>
          </cell>
          <cell r="P860">
            <v>667</v>
          </cell>
          <cell r="Q860">
            <v>12</v>
          </cell>
          <cell r="R860">
            <v>161072</v>
          </cell>
          <cell r="S860">
            <v>0</v>
          </cell>
        </row>
        <row r="861">
          <cell r="E861" t="str">
            <v>K409</v>
          </cell>
          <cell r="F861">
            <v>1</v>
          </cell>
          <cell r="G861">
            <v>0.82035999999999998</v>
          </cell>
          <cell r="H861">
            <v>0.16289999999999999</v>
          </cell>
          <cell r="I861">
            <v>1.1900000000000001E-3</v>
          </cell>
          <cell r="J861">
            <v>1.73E-3</v>
          </cell>
          <cell r="K861">
            <v>1.6000000000000001E-4</v>
          </cell>
          <cell r="L861">
            <v>4.9699999999999996E-3</v>
          </cell>
          <cell r="M861">
            <v>2.8300000000000001E-3</v>
          </cell>
          <cell r="N861">
            <v>8.0999999999999996E-4</v>
          </cell>
          <cell r="O861">
            <v>8.4000000000000003E-4</v>
          </cell>
          <cell r="P861">
            <v>4.1399999999999996E-3</v>
          </cell>
          <cell r="Q861">
            <v>6.9999999999999994E-5</v>
          </cell>
          <cell r="R861">
            <v>1</v>
          </cell>
          <cell r="S861">
            <v>0</v>
          </cell>
        </row>
        <row r="862">
          <cell r="F862">
            <v>10683010.880000001</v>
          </cell>
          <cell r="G862">
            <v>9389993</v>
          </cell>
          <cell r="H862">
            <v>646612.88000000082</v>
          </cell>
          <cell r="I862">
            <v>4293</v>
          </cell>
          <cell r="J862">
            <v>8857</v>
          </cell>
          <cell r="K862">
            <v>142</v>
          </cell>
          <cell r="L862">
            <v>295920</v>
          </cell>
          <cell r="M862">
            <v>230868</v>
          </cell>
          <cell r="N862">
            <v>6956</v>
          </cell>
          <cell r="O862">
            <v>82857</v>
          </cell>
          <cell r="P862">
            <v>11055</v>
          </cell>
          <cell r="Q862">
            <v>5457</v>
          </cell>
          <cell r="R862">
            <v>10683010.880000001</v>
          </cell>
          <cell r="S862">
            <v>0</v>
          </cell>
        </row>
        <row r="863">
          <cell r="E863" t="str">
            <v>K411</v>
          </cell>
          <cell r="F863">
            <v>1</v>
          </cell>
          <cell r="G863">
            <v>0.87897000000000003</v>
          </cell>
          <cell r="H863">
            <v>6.053E-2</v>
          </cell>
          <cell r="I863">
            <v>4.0000000000000002E-4</v>
          </cell>
          <cell r="J863">
            <v>8.3000000000000001E-4</v>
          </cell>
          <cell r="K863">
            <v>1.0000000000000001E-5</v>
          </cell>
          <cell r="L863">
            <v>2.7699999999999999E-2</v>
          </cell>
          <cell r="M863">
            <v>2.1610000000000001E-2</v>
          </cell>
          <cell r="N863">
            <v>6.4999999999999997E-4</v>
          </cell>
          <cell r="O863">
            <v>7.7600000000000004E-3</v>
          </cell>
          <cell r="P863">
            <v>1.0300000000000001E-3</v>
          </cell>
          <cell r="Q863">
            <v>5.1000000000000004E-4</v>
          </cell>
          <cell r="R863">
            <v>0.99999999999999989</v>
          </cell>
          <cell r="S863">
            <v>0</v>
          </cell>
        </row>
        <row r="864">
          <cell r="F864">
            <v>4000458318.5</v>
          </cell>
          <cell r="G864">
            <v>1525625988</v>
          </cell>
          <cell r="H864">
            <v>1124961238.5</v>
          </cell>
          <cell r="I864">
            <v>6380177</v>
          </cell>
          <cell r="J864">
            <v>16844601</v>
          </cell>
          <cell r="K864">
            <v>160054</v>
          </cell>
          <cell r="L864">
            <v>611579231</v>
          </cell>
          <cell r="M864">
            <v>503829272</v>
          </cell>
          <cell r="N864">
            <v>12541550</v>
          </cell>
          <cell r="O864">
            <v>180259813</v>
          </cell>
          <cell r="P864">
            <v>18217441</v>
          </cell>
          <cell r="Q864">
            <v>58953</v>
          </cell>
          <cell r="R864">
            <v>4000458318.5</v>
          </cell>
          <cell r="S864">
            <v>0</v>
          </cell>
        </row>
        <row r="865">
          <cell r="E865" t="str">
            <v>K302</v>
          </cell>
          <cell r="F865">
            <v>1</v>
          </cell>
          <cell r="G865">
            <v>0.3813700000000001</v>
          </cell>
          <cell r="H865">
            <v>0.28121000000000002</v>
          </cell>
          <cell r="I865">
            <v>1.5900000000000001E-3</v>
          </cell>
          <cell r="J865">
            <v>4.2100000000000002E-3</v>
          </cell>
          <cell r="K865">
            <v>4.0000000000000003E-5</v>
          </cell>
          <cell r="L865">
            <v>0.15287999999999999</v>
          </cell>
          <cell r="M865">
            <v>0.12594</v>
          </cell>
          <cell r="N865">
            <v>3.14E-3</v>
          </cell>
          <cell r="O865">
            <v>4.5060000000000003E-2</v>
          </cell>
          <cell r="P865">
            <v>4.5500000000000002E-3</v>
          </cell>
          <cell r="Q865">
            <v>1.0000000000000001E-5</v>
          </cell>
          <cell r="R865">
            <v>1.0000000000000004</v>
          </cell>
          <cell r="S865">
            <v>0</v>
          </cell>
        </row>
        <row r="867">
          <cell r="E867" t="str">
            <v>R600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</row>
        <row r="868">
          <cell r="E868" t="str">
            <v>R602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</row>
        <row r="870">
          <cell r="R870" t="str">
            <v>FR-16(7)(v)-8</v>
          </cell>
        </row>
        <row r="871">
          <cell r="R871" t="str">
            <v>WITNESS RESPONSIBLE:</v>
          </cell>
        </row>
        <row r="872">
          <cell r="R872" t="str">
            <v>JAMES E. ZIOLKOWSKI</v>
          </cell>
        </row>
        <row r="873">
          <cell r="R873" t="str">
            <v>PAGE 17 OF 18</v>
          </cell>
        </row>
        <row r="876">
          <cell r="F876" t="str">
            <v>TOTAL</v>
          </cell>
          <cell r="H876" t="str">
            <v>DS</v>
          </cell>
          <cell r="I876" t="str">
            <v>GSFL</v>
          </cell>
          <cell r="J876" t="str">
            <v>EH</v>
          </cell>
          <cell r="K876" t="str">
            <v>SP</v>
          </cell>
          <cell r="L876" t="str">
            <v>DT SEC</v>
          </cell>
          <cell r="M876" t="str">
            <v>DT PRI</v>
          </cell>
          <cell r="N876" t="str">
            <v>DP</v>
          </cell>
          <cell r="O876" t="str">
            <v>TT</v>
          </cell>
          <cell r="Q876" t="str">
            <v>OTHER</v>
          </cell>
        </row>
        <row r="877">
          <cell r="F877" t="str">
            <v>TRANSMISSION</v>
          </cell>
          <cell r="G877" t="str">
            <v>RS</v>
          </cell>
          <cell r="H877" t="str">
            <v>SECONDARY</v>
          </cell>
          <cell r="I877" t="str">
            <v>SECONDARY</v>
          </cell>
          <cell r="J877" t="str">
            <v>SECONDARY</v>
          </cell>
          <cell r="K877" t="str">
            <v>SECONDARY</v>
          </cell>
          <cell r="L877" t="str">
            <v>SECONDARY</v>
          </cell>
          <cell r="M877" t="str">
            <v>PRIMARY</v>
          </cell>
          <cell r="N877" t="str">
            <v>PRIMARY</v>
          </cell>
          <cell r="O877" t="str">
            <v>TRANSMISSION</v>
          </cell>
          <cell r="P877" t="str">
            <v>LT</v>
          </cell>
          <cell r="Q877" t="str">
            <v>WATER</v>
          </cell>
          <cell r="R877" t="str">
            <v>TOTAL</v>
          </cell>
          <cell r="S877" t="str">
            <v>ALL</v>
          </cell>
        </row>
        <row r="878">
          <cell r="E878" t="str">
            <v>ALLO</v>
          </cell>
          <cell r="F878" t="str">
            <v>ENERGY</v>
          </cell>
          <cell r="G878" t="str">
            <v>RESIDENTIAL</v>
          </cell>
          <cell r="H878" t="str">
            <v>DISTRIBUTION</v>
          </cell>
          <cell r="I878" t="str">
            <v>DISTRIBUTION</v>
          </cell>
          <cell r="J878" t="str">
            <v>DISTRIBUTION</v>
          </cell>
          <cell r="K878" t="str">
            <v>DISTRIBUTION</v>
          </cell>
          <cell r="L878" t="str">
            <v>DISTRIBUTION</v>
          </cell>
          <cell r="M878" t="str">
            <v>DISTRIBUTION</v>
          </cell>
          <cell r="N878" t="str">
            <v>DISTRIBUTION</v>
          </cell>
          <cell r="O878" t="str">
            <v>TIME OF DAY</v>
          </cell>
          <cell r="P878" t="str">
            <v>LIGHTING</v>
          </cell>
          <cell r="Q878" t="str">
            <v>PUMPING</v>
          </cell>
          <cell r="R878" t="str">
            <v>AT ISSUE</v>
          </cell>
          <cell r="S878" t="str">
            <v>OTHER</v>
          </cell>
        </row>
        <row r="879">
          <cell r="E879">
            <v>1</v>
          </cell>
          <cell r="G879">
            <v>3</v>
          </cell>
          <cell r="H879">
            <v>4</v>
          </cell>
          <cell r="I879">
            <v>5</v>
          </cell>
          <cell r="J879">
            <v>6</v>
          </cell>
          <cell r="K879">
            <v>7</v>
          </cell>
          <cell r="L879">
            <v>8</v>
          </cell>
          <cell r="M879">
            <v>9</v>
          </cell>
          <cell r="N879">
            <v>10</v>
          </cell>
          <cell r="O879">
            <v>11</v>
          </cell>
          <cell r="P879">
            <v>12</v>
          </cell>
          <cell r="Q879">
            <v>13</v>
          </cell>
          <cell r="S879" t="str">
            <v xml:space="preserve"> </v>
          </cell>
        </row>
        <row r="881">
          <cell r="F881">
            <v>369787593</v>
          </cell>
          <cell r="G881">
            <v>150196282</v>
          </cell>
          <cell r="H881">
            <v>109813740</v>
          </cell>
          <cell r="I881">
            <v>728280</v>
          </cell>
          <cell r="J881">
            <v>1504882</v>
          </cell>
          <cell r="K881">
            <v>24418</v>
          </cell>
          <cell r="L881">
            <v>50255488</v>
          </cell>
          <cell r="M881">
            <v>39207157</v>
          </cell>
          <cell r="N881">
            <v>1181424</v>
          </cell>
          <cell r="O881">
            <v>14072356</v>
          </cell>
          <cell r="P881">
            <v>1877507</v>
          </cell>
          <cell r="Q881">
            <v>926059</v>
          </cell>
          <cell r="R881">
            <v>369787593</v>
          </cell>
          <cell r="S881">
            <v>0</v>
          </cell>
        </row>
        <row r="882">
          <cell r="E882" t="str">
            <v>K901</v>
          </cell>
          <cell r="F882">
            <v>1</v>
          </cell>
          <cell r="G882">
            <v>0.40616906699999988</v>
          </cell>
          <cell r="H882">
            <v>0.296964371</v>
          </cell>
          <cell r="I882">
            <v>1.9694550000000002E-3</v>
          </cell>
          <cell r="J882">
            <v>4.0695849999999997E-3</v>
          </cell>
          <cell r="K882">
            <v>6.6032999999999996E-5</v>
          </cell>
          <cell r="L882">
            <v>0.13590366200000001</v>
          </cell>
          <cell r="M882">
            <v>0.106026156</v>
          </cell>
          <cell r="N882">
            <v>3.1948720000000001E-3</v>
          </cell>
          <cell r="O882">
            <v>3.8055240999999997E-2</v>
          </cell>
          <cell r="P882">
            <v>5.0772580000000003E-3</v>
          </cell>
          <cell r="Q882">
            <v>2.5043000000000001E-3</v>
          </cell>
          <cell r="R882">
            <v>0.99999999999999989</v>
          </cell>
          <cell r="S882">
            <v>0</v>
          </cell>
        </row>
        <row r="883">
          <cell r="F883">
            <v>369787593</v>
          </cell>
          <cell r="G883">
            <v>150196282</v>
          </cell>
          <cell r="H883">
            <v>109813740</v>
          </cell>
          <cell r="I883">
            <v>728280</v>
          </cell>
          <cell r="J883">
            <v>1504882</v>
          </cell>
          <cell r="K883">
            <v>24418</v>
          </cell>
          <cell r="L883">
            <v>50255488</v>
          </cell>
          <cell r="M883">
            <v>39207157</v>
          </cell>
          <cell r="N883">
            <v>1181424</v>
          </cell>
          <cell r="O883">
            <v>14072356</v>
          </cell>
          <cell r="P883">
            <v>1877507</v>
          </cell>
          <cell r="Q883">
            <v>926059</v>
          </cell>
          <cell r="R883">
            <v>369787593</v>
          </cell>
          <cell r="S883">
            <v>0</v>
          </cell>
        </row>
        <row r="884">
          <cell r="E884" t="str">
            <v>K902</v>
          </cell>
          <cell r="F884">
            <v>1</v>
          </cell>
          <cell r="G884">
            <v>0.40616906699999988</v>
          </cell>
          <cell r="H884">
            <v>0.296964371</v>
          </cell>
          <cell r="I884">
            <v>1.9694550000000002E-3</v>
          </cell>
          <cell r="J884">
            <v>4.0695849999999997E-3</v>
          </cell>
          <cell r="K884">
            <v>6.6032999999999996E-5</v>
          </cell>
          <cell r="L884">
            <v>0.13590366200000001</v>
          </cell>
          <cell r="M884">
            <v>0.106026156</v>
          </cell>
          <cell r="N884">
            <v>3.1948720000000001E-3</v>
          </cell>
          <cell r="O884">
            <v>3.8055240999999997E-2</v>
          </cell>
          <cell r="P884">
            <v>5.0772580000000003E-3</v>
          </cell>
          <cell r="Q884">
            <v>2.5043000000000001E-3</v>
          </cell>
          <cell r="R884">
            <v>0.99999999999999989</v>
          </cell>
          <cell r="S884">
            <v>0</v>
          </cell>
        </row>
        <row r="888">
          <cell r="E888" t="str">
            <v>P129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</row>
        <row r="889">
          <cell r="E889" t="str">
            <v>T129</v>
          </cell>
          <cell r="F889">
            <v>1</v>
          </cell>
          <cell r="G889">
            <v>1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E890" t="str">
            <v>PT29</v>
          </cell>
          <cell r="F890">
            <v>1</v>
          </cell>
          <cell r="G890">
            <v>1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E891" t="str">
            <v>D149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E892" t="str">
            <v>TD29</v>
          </cell>
          <cell r="F892">
            <v>1</v>
          </cell>
          <cell r="G892">
            <v>1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1</v>
          </cell>
          <cell r="S892">
            <v>0</v>
          </cell>
        </row>
        <row r="893">
          <cell r="E893" t="str">
            <v>PD29</v>
          </cell>
          <cell r="F893">
            <v>1</v>
          </cell>
          <cell r="G893">
            <v>1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1</v>
          </cell>
          <cell r="S893">
            <v>0</v>
          </cell>
        </row>
        <row r="894">
          <cell r="E894" t="str">
            <v>G129</v>
          </cell>
          <cell r="F894">
            <v>1</v>
          </cell>
          <cell r="G894">
            <v>1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E895" t="str">
            <v>C129</v>
          </cell>
          <cell r="F895">
            <v>1</v>
          </cell>
          <cell r="G895">
            <v>1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E896" t="str">
            <v>GP19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</row>
        <row r="897">
          <cell r="E897" t="str">
            <v>DR19</v>
          </cell>
          <cell r="F897">
            <v>1</v>
          </cell>
          <cell r="G897">
            <v>1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900">
          <cell r="E900" t="str">
            <v>P229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E901" t="str">
            <v>T229</v>
          </cell>
          <cell r="F901">
            <v>1</v>
          </cell>
          <cell r="G901">
            <v>1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E902" t="str">
            <v>PL49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</row>
        <row r="903">
          <cell r="E903" t="str">
            <v>D249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E904" t="str">
            <v>NT29</v>
          </cell>
          <cell r="F904">
            <v>1</v>
          </cell>
          <cell r="G904">
            <v>1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1</v>
          </cell>
          <cell r="S904">
            <v>0</v>
          </cell>
        </row>
        <row r="905">
          <cell r="E905" t="str">
            <v>G229</v>
          </cell>
          <cell r="F905">
            <v>1</v>
          </cell>
          <cell r="G905">
            <v>1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E906" t="str">
            <v>C229</v>
          </cell>
          <cell r="F906">
            <v>1</v>
          </cell>
          <cell r="G906">
            <v>1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E907" t="str">
            <v>NP29</v>
          </cell>
          <cell r="F907">
            <v>1</v>
          </cell>
          <cell r="G907">
            <v>1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10">
          <cell r="E910" t="str">
            <v>W669</v>
          </cell>
          <cell r="F910">
            <v>1</v>
          </cell>
          <cell r="G910">
            <v>1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1</v>
          </cell>
          <cell r="S910">
            <v>0</v>
          </cell>
        </row>
        <row r="911">
          <cell r="E911" t="str">
            <v>W689</v>
          </cell>
          <cell r="F911">
            <v>1</v>
          </cell>
          <cell r="G911">
            <v>1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E912" t="str">
            <v>W719</v>
          </cell>
          <cell r="F912">
            <v>1</v>
          </cell>
          <cell r="G912">
            <v>1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1</v>
          </cell>
          <cell r="S912">
            <v>0</v>
          </cell>
        </row>
        <row r="913">
          <cell r="E913" t="str">
            <v>W749</v>
          </cell>
          <cell r="F913">
            <v>1</v>
          </cell>
          <cell r="G913">
            <v>1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E914" t="str">
            <v>WC79</v>
          </cell>
          <cell r="F914">
            <v>1</v>
          </cell>
          <cell r="G914">
            <v>1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7">
          <cell r="E917" t="str">
            <v>RB29</v>
          </cell>
          <cell r="F917">
            <v>1</v>
          </cell>
          <cell r="G917">
            <v>1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1</v>
          </cell>
          <cell r="S917">
            <v>0</v>
          </cell>
        </row>
        <row r="918">
          <cell r="E918" t="str">
            <v>RB99</v>
          </cell>
          <cell r="F918">
            <v>1</v>
          </cell>
          <cell r="G918">
            <v>1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1</v>
          </cell>
          <cell r="S918">
            <v>0</v>
          </cell>
        </row>
        <row r="919">
          <cell r="E919" t="str">
            <v>CW29</v>
          </cell>
          <cell r="F919">
            <v>1</v>
          </cell>
          <cell r="G919">
            <v>1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1">
          <cell r="R921" t="str">
            <v>FR-16(7)(v)-8</v>
          </cell>
        </row>
        <row r="922">
          <cell r="R922" t="str">
            <v>WITNESS RESPONSIBLE:</v>
          </cell>
        </row>
        <row r="923">
          <cell r="R923" t="str">
            <v>JAMES E. ZIOLKOWSKI</v>
          </cell>
        </row>
        <row r="924">
          <cell r="R924" t="str">
            <v>PAGE 18 OF 18</v>
          </cell>
        </row>
        <row r="927">
          <cell r="F927" t="str">
            <v>TOTAL</v>
          </cell>
          <cell r="H927" t="str">
            <v>DS</v>
          </cell>
          <cell r="I927" t="str">
            <v>GSFL</v>
          </cell>
          <cell r="J927" t="str">
            <v>EH</v>
          </cell>
          <cell r="K927" t="str">
            <v>SP</v>
          </cell>
          <cell r="L927" t="str">
            <v>DT SEC</v>
          </cell>
          <cell r="M927" t="str">
            <v>DT PRI</v>
          </cell>
          <cell r="N927" t="str">
            <v>DP</v>
          </cell>
          <cell r="O927" t="str">
            <v>TT</v>
          </cell>
          <cell r="Q927" t="str">
            <v>OTHER</v>
          </cell>
        </row>
        <row r="928">
          <cell r="F928" t="str">
            <v>TRANSMISSION</v>
          </cell>
          <cell r="G928" t="str">
            <v>RS</v>
          </cell>
          <cell r="H928" t="str">
            <v>SECONDARY</v>
          </cell>
          <cell r="I928" t="str">
            <v>SECONDARY</v>
          </cell>
          <cell r="J928" t="str">
            <v>SECONDARY</v>
          </cell>
          <cell r="K928" t="str">
            <v>SECONDARY</v>
          </cell>
          <cell r="L928" t="str">
            <v>SECONDARY</v>
          </cell>
          <cell r="M928" t="str">
            <v>PRIMARY</v>
          </cell>
          <cell r="N928" t="str">
            <v>PRIMARY</v>
          </cell>
          <cell r="O928" t="str">
            <v>TRANSMISSION</v>
          </cell>
          <cell r="P928" t="str">
            <v>LT</v>
          </cell>
          <cell r="Q928" t="str">
            <v>WATER</v>
          </cell>
          <cell r="R928" t="str">
            <v>TOTAL</v>
          </cell>
          <cell r="S928" t="str">
            <v>ALL</v>
          </cell>
        </row>
        <row r="929">
          <cell r="E929" t="str">
            <v>ALLO</v>
          </cell>
          <cell r="F929" t="str">
            <v>ENERGY</v>
          </cell>
          <cell r="G929" t="str">
            <v>RESIDENTIAL</v>
          </cell>
          <cell r="H929" t="str">
            <v>DISTRIBUTION</v>
          </cell>
          <cell r="I929" t="str">
            <v>DISTRIBUTION</v>
          </cell>
          <cell r="J929" t="str">
            <v>DISTRIBUTION</v>
          </cell>
          <cell r="K929" t="str">
            <v>DISTRIBUTION</v>
          </cell>
          <cell r="L929" t="str">
            <v>DISTRIBUTION</v>
          </cell>
          <cell r="M929" t="str">
            <v>DISTRIBUTION</v>
          </cell>
          <cell r="N929" t="str">
            <v>DISTRIBUTION</v>
          </cell>
          <cell r="O929" t="str">
            <v>TIME OF DAY</v>
          </cell>
          <cell r="P929" t="str">
            <v>LIGHTING</v>
          </cell>
          <cell r="Q929" t="str">
            <v>PUMPING</v>
          </cell>
          <cell r="R929" t="str">
            <v>AT ISSUE</v>
          </cell>
          <cell r="S929" t="str">
            <v>OTHER</v>
          </cell>
        </row>
        <row r="930">
          <cell r="E930">
            <v>1</v>
          </cell>
          <cell r="G930">
            <v>3</v>
          </cell>
          <cell r="H930">
            <v>4</v>
          </cell>
          <cell r="I930">
            <v>5</v>
          </cell>
          <cell r="J930">
            <v>6</v>
          </cell>
          <cell r="K930">
            <v>7</v>
          </cell>
          <cell r="L930">
            <v>8</v>
          </cell>
          <cell r="M930">
            <v>9</v>
          </cell>
          <cell r="N930">
            <v>10</v>
          </cell>
          <cell r="O930">
            <v>11</v>
          </cell>
          <cell r="P930">
            <v>12</v>
          </cell>
          <cell r="Q930">
            <v>13</v>
          </cell>
          <cell r="S930" t="str">
            <v xml:space="preserve"> </v>
          </cell>
        </row>
        <row r="932">
          <cell r="E932" t="str">
            <v>P349</v>
          </cell>
          <cell r="F932">
            <v>1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1</v>
          </cell>
        </row>
        <row r="933">
          <cell r="E933" t="str">
            <v>E349</v>
          </cell>
          <cell r="F933">
            <v>1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1</v>
          </cell>
        </row>
        <row r="934">
          <cell r="E934" t="str">
            <v>P459</v>
          </cell>
          <cell r="F934">
            <v>1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1</v>
          </cell>
        </row>
        <row r="935">
          <cell r="E935" t="str">
            <v>T349</v>
          </cell>
          <cell r="F935">
            <v>1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1</v>
          </cell>
        </row>
        <row r="936">
          <cell r="E936" t="str">
            <v>D349</v>
          </cell>
          <cell r="F936">
            <v>1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1</v>
          </cell>
        </row>
        <row r="937">
          <cell r="E937" t="str">
            <v>C311</v>
          </cell>
          <cell r="F937">
            <v>1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1</v>
          </cell>
        </row>
        <row r="938">
          <cell r="E938" t="str">
            <v>C319</v>
          </cell>
          <cell r="F938">
            <v>1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1</v>
          </cell>
        </row>
        <row r="939">
          <cell r="E939" t="str">
            <v>C331</v>
          </cell>
          <cell r="F939">
            <v>1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1</v>
          </cell>
        </row>
        <row r="940">
          <cell r="E940" t="str">
            <v>S319</v>
          </cell>
          <cell r="F940">
            <v>1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1</v>
          </cell>
        </row>
        <row r="941">
          <cell r="E941" t="str">
            <v>OM39</v>
          </cell>
          <cell r="F941">
            <v>1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1</v>
          </cell>
        </row>
        <row r="944">
          <cell r="E944" t="str">
            <v>A300</v>
          </cell>
          <cell r="F944">
            <v>1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1</v>
          </cell>
        </row>
        <row r="945">
          <cell r="E945" t="str">
            <v>A302</v>
          </cell>
          <cell r="F945">
            <v>1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1</v>
          </cell>
        </row>
        <row r="946">
          <cell r="E946" t="str">
            <v>A304</v>
          </cell>
          <cell r="F946">
            <v>1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1</v>
          </cell>
        </row>
        <row r="947">
          <cell r="E947" t="str">
            <v>A306</v>
          </cell>
          <cell r="F947">
            <v>1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1</v>
          </cell>
        </row>
        <row r="948">
          <cell r="E948" t="str">
            <v>A308</v>
          </cell>
          <cell r="F948">
            <v>1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1</v>
          </cell>
        </row>
        <row r="949">
          <cell r="E949" t="str">
            <v>A310</v>
          </cell>
          <cell r="F949">
            <v>1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1</v>
          </cell>
        </row>
        <row r="950">
          <cell r="E950" t="str">
            <v>A312</v>
          </cell>
          <cell r="F950">
            <v>1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1</v>
          </cell>
        </row>
        <row r="951">
          <cell r="E951" t="str">
            <v>A315</v>
          </cell>
          <cell r="F951">
            <v>1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1</v>
          </cell>
        </row>
        <row r="952">
          <cell r="E952" t="str">
            <v>A357</v>
          </cell>
          <cell r="F952">
            <v>1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1</v>
          </cell>
        </row>
        <row r="955">
          <cell r="E955" t="str">
            <v>P489</v>
          </cell>
          <cell r="F955">
            <v>1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1</v>
          </cell>
        </row>
        <row r="956">
          <cell r="E956" t="str">
            <v>T489</v>
          </cell>
          <cell r="F956">
            <v>1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1</v>
          </cell>
        </row>
        <row r="957">
          <cell r="E957" t="str">
            <v>D489</v>
          </cell>
          <cell r="F957">
            <v>1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1</v>
          </cell>
        </row>
        <row r="958">
          <cell r="E958" t="str">
            <v>G489</v>
          </cell>
          <cell r="F958">
            <v>1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1</v>
          </cell>
        </row>
        <row r="959">
          <cell r="E959" t="str">
            <v>C489</v>
          </cell>
          <cell r="F959">
            <v>1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1</v>
          </cell>
        </row>
        <row r="960">
          <cell r="E960" t="str">
            <v>DE49</v>
          </cell>
          <cell r="F960">
            <v>1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1</v>
          </cell>
        </row>
        <row r="963">
          <cell r="E963" t="str">
            <v>L529</v>
          </cell>
          <cell r="F963">
            <v>1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1</v>
          </cell>
        </row>
        <row r="964">
          <cell r="E964" t="str">
            <v>L589</v>
          </cell>
          <cell r="F964">
            <v>1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1</v>
          </cell>
        </row>
        <row r="965">
          <cell r="E965" t="str">
            <v>L599</v>
          </cell>
          <cell r="F965">
            <v>1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1</v>
          </cell>
        </row>
        <row r="966">
          <cell r="E966" t="str">
            <v>OP69</v>
          </cell>
          <cell r="F966">
            <v>1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1</v>
          </cell>
        </row>
        <row r="969">
          <cell r="E969" t="str">
            <v>CS09</v>
          </cell>
          <cell r="F969">
            <v>1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1</v>
          </cell>
        </row>
      </sheetData>
      <sheetData sheetId="12">
        <row r="24">
          <cell r="G24">
            <v>0</v>
          </cell>
          <cell r="H24">
            <v>0</v>
          </cell>
        </row>
        <row r="33">
          <cell r="G33">
            <v>6741</v>
          </cell>
          <cell r="H33">
            <v>805</v>
          </cell>
        </row>
        <row r="59">
          <cell r="G59">
            <v>0</v>
          </cell>
          <cell r="H59">
            <v>0</v>
          </cell>
        </row>
        <row r="60">
          <cell r="G60">
            <v>0</v>
          </cell>
          <cell r="H60">
            <v>0</v>
          </cell>
        </row>
        <row r="61">
          <cell r="G61">
            <v>0</v>
          </cell>
          <cell r="H61">
            <v>0</v>
          </cell>
        </row>
        <row r="65">
          <cell r="G65">
            <v>0</v>
          </cell>
          <cell r="H65">
            <v>0</v>
          </cell>
        </row>
        <row r="66">
          <cell r="G66">
            <v>0</v>
          </cell>
          <cell r="H66">
            <v>0</v>
          </cell>
        </row>
        <row r="67">
          <cell r="G67">
            <v>0</v>
          </cell>
          <cell r="H67">
            <v>0</v>
          </cell>
        </row>
        <row r="73">
          <cell r="G73">
            <v>0</v>
          </cell>
          <cell r="H73">
            <v>0</v>
          </cell>
        </row>
        <row r="74">
          <cell r="G74">
            <v>0</v>
          </cell>
          <cell r="H74">
            <v>0</v>
          </cell>
        </row>
        <row r="75">
          <cell r="G75">
            <v>0</v>
          </cell>
          <cell r="H75">
            <v>0</v>
          </cell>
        </row>
        <row r="76">
          <cell r="G76">
            <v>0</v>
          </cell>
          <cell r="H76">
            <v>0</v>
          </cell>
        </row>
        <row r="77">
          <cell r="G77">
            <v>0</v>
          </cell>
          <cell r="H77">
            <v>0</v>
          </cell>
        </row>
        <row r="78">
          <cell r="G78">
            <v>0</v>
          </cell>
          <cell r="H78">
            <v>0</v>
          </cell>
        </row>
        <row r="79">
          <cell r="G79">
            <v>0</v>
          </cell>
          <cell r="H79">
            <v>0</v>
          </cell>
        </row>
        <row r="80">
          <cell r="G80">
            <v>0</v>
          </cell>
          <cell r="H80">
            <v>0</v>
          </cell>
        </row>
        <row r="81">
          <cell r="G81">
            <v>0</v>
          </cell>
          <cell r="H81">
            <v>0</v>
          </cell>
        </row>
        <row r="82">
          <cell r="G82">
            <v>0</v>
          </cell>
          <cell r="H82">
            <v>0</v>
          </cell>
        </row>
        <row r="83">
          <cell r="G83">
            <v>0</v>
          </cell>
          <cell r="H83">
            <v>0</v>
          </cell>
        </row>
        <row r="84">
          <cell r="G84">
            <v>0</v>
          </cell>
          <cell r="H84">
            <v>0</v>
          </cell>
        </row>
        <row r="85">
          <cell r="G85">
            <v>0</v>
          </cell>
          <cell r="H85">
            <v>0</v>
          </cell>
        </row>
        <row r="86">
          <cell r="G86">
            <v>0</v>
          </cell>
          <cell r="H86">
            <v>0</v>
          </cell>
        </row>
        <row r="87">
          <cell r="G87">
            <v>0</v>
          </cell>
          <cell r="H87">
            <v>0</v>
          </cell>
        </row>
        <row r="88">
          <cell r="G88">
            <v>0</v>
          </cell>
          <cell r="H88">
            <v>0</v>
          </cell>
        </row>
        <row r="89">
          <cell r="G89">
            <v>22741</v>
          </cell>
          <cell r="H89">
            <v>4981</v>
          </cell>
        </row>
        <row r="90">
          <cell r="G90">
            <v>0</v>
          </cell>
          <cell r="H90">
            <v>0</v>
          </cell>
        </row>
        <row r="91">
          <cell r="G91">
            <v>0</v>
          </cell>
          <cell r="H91">
            <v>0</v>
          </cell>
        </row>
        <row r="92">
          <cell r="G92">
            <v>0</v>
          </cell>
          <cell r="H92">
            <v>0</v>
          </cell>
        </row>
        <row r="93">
          <cell r="G93">
            <v>0</v>
          </cell>
          <cell r="H93">
            <v>0</v>
          </cell>
        </row>
        <row r="100">
          <cell r="G100">
            <v>0</v>
          </cell>
          <cell r="H100">
            <v>0</v>
          </cell>
        </row>
        <row r="101">
          <cell r="G101">
            <v>0</v>
          </cell>
          <cell r="H101">
            <v>0</v>
          </cell>
        </row>
        <row r="102">
          <cell r="G102">
            <v>0</v>
          </cell>
          <cell r="H102">
            <v>0</v>
          </cell>
        </row>
        <row r="103">
          <cell r="G103">
            <v>0</v>
          </cell>
          <cell r="H103">
            <v>0</v>
          </cell>
        </row>
        <row r="104">
          <cell r="G104">
            <v>0</v>
          </cell>
          <cell r="H104">
            <v>0</v>
          </cell>
        </row>
        <row r="105">
          <cell r="G105">
            <v>959</v>
          </cell>
          <cell r="H105">
            <v>90</v>
          </cell>
        </row>
        <row r="106">
          <cell r="G106">
            <v>0</v>
          </cell>
          <cell r="H106">
            <v>0</v>
          </cell>
        </row>
        <row r="107">
          <cell r="G107">
            <v>0</v>
          </cell>
          <cell r="H107">
            <v>0</v>
          </cell>
        </row>
        <row r="108">
          <cell r="G108">
            <v>0</v>
          </cell>
          <cell r="H108">
            <v>0</v>
          </cell>
        </row>
        <row r="112">
          <cell r="G112">
            <v>0</v>
          </cell>
          <cell r="H112">
            <v>0</v>
          </cell>
        </row>
        <row r="113">
          <cell r="G113">
            <v>0</v>
          </cell>
          <cell r="H113">
            <v>0</v>
          </cell>
        </row>
        <row r="114">
          <cell r="G114">
            <v>0</v>
          </cell>
          <cell r="H114">
            <v>0</v>
          </cell>
        </row>
        <row r="115">
          <cell r="G115">
            <v>0</v>
          </cell>
          <cell r="H115">
            <v>0</v>
          </cell>
        </row>
        <row r="116">
          <cell r="G116">
            <v>0</v>
          </cell>
          <cell r="H116">
            <v>0</v>
          </cell>
        </row>
        <row r="117">
          <cell r="G117">
            <v>479</v>
          </cell>
          <cell r="H117">
            <v>45</v>
          </cell>
        </row>
        <row r="118">
          <cell r="G118">
            <v>0</v>
          </cell>
          <cell r="H118">
            <v>0</v>
          </cell>
        </row>
        <row r="119">
          <cell r="G119">
            <v>0</v>
          </cell>
          <cell r="H119">
            <v>0</v>
          </cell>
        </row>
        <row r="120">
          <cell r="G120">
            <v>0</v>
          </cell>
          <cell r="H120">
            <v>0</v>
          </cell>
        </row>
        <row r="136">
          <cell r="G136">
            <v>0</v>
          </cell>
          <cell r="H136">
            <v>0</v>
          </cell>
        </row>
        <row r="137">
          <cell r="G137">
            <v>0</v>
          </cell>
          <cell r="H137">
            <v>0</v>
          </cell>
        </row>
        <row r="138">
          <cell r="G138">
            <v>0</v>
          </cell>
          <cell r="H138">
            <v>0</v>
          </cell>
        </row>
        <row r="142">
          <cell r="G142">
            <v>0</v>
          </cell>
          <cell r="H142">
            <v>0</v>
          </cell>
        </row>
        <row r="143">
          <cell r="G143">
            <v>0</v>
          </cell>
          <cell r="H143">
            <v>0</v>
          </cell>
        </row>
        <row r="144">
          <cell r="G144">
            <v>0</v>
          </cell>
          <cell r="H144">
            <v>0</v>
          </cell>
        </row>
        <row r="150">
          <cell r="G150">
            <v>0</v>
          </cell>
          <cell r="H150">
            <v>0</v>
          </cell>
        </row>
        <row r="151">
          <cell r="G151">
            <v>0</v>
          </cell>
          <cell r="H151">
            <v>0</v>
          </cell>
        </row>
        <row r="152">
          <cell r="G152">
            <v>0</v>
          </cell>
          <cell r="H152">
            <v>0</v>
          </cell>
        </row>
        <row r="153">
          <cell r="G153">
            <v>0</v>
          </cell>
          <cell r="H153">
            <v>0</v>
          </cell>
        </row>
        <row r="154">
          <cell r="G154">
            <v>0</v>
          </cell>
          <cell r="H154">
            <v>0</v>
          </cell>
        </row>
        <row r="155">
          <cell r="G155">
            <v>0</v>
          </cell>
          <cell r="H155">
            <v>0</v>
          </cell>
        </row>
        <row r="156">
          <cell r="G156">
            <v>0</v>
          </cell>
          <cell r="H156">
            <v>0</v>
          </cell>
        </row>
        <row r="157">
          <cell r="G157">
            <v>0</v>
          </cell>
          <cell r="H157">
            <v>0</v>
          </cell>
        </row>
        <row r="158">
          <cell r="G158">
            <v>0</v>
          </cell>
          <cell r="H158">
            <v>0</v>
          </cell>
        </row>
        <row r="159">
          <cell r="G159">
            <v>0</v>
          </cell>
          <cell r="H159">
            <v>0</v>
          </cell>
        </row>
        <row r="160">
          <cell r="G160">
            <v>0</v>
          </cell>
          <cell r="H160">
            <v>0</v>
          </cell>
        </row>
        <row r="161">
          <cell r="G161">
            <v>0</v>
          </cell>
          <cell r="H161">
            <v>0</v>
          </cell>
        </row>
        <row r="162">
          <cell r="G162">
            <v>0</v>
          </cell>
          <cell r="H162">
            <v>0</v>
          </cell>
        </row>
        <row r="163">
          <cell r="G163">
            <v>0</v>
          </cell>
          <cell r="H163">
            <v>0</v>
          </cell>
        </row>
        <row r="164">
          <cell r="G164">
            <v>0</v>
          </cell>
          <cell r="H164">
            <v>0</v>
          </cell>
        </row>
        <row r="165">
          <cell r="G165">
            <v>0</v>
          </cell>
          <cell r="H165">
            <v>0</v>
          </cell>
        </row>
        <row r="166">
          <cell r="G166">
            <v>7149</v>
          </cell>
          <cell r="H166">
            <v>1566</v>
          </cell>
        </row>
        <row r="167">
          <cell r="G167">
            <v>0</v>
          </cell>
          <cell r="H167">
            <v>0</v>
          </cell>
        </row>
        <row r="168">
          <cell r="G168">
            <v>44</v>
          </cell>
          <cell r="H168">
            <v>10</v>
          </cell>
        </row>
        <row r="169">
          <cell r="G169">
            <v>0</v>
          </cell>
          <cell r="H169">
            <v>0</v>
          </cell>
        </row>
        <row r="170">
          <cell r="G170">
            <v>0</v>
          </cell>
          <cell r="H170">
            <v>0</v>
          </cell>
        </row>
        <row r="177">
          <cell r="G177">
            <v>0</v>
          </cell>
          <cell r="H177">
            <v>0</v>
          </cell>
        </row>
        <row r="178">
          <cell r="G178">
            <v>0</v>
          </cell>
          <cell r="H178">
            <v>0</v>
          </cell>
        </row>
        <row r="179">
          <cell r="G179">
            <v>0</v>
          </cell>
          <cell r="H179">
            <v>0</v>
          </cell>
        </row>
        <row r="180">
          <cell r="G180">
            <v>0</v>
          </cell>
          <cell r="H180">
            <v>0</v>
          </cell>
        </row>
        <row r="181">
          <cell r="G181">
            <v>0</v>
          </cell>
          <cell r="H181">
            <v>0</v>
          </cell>
        </row>
        <row r="182">
          <cell r="G182">
            <v>354</v>
          </cell>
          <cell r="H182">
            <v>33</v>
          </cell>
        </row>
        <row r="183">
          <cell r="G183">
            <v>0</v>
          </cell>
          <cell r="H183">
            <v>0</v>
          </cell>
        </row>
        <row r="184">
          <cell r="G184">
            <v>0</v>
          </cell>
          <cell r="H184">
            <v>0</v>
          </cell>
        </row>
        <row r="185">
          <cell r="G185">
            <v>18</v>
          </cell>
          <cell r="H185">
            <v>2</v>
          </cell>
        </row>
        <row r="189">
          <cell r="G189">
            <v>0</v>
          </cell>
          <cell r="H189">
            <v>0</v>
          </cell>
        </row>
        <row r="190">
          <cell r="G190">
            <v>0</v>
          </cell>
          <cell r="H190">
            <v>0</v>
          </cell>
        </row>
        <row r="191">
          <cell r="G191">
            <v>0</v>
          </cell>
          <cell r="H191">
            <v>0</v>
          </cell>
        </row>
        <row r="192">
          <cell r="G192">
            <v>0</v>
          </cell>
          <cell r="H192">
            <v>0</v>
          </cell>
        </row>
        <row r="193">
          <cell r="G193">
            <v>0</v>
          </cell>
          <cell r="H193">
            <v>0</v>
          </cell>
        </row>
        <row r="194">
          <cell r="G194">
            <v>270</v>
          </cell>
          <cell r="H194">
            <v>26</v>
          </cell>
        </row>
        <row r="195">
          <cell r="G195">
            <v>0</v>
          </cell>
          <cell r="H195">
            <v>0</v>
          </cell>
        </row>
        <row r="196">
          <cell r="G196">
            <v>0</v>
          </cell>
          <cell r="H196">
            <v>0</v>
          </cell>
        </row>
        <row r="197">
          <cell r="G197">
            <v>-2</v>
          </cell>
          <cell r="H197">
            <v>0</v>
          </cell>
        </row>
        <row r="292">
          <cell r="G292">
            <v>0</v>
          </cell>
          <cell r="H292">
            <v>0</v>
          </cell>
        </row>
        <row r="293">
          <cell r="G293">
            <v>0</v>
          </cell>
          <cell r="H293">
            <v>0</v>
          </cell>
        </row>
        <row r="294">
          <cell r="G294">
            <v>32</v>
          </cell>
          <cell r="H294">
            <v>7</v>
          </cell>
        </row>
        <row r="295">
          <cell r="G295">
            <v>0</v>
          </cell>
          <cell r="H295">
            <v>0</v>
          </cell>
        </row>
        <row r="296">
          <cell r="G296">
            <v>0</v>
          </cell>
          <cell r="H296">
            <v>0</v>
          </cell>
        </row>
        <row r="297">
          <cell r="G297">
            <v>5</v>
          </cell>
          <cell r="H297">
            <v>1</v>
          </cell>
        </row>
        <row r="298">
          <cell r="G298">
            <v>25</v>
          </cell>
          <cell r="H298">
            <v>5</v>
          </cell>
        </row>
        <row r="299">
          <cell r="G299">
            <v>0</v>
          </cell>
          <cell r="H299">
            <v>0</v>
          </cell>
        </row>
        <row r="300">
          <cell r="G300">
            <v>2443</v>
          </cell>
          <cell r="H300">
            <v>520</v>
          </cell>
        </row>
        <row r="304">
          <cell r="G304">
            <v>0</v>
          </cell>
          <cell r="H304">
            <v>0</v>
          </cell>
        </row>
        <row r="305">
          <cell r="G305">
            <v>0</v>
          </cell>
          <cell r="H305">
            <v>0</v>
          </cell>
        </row>
        <row r="306">
          <cell r="G306">
            <v>0</v>
          </cell>
          <cell r="H306">
            <v>0</v>
          </cell>
        </row>
        <row r="307">
          <cell r="G307">
            <v>0</v>
          </cell>
          <cell r="H307">
            <v>0</v>
          </cell>
        </row>
        <row r="308">
          <cell r="G308">
            <v>0</v>
          </cell>
          <cell r="H308">
            <v>0</v>
          </cell>
        </row>
        <row r="309">
          <cell r="G309">
            <v>0</v>
          </cell>
          <cell r="H309">
            <v>0</v>
          </cell>
        </row>
        <row r="310">
          <cell r="G310">
            <v>0</v>
          </cell>
          <cell r="H310">
            <v>0</v>
          </cell>
        </row>
        <row r="311">
          <cell r="G311">
            <v>0</v>
          </cell>
          <cell r="H311">
            <v>0</v>
          </cell>
        </row>
        <row r="312">
          <cell r="G312">
            <v>0</v>
          </cell>
          <cell r="H312">
            <v>0</v>
          </cell>
        </row>
        <row r="313">
          <cell r="G313">
            <v>0</v>
          </cell>
          <cell r="H313">
            <v>0</v>
          </cell>
        </row>
        <row r="314">
          <cell r="G314">
            <v>0</v>
          </cell>
          <cell r="H314">
            <v>0</v>
          </cell>
        </row>
        <row r="318">
          <cell r="G318">
            <v>645</v>
          </cell>
          <cell r="H318">
            <v>137</v>
          </cell>
        </row>
        <row r="319">
          <cell r="G319">
            <v>0</v>
          </cell>
          <cell r="H319">
            <v>0</v>
          </cell>
        </row>
        <row r="320">
          <cell r="G320">
            <v>0</v>
          </cell>
          <cell r="H320">
            <v>0</v>
          </cell>
        </row>
        <row r="321">
          <cell r="G321">
            <v>0</v>
          </cell>
          <cell r="H321">
            <v>0</v>
          </cell>
        </row>
        <row r="338">
          <cell r="G338">
            <v>0</v>
          </cell>
          <cell r="H338">
            <v>0</v>
          </cell>
        </row>
        <row r="339">
          <cell r="G339">
            <v>0</v>
          </cell>
          <cell r="H339">
            <v>0</v>
          </cell>
        </row>
        <row r="340">
          <cell r="G340">
            <v>0</v>
          </cell>
          <cell r="H340">
            <v>0</v>
          </cell>
        </row>
        <row r="341">
          <cell r="G341">
            <v>0</v>
          </cell>
          <cell r="H341">
            <v>0</v>
          </cell>
        </row>
        <row r="342">
          <cell r="G342">
            <v>0</v>
          </cell>
          <cell r="H342">
            <v>0</v>
          </cell>
        </row>
        <row r="343">
          <cell r="G343">
            <v>0</v>
          </cell>
          <cell r="H343">
            <v>0</v>
          </cell>
        </row>
        <row r="344">
          <cell r="G344">
            <v>0</v>
          </cell>
          <cell r="H344">
            <v>0</v>
          </cell>
        </row>
        <row r="345">
          <cell r="G345">
            <v>0</v>
          </cell>
          <cell r="H345">
            <v>0</v>
          </cell>
        </row>
        <row r="346">
          <cell r="G346">
            <v>0</v>
          </cell>
          <cell r="H346">
            <v>0</v>
          </cell>
        </row>
        <row r="347">
          <cell r="G347">
            <v>0</v>
          </cell>
          <cell r="H347">
            <v>0</v>
          </cell>
        </row>
        <row r="348">
          <cell r="G348">
            <v>0</v>
          </cell>
          <cell r="H348">
            <v>0</v>
          </cell>
        </row>
        <row r="349">
          <cell r="G349">
            <v>0</v>
          </cell>
          <cell r="H349">
            <v>0</v>
          </cell>
        </row>
        <row r="350">
          <cell r="G350">
            <v>0</v>
          </cell>
          <cell r="H350">
            <v>0</v>
          </cell>
        </row>
        <row r="351">
          <cell r="G351">
            <v>0</v>
          </cell>
          <cell r="H351">
            <v>0</v>
          </cell>
        </row>
        <row r="352">
          <cell r="G352">
            <v>0</v>
          </cell>
          <cell r="H352">
            <v>0</v>
          </cell>
        </row>
        <row r="353">
          <cell r="G353">
            <v>0</v>
          </cell>
          <cell r="H353">
            <v>0</v>
          </cell>
        </row>
        <row r="354">
          <cell r="G354">
            <v>0</v>
          </cell>
          <cell r="H354">
            <v>0</v>
          </cell>
        </row>
        <row r="355">
          <cell r="G355">
            <v>0</v>
          </cell>
          <cell r="H355">
            <v>0</v>
          </cell>
        </row>
        <row r="356">
          <cell r="G356">
            <v>0</v>
          </cell>
          <cell r="H356">
            <v>0</v>
          </cell>
        </row>
        <row r="357">
          <cell r="G357">
            <v>0</v>
          </cell>
          <cell r="H357">
            <v>0</v>
          </cell>
        </row>
        <row r="358">
          <cell r="G358">
            <v>0</v>
          </cell>
          <cell r="H358">
            <v>0</v>
          </cell>
        </row>
        <row r="359">
          <cell r="G359">
            <v>0</v>
          </cell>
          <cell r="H359">
            <v>0</v>
          </cell>
        </row>
        <row r="360">
          <cell r="G360">
            <v>0</v>
          </cell>
          <cell r="H360">
            <v>0</v>
          </cell>
        </row>
        <row r="364">
          <cell r="G364">
            <v>0</v>
          </cell>
          <cell r="H364">
            <v>0</v>
          </cell>
        </row>
        <row r="365">
          <cell r="G365">
            <v>0</v>
          </cell>
          <cell r="H365">
            <v>0</v>
          </cell>
        </row>
        <row r="366">
          <cell r="G366">
            <v>0</v>
          </cell>
          <cell r="H366">
            <v>0</v>
          </cell>
        </row>
        <row r="370">
          <cell r="G370">
            <v>0</v>
          </cell>
          <cell r="H370">
            <v>0</v>
          </cell>
        </row>
        <row r="371">
          <cell r="G371">
            <v>0</v>
          </cell>
          <cell r="H371">
            <v>0</v>
          </cell>
        </row>
        <row r="372">
          <cell r="G372">
            <v>0</v>
          </cell>
          <cell r="H372">
            <v>0</v>
          </cell>
        </row>
        <row r="373">
          <cell r="G373">
            <v>0</v>
          </cell>
          <cell r="H373">
            <v>0</v>
          </cell>
        </row>
        <row r="374">
          <cell r="G374">
            <v>0</v>
          </cell>
          <cell r="H374">
            <v>0</v>
          </cell>
        </row>
        <row r="395">
          <cell r="G395">
            <v>273</v>
          </cell>
          <cell r="H395">
            <v>26</v>
          </cell>
        </row>
        <row r="396">
          <cell r="G396">
            <v>0</v>
          </cell>
          <cell r="H396">
            <v>0</v>
          </cell>
        </row>
        <row r="397">
          <cell r="G397">
            <v>0</v>
          </cell>
          <cell r="H397">
            <v>0</v>
          </cell>
        </row>
        <row r="402">
          <cell r="G402">
            <v>7</v>
          </cell>
          <cell r="H402">
            <v>1</v>
          </cell>
        </row>
        <row r="403">
          <cell r="G403">
            <v>0</v>
          </cell>
          <cell r="H403">
            <v>0</v>
          </cell>
        </row>
        <row r="404">
          <cell r="G404">
            <v>0</v>
          </cell>
          <cell r="H404">
            <v>0</v>
          </cell>
        </row>
        <row r="407">
          <cell r="G407">
            <v>0</v>
          </cell>
          <cell r="H407">
            <v>0</v>
          </cell>
        </row>
        <row r="411">
          <cell r="G411">
            <v>0</v>
          </cell>
          <cell r="H411">
            <v>0</v>
          </cell>
        </row>
        <row r="412">
          <cell r="G412">
            <v>0</v>
          </cell>
          <cell r="H412">
            <v>0</v>
          </cell>
        </row>
        <row r="413">
          <cell r="G413">
            <v>0</v>
          </cell>
          <cell r="H413">
            <v>0</v>
          </cell>
        </row>
        <row r="431">
          <cell r="G431">
            <v>13750</v>
          </cell>
          <cell r="H431">
            <v>2894</v>
          </cell>
        </row>
        <row r="447">
          <cell r="G447">
            <v>0</v>
          </cell>
          <cell r="H447">
            <v>0</v>
          </cell>
        </row>
        <row r="448">
          <cell r="G448">
            <v>0</v>
          </cell>
          <cell r="H448">
            <v>0</v>
          </cell>
        </row>
        <row r="449">
          <cell r="G449">
            <v>0</v>
          </cell>
          <cell r="H449">
            <v>0</v>
          </cell>
        </row>
        <row r="450">
          <cell r="G450">
            <v>0</v>
          </cell>
          <cell r="H450">
            <v>0</v>
          </cell>
        </row>
        <row r="451">
          <cell r="G451">
            <v>0</v>
          </cell>
          <cell r="H451">
            <v>0</v>
          </cell>
        </row>
        <row r="452">
          <cell r="G452">
            <v>0</v>
          </cell>
          <cell r="H452">
            <v>0</v>
          </cell>
        </row>
        <row r="456">
          <cell r="G456">
            <v>0</v>
          </cell>
          <cell r="H456">
            <v>0</v>
          </cell>
        </row>
        <row r="462">
          <cell r="G462">
            <v>0</v>
          </cell>
          <cell r="H462">
            <v>0</v>
          </cell>
        </row>
        <row r="463">
          <cell r="G463">
            <v>0</v>
          </cell>
          <cell r="H463">
            <v>0</v>
          </cell>
        </row>
        <row r="464">
          <cell r="G464">
            <v>0</v>
          </cell>
          <cell r="H464">
            <v>0</v>
          </cell>
        </row>
        <row r="465">
          <cell r="G465">
            <v>0</v>
          </cell>
          <cell r="H465">
            <v>0</v>
          </cell>
        </row>
        <row r="469">
          <cell r="G469">
            <v>0</v>
          </cell>
          <cell r="H469">
            <v>0</v>
          </cell>
        </row>
        <row r="473">
          <cell r="G473">
            <v>0</v>
          </cell>
          <cell r="H473">
            <v>0</v>
          </cell>
        </row>
        <row r="474">
          <cell r="G474">
            <v>0</v>
          </cell>
          <cell r="H474">
            <v>0</v>
          </cell>
        </row>
        <row r="475">
          <cell r="G475">
            <v>0</v>
          </cell>
          <cell r="H475">
            <v>0</v>
          </cell>
        </row>
        <row r="476">
          <cell r="G476">
            <v>0</v>
          </cell>
          <cell r="H476">
            <v>0</v>
          </cell>
        </row>
        <row r="477">
          <cell r="G477">
            <v>0</v>
          </cell>
          <cell r="H477">
            <v>0</v>
          </cell>
        </row>
        <row r="478">
          <cell r="G478">
            <v>0</v>
          </cell>
          <cell r="H478">
            <v>0</v>
          </cell>
        </row>
        <row r="479">
          <cell r="G479">
            <v>0</v>
          </cell>
          <cell r="H479">
            <v>0</v>
          </cell>
        </row>
        <row r="480">
          <cell r="G480">
            <v>0</v>
          </cell>
          <cell r="H480">
            <v>0</v>
          </cell>
        </row>
        <row r="481">
          <cell r="G481">
            <v>0</v>
          </cell>
          <cell r="H481">
            <v>0</v>
          </cell>
        </row>
        <row r="482">
          <cell r="G482">
            <v>0</v>
          </cell>
          <cell r="H482">
            <v>0</v>
          </cell>
        </row>
        <row r="483">
          <cell r="G483">
            <v>0</v>
          </cell>
          <cell r="H483">
            <v>0</v>
          </cell>
        </row>
        <row r="484">
          <cell r="G484">
            <v>0</v>
          </cell>
          <cell r="H484">
            <v>0</v>
          </cell>
        </row>
        <row r="485">
          <cell r="G485">
            <v>0</v>
          </cell>
          <cell r="H485">
            <v>0</v>
          </cell>
        </row>
        <row r="486">
          <cell r="G486">
            <v>0</v>
          </cell>
          <cell r="H486">
            <v>0</v>
          </cell>
        </row>
        <row r="487">
          <cell r="G487">
            <v>377</v>
          </cell>
          <cell r="H487">
            <v>82</v>
          </cell>
        </row>
        <row r="488">
          <cell r="G488">
            <v>0</v>
          </cell>
          <cell r="H488">
            <v>0</v>
          </cell>
        </row>
        <row r="489">
          <cell r="G489">
            <v>0</v>
          </cell>
          <cell r="H489">
            <v>0</v>
          </cell>
        </row>
        <row r="490">
          <cell r="G490">
            <v>0</v>
          </cell>
          <cell r="H490">
            <v>0</v>
          </cell>
        </row>
        <row r="491">
          <cell r="G491">
            <v>0</v>
          </cell>
          <cell r="H491">
            <v>0</v>
          </cell>
        </row>
        <row r="495">
          <cell r="G495">
            <v>0</v>
          </cell>
          <cell r="H495">
            <v>0</v>
          </cell>
        </row>
        <row r="496">
          <cell r="G496">
            <v>8982</v>
          </cell>
          <cell r="H496">
            <v>618</v>
          </cell>
        </row>
        <row r="497">
          <cell r="G497">
            <v>95</v>
          </cell>
          <cell r="H497">
            <v>21</v>
          </cell>
        </row>
        <row r="498">
          <cell r="G498">
            <v>-12292</v>
          </cell>
          <cell r="H498">
            <v>-847</v>
          </cell>
        </row>
        <row r="499">
          <cell r="G499">
            <v>0</v>
          </cell>
          <cell r="H499">
            <v>0</v>
          </cell>
        </row>
        <row r="500">
          <cell r="G500">
            <v>0</v>
          </cell>
          <cell r="H500">
            <v>0</v>
          </cell>
        </row>
        <row r="501">
          <cell r="G501">
            <v>3769</v>
          </cell>
          <cell r="H501">
            <v>260</v>
          </cell>
        </row>
        <row r="502">
          <cell r="G502">
            <v>0</v>
          </cell>
          <cell r="H502">
            <v>0</v>
          </cell>
        </row>
        <row r="516">
          <cell r="G516">
            <v>0</v>
          </cell>
          <cell r="H516">
            <v>0</v>
          </cell>
        </row>
        <row r="517">
          <cell r="G517">
            <v>0</v>
          </cell>
          <cell r="H517">
            <v>0</v>
          </cell>
        </row>
        <row r="521">
          <cell r="G521">
            <v>0</v>
          </cell>
          <cell r="H521">
            <v>0</v>
          </cell>
        </row>
        <row r="525">
          <cell r="G525">
            <v>0</v>
          </cell>
          <cell r="H525">
            <v>0</v>
          </cell>
        </row>
        <row r="526">
          <cell r="G526">
            <v>0</v>
          </cell>
          <cell r="H526">
            <v>0</v>
          </cell>
        </row>
        <row r="527">
          <cell r="G527">
            <v>0</v>
          </cell>
          <cell r="H527">
            <v>0</v>
          </cell>
        </row>
        <row r="528">
          <cell r="G528">
            <v>145</v>
          </cell>
          <cell r="H528">
            <v>31</v>
          </cell>
        </row>
        <row r="529">
          <cell r="G529">
            <v>530</v>
          </cell>
          <cell r="H529">
            <v>50</v>
          </cell>
        </row>
        <row r="530">
          <cell r="G530">
            <v>0</v>
          </cell>
          <cell r="H530">
            <v>0</v>
          </cell>
        </row>
        <row r="531">
          <cell r="G531">
            <v>0</v>
          </cell>
          <cell r="H531">
            <v>0</v>
          </cell>
        </row>
        <row r="533">
          <cell r="G533">
            <v>2</v>
          </cell>
          <cell r="H533">
            <v>0</v>
          </cell>
        </row>
        <row r="534">
          <cell r="G534">
            <v>0</v>
          </cell>
          <cell r="H534">
            <v>0</v>
          </cell>
        </row>
        <row r="535">
          <cell r="G535">
            <v>-119</v>
          </cell>
          <cell r="H535">
            <v>-14</v>
          </cell>
        </row>
        <row r="536">
          <cell r="G536">
            <v>-4</v>
          </cell>
          <cell r="H536">
            <v>-1</v>
          </cell>
        </row>
        <row r="537">
          <cell r="G537">
            <v>0</v>
          </cell>
          <cell r="H537">
            <v>0</v>
          </cell>
        </row>
        <row r="538">
          <cell r="G538">
            <v>-20</v>
          </cell>
          <cell r="H538">
            <v>-2</v>
          </cell>
        </row>
        <row r="539">
          <cell r="G539">
            <v>-20</v>
          </cell>
          <cell r="H539">
            <v>-2</v>
          </cell>
        </row>
        <row r="540">
          <cell r="G540">
            <v>0</v>
          </cell>
          <cell r="H540">
            <v>0</v>
          </cell>
        </row>
        <row r="541">
          <cell r="G541">
            <v>0</v>
          </cell>
          <cell r="H541">
            <v>0</v>
          </cell>
        </row>
        <row r="542">
          <cell r="G542">
            <v>-40</v>
          </cell>
          <cell r="H542">
            <v>-5</v>
          </cell>
        </row>
        <row r="543">
          <cell r="G543">
            <v>0</v>
          </cell>
          <cell r="H543">
            <v>0</v>
          </cell>
        </row>
        <row r="544">
          <cell r="G544">
            <v>0</v>
          </cell>
          <cell r="H544">
            <v>0</v>
          </cell>
        </row>
        <row r="545">
          <cell r="G545">
            <v>0</v>
          </cell>
          <cell r="H545">
            <v>0</v>
          </cell>
        </row>
        <row r="546">
          <cell r="G546">
            <v>37</v>
          </cell>
          <cell r="H546">
            <v>4</v>
          </cell>
        </row>
        <row r="562">
          <cell r="G562">
            <v>0</v>
          </cell>
          <cell r="H562">
            <v>0</v>
          </cell>
        </row>
        <row r="566">
          <cell r="G566">
            <v>0</v>
          </cell>
          <cell r="H566">
            <v>0</v>
          </cell>
        </row>
        <row r="570">
          <cell r="G570">
            <v>574</v>
          </cell>
          <cell r="H570">
            <v>126</v>
          </cell>
        </row>
        <row r="574">
          <cell r="G574">
            <v>111</v>
          </cell>
          <cell r="H574">
            <v>10</v>
          </cell>
        </row>
        <row r="578">
          <cell r="G578">
            <v>-3</v>
          </cell>
          <cell r="H578">
            <v>0</v>
          </cell>
        </row>
        <row r="596">
          <cell r="G596">
            <v>248</v>
          </cell>
          <cell r="H596">
            <v>53</v>
          </cell>
        </row>
        <row r="597">
          <cell r="G597">
            <v>0</v>
          </cell>
          <cell r="H597">
            <v>0</v>
          </cell>
        </row>
        <row r="601">
          <cell r="G601">
            <v>35</v>
          </cell>
          <cell r="H601">
            <v>4</v>
          </cell>
        </row>
        <row r="602">
          <cell r="G602">
            <v>-55</v>
          </cell>
          <cell r="H602">
            <v>-6</v>
          </cell>
        </row>
        <row r="603">
          <cell r="G603">
            <v>0</v>
          </cell>
          <cell r="H603">
            <v>0</v>
          </cell>
        </row>
        <row r="604">
          <cell r="G604">
            <v>0</v>
          </cell>
          <cell r="H604">
            <v>0</v>
          </cell>
        </row>
        <row r="608">
          <cell r="G608">
            <v>1</v>
          </cell>
          <cell r="H608">
            <v>1</v>
          </cell>
        </row>
        <row r="609">
          <cell r="G609">
            <v>0</v>
          </cell>
          <cell r="H609">
            <v>0</v>
          </cell>
        </row>
        <row r="632">
          <cell r="G632">
            <v>291</v>
          </cell>
          <cell r="H632">
            <v>61</v>
          </cell>
        </row>
        <row r="636">
          <cell r="G636">
            <v>-152</v>
          </cell>
          <cell r="H636">
            <v>-30</v>
          </cell>
        </row>
        <row r="637">
          <cell r="G637">
            <v>-3</v>
          </cell>
          <cell r="H637">
            <v>0</v>
          </cell>
        </row>
        <row r="638">
          <cell r="G638">
            <v>422</v>
          </cell>
          <cell r="H638">
            <v>84</v>
          </cell>
        </row>
        <row r="644">
          <cell r="G644">
            <v>32</v>
          </cell>
          <cell r="H644">
            <v>4</v>
          </cell>
        </row>
        <row r="645">
          <cell r="G645">
            <v>0</v>
          </cell>
          <cell r="H645">
            <v>0</v>
          </cell>
        </row>
        <row r="646">
          <cell r="G646">
            <v>0</v>
          </cell>
          <cell r="H646">
            <v>0</v>
          </cell>
        </row>
        <row r="647">
          <cell r="G647">
            <v>0</v>
          </cell>
          <cell r="H647">
            <v>0</v>
          </cell>
        </row>
        <row r="648">
          <cell r="G648">
            <v>-86</v>
          </cell>
          <cell r="H648">
            <v>-10</v>
          </cell>
        </row>
        <row r="652">
          <cell r="G652">
            <v>0</v>
          </cell>
          <cell r="H652">
            <v>0</v>
          </cell>
        </row>
        <row r="656">
          <cell r="G656">
            <v>0</v>
          </cell>
          <cell r="H656">
            <v>0</v>
          </cell>
        </row>
        <row r="657">
          <cell r="G657">
            <v>0</v>
          </cell>
          <cell r="H657">
            <v>0</v>
          </cell>
        </row>
        <row r="674">
          <cell r="G674">
            <v>109</v>
          </cell>
          <cell r="H674">
            <v>24</v>
          </cell>
        </row>
        <row r="694">
          <cell r="G694">
            <v>182</v>
          </cell>
          <cell r="H694">
            <v>39</v>
          </cell>
        </row>
        <row r="695">
          <cell r="G695">
            <v>0</v>
          </cell>
          <cell r="H695">
            <v>0</v>
          </cell>
        </row>
        <row r="700">
          <cell r="G700">
            <v>31</v>
          </cell>
          <cell r="H700">
            <v>4</v>
          </cell>
        </row>
        <row r="704">
          <cell r="G704">
            <v>0</v>
          </cell>
          <cell r="H704">
            <v>0</v>
          </cell>
        </row>
        <row r="742">
          <cell r="G742">
            <v>5</v>
          </cell>
          <cell r="H742">
            <v>1</v>
          </cell>
        </row>
        <row r="743">
          <cell r="G743">
            <v>0</v>
          </cell>
          <cell r="H743">
            <v>0</v>
          </cell>
        </row>
        <row r="744">
          <cell r="G744">
            <v>7</v>
          </cell>
          <cell r="H744">
            <v>2</v>
          </cell>
        </row>
        <row r="745">
          <cell r="G745">
            <v>43</v>
          </cell>
          <cell r="H745">
            <v>9</v>
          </cell>
        </row>
        <row r="746">
          <cell r="G746">
            <v>0</v>
          </cell>
          <cell r="H746">
            <v>0</v>
          </cell>
        </row>
        <row r="747">
          <cell r="G747">
            <v>0</v>
          </cell>
          <cell r="H747">
            <v>0</v>
          </cell>
        </row>
        <row r="748">
          <cell r="G748">
            <v>0</v>
          </cell>
          <cell r="H748">
            <v>0</v>
          </cell>
        </row>
        <row r="749">
          <cell r="G749">
            <v>0</v>
          </cell>
          <cell r="H749">
            <v>0</v>
          </cell>
        </row>
        <row r="761">
          <cell r="G761">
            <v>0</v>
          </cell>
          <cell r="H761">
            <v>0</v>
          </cell>
        </row>
        <row r="772">
          <cell r="G772">
            <v>6741</v>
          </cell>
          <cell r="H772">
            <v>805</v>
          </cell>
        </row>
        <row r="830">
          <cell r="F830">
            <v>663503</v>
          </cell>
          <cell r="G830">
            <v>301163</v>
          </cell>
          <cell r="H830">
            <v>181485</v>
          </cell>
          <cell r="I830">
            <v>873</v>
          </cell>
          <cell r="J830">
            <v>3136</v>
          </cell>
          <cell r="K830">
            <v>26</v>
          </cell>
          <cell r="L830">
            <v>83466</v>
          </cell>
          <cell r="M830">
            <v>63913</v>
          </cell>
          <cell r="N830">
            <v>1685</v>
          </cell>
          <cell r="O830">
            <v>23115</v>
          </cell>
          <cell r="P830">
            <v>4630</v>
          </cell>
          <cell r="Q830">
            <v>11</v>
          </cell>
          <cell r="R830">
            <v>663503</v>
          </cell>
          <cell r="S830">
            <v>0</v>
          </cell>
        </row>
        <row r="831">
          <cell r="E831" t="str">
            <v>K201</v>
          </cell>
          <cell r="F831">
            <v>1</v>
          </cell>
          <cell r="G831">
            <v>0.45387</v>
          </cell>
          <cell r="H831">
            <v>0.27353</v>
          </cell>
          <cell r="I831">
            <v>1.32E-3</v>
          </cell>
          <cell r="J831">
            <v>4.7299999999999998E-3</v>
          </cell>
          <cell r="K831">
            <v>4.0000000000000003E-5</v>
          </cell>
          <cell r="L831">
            <v>0.1258</v>
          </cell>
          <cell r="M831">
            <v>9.6329999999999999E-2</v>
          </cell>
          <cell r="N831">
            <v>2.5400000000000002E-3</v>
          </cell>
          <cell r="O831">
            <v>3.4840000000000003E-2</v>
          </cell>
          <cell r="P831">
            <v>6.9800000000000001E-3</v>
          </cell>
          <cell r="Q831">
            <v>2.0000000000000002E-5</v>
          </cell>
          <cell r="R831">
            <v>1</v>
          </cell>
          <cell r="S831">
            <v>0</v>
          </cell>
        </row>
        <row r="832">
          <cell r="F832">
            <v>663503</v>
          </cell>
          <cell r="G832">
            <v>301163</v>
          </cell>
          <cell r="H832">
            <v>181485</v>
          </cell>
          <cell r="I832">
            <v>873</v>
          </cell>
          <cell r="J832">
            <v>3136</v>
          </cell>
          <cell r="K832">
            <v>26</v>
          </cell>
          <cell r="L832">
            <v>83466</v>
          </cell>
          <cell r="M832">
            <v>63913</v>
          </cell>
          <cell r="N832">
            <v>1685</v>
          </cell>
          <cell r="O832">
            <v>23115</v>
          </cell>
          <cell r="P832">
            <v>4630</v>
          </cell>
          <cell r="Q832">
            <v>11</v>
          </cell>
          <cell r="R832">
            <v>663503</v>
          </cell>
          <cell r="S832">
            <v>0</v>
          </cell>
        </row>
        <row r="833">
          <cell r="E833" t="str">
            <v>K202</v>
          </cell>
          <cell r="F833">
            <v>1</v>
          </cell>
          <cell r="G833">
            <v>0.45387</v>
          </cell>
          <cell r="H833">
            <v>0.27353</v>
          </cell>
          <cell r="I833">
            <v>1.32E-3</v>
          </cell>
          <cell r="J833">
            <v>4.7299999999999998E-3</v>
          </cell>
          <cell r="K833">
            <v>4.0000000000000003E-5</v>
          </cell>
          <cell r="L833">
            <v>0.1258</v>
          </cell>
          <cell r="M833">
            <v>9.6329999999999999E-2</v>
          </cell>
          <cell r="N833">
            <v>2.5400000000000002E-3</v>
          </cell>
          <cell r="O833">
            <v>3.4840000000000003E-2</v>
          </cell>
          <cell r="P833">
            <v>6.9800000000000001E-3</v>
          </cell>
          <cell r="Q833">
            <v>2.0000000000000002E-5</v>
          </cell>
          <cell r="R833">
            <v>1</v>
          </cell>
          <cell r="S833">
            <v>0</v>
          </cell>
        </row>
        <row r="834">
          <cell r="F834">
            <v>1532788</v>
          </cell>
          <cell r="G834">
            <v>982296</v>
          </cell>
          <cell r="H834">
            <v>290667</v>
          </cell>
          <cell r="I834">
            <v>1091</v>
          </cell>
          <cell r="J834">
            <v>8685</v>
          </cell>
          <cell r="K834">
            <v>54</v>
          </cell>
          <cell r="L834">
            <v>113290</v>
          </cell>
          <cell r="M834">
            <v>91259</v>
          </cell>
          <cell r="N834">
            <v>2980</v>
          </cell>
          <cell r="O834">
            <v>36813</v>
          </cell>
          <cell r="P834">
            <v>5612</v>
          </cell>
          <cell r="Q834">
            <v>41</v>
          </cell>
          <cell r="R834">
            <v>1532788</v>
          </cell>
          <cell r="S834">
            <v>0</v>
          </cell>
        </row>
        <row r="835">
          <cell r="E835" t="str">
            <v>K203</v>
          </cell>
          <cell r="F835">
            <v>1</v>
          </cell>
          <cell r="G835">
            <v>0.64085000000000014</v>
          </cell>
          <cell r="H835">
            <v>0.18962999999999999</v>
          </cell>
          <cell r="I835">
            <v>7.1000000000000002E-4</v>
          </cell>
          <cell r="J835">
            <v>5.6699999999999997E-3</v>
          </cell>
          <cell r="K835">
            <v>4.0000000000000003E-5</v>
          </cell>
          <cell r="L835">
            <v>7.3910000000000003E-2</v>
          </cell>
          <cell r="M835">
            <v>5.9540000000000003E-2</v>
          </cell>
          <cell r="N835">
            <v>1.9400000000000001E-3</v>
          </cell>
          <cell r="O835">
            <v>2.402E-2</v>
          </cell>
          <cell r="P835">
            <v>3.6600000000000001E-3</v>
          </cell>
          <cell r="Q835">
            <v>3.0000000000000001E-5</v>
          </cell>
          <cell r="R835">
            <v>1.0000000000000002</v>
          </cell>
          <cell r="S835">
            <v>0</v>
          </cell>
        </row>
        <row r="836">
          <cell r="F836">
            <v>673122</v>
          </cell>
          <cell r="G836">
            <v>310912</v>
          </cell>
          <cell r="H836">
            <v>193179</v>
          </cell>
          <cell r="I836">
            <v>922</v>
          </cell>
          <cell r="J836">
            <v>4214</v>
          </cell>
          <cell r="K836">
            <v>28</v>
          </cell>
          <cell r="L836">
            <v>88513</v>
          </cell>
          <cell r="M836">
            <v>68972</v>
          </cell>
          <cell r="N836">
            <v>1828</v>
          </cell>
          <cell r="O836">
            <v>0</v>
          </cell>
          <cell r="P836">
            <v>4543</v>
          </cell>
          <cell r="Q836">
            <v>11</v>
          </cell>
          <cell r="R836">
            <v>673122</v>
          </cell>
          <cell r="S836">
            <v>0</v>
          </cell>
        </row>
        <row r="837">
          <cell r="E837" t="str">
            <v>K205</v>
          </cell>
          <cell r="F837">
            <v>1</v>
          </cell>
          <cell r="G837">
            <v>0.46187999999999996</v>
          </cell>
          <cell r="H837">
            <v>0.28699000000000002</v>
          </cell>
          <cell r="I837">
            <v>1.3699999999999999E-3</v>
          </cell>
          <cell r="J837">
            <v>6.2599999999999999E-3</v>
          </cell>
          <cell r="K837">
            <v>4.0000000000000003E-5</v>
          </cell>
          <cell r="L837">
            <v>0.13150000000000001</v>
          </cell>
          <cell r="M837">
            <v>0.10247000000000001</v>
          </cell>
          <cell r="N837">
            <v>2.7200000000000002E-3</v>
          </cell>
          <cell r="O837">
            <v>0</v>
          </cell>
          <cell r="P837">
            <v>6.7499999999999999E-3</v>
          </cell>
          <cell r="Q837">
            <v>2.0000000000000002E-5</v>
          </cell>
          <cell r="R837">
            <v>1</v>
          </cell>
          <cell r="S837">
            <v>0</v>
          </cell>
        </row>
        <row r="838">
          <cell r="F838">
            <v>673122</v>
          </cell>
          <cell r="G838">
            <v>310912</v>
          </cell>
          <cell r="H838">
            <v>193179</v>
          </cell>
          <cell r="I838">
            <v>922</v>
          </cell>
          <cell r="J838">
            <v>4214</v>
          </cell>
          <cell r="K838">
            <v>28</v>
          </cell>
          <cell r="L838">
            <v>88513</v>
          </cell>
          <cell r="M838">
            <v>68972</v>
          </cell>
          <cell r="N838">
            <v>1828</v>
          </cell>
          <cell r="O838">
            <v>0</v>
          </cell>
          <cell r="P838">
            <v>4543</v>
          </cell>
          <cell r="Q838">
            <v>11</v>
          </cell>
          <cell r="R838">
            <v>673122</v>
          </cell>
          <cell r="S838">
            <v>0</v>
          </cell>
        </row>
        <row r="839">
          <cell r="E839" t="str">
            <v>K206</v>
          </cell>
          <cell r="F839">
            <v>1</v>
          </cell>
          <cell r="G839">
            <v>0.46187999999999996</v>
          </cell>
          <cell r="H839">
            <v>0.28699000000000002</v>
          </cell>
          <cell r="I839">
            <v>1.3699999999999999E-3</v>
          </cell>
          <cell r="J839">
            <v>6.2599999999999999E-3</v>
          </cell>
          <cell r="K839">
            <v>4.0000000000000003E-5</v>
          </cell>
          <cell r="L839">
            <v>0.13150000000000001</v>
          </cell>
          <cell r="M839">
            <v>0.10247000000000001</v>
          </cell>
          <cell r="N839">
            <v>2.7200000000000002E-3</v>
          </cell>
          <cell r="O839">
            <v>0</v>
          </cell>
          <cell r="P839">
            <v>6.7499999999999999E-3</v>
          </cell>
          <cell r="Q839">
            <v>2.0000000000000002E-5</v>
          </cell>
          <cell r="R839">
            <v>1</v>
          </cell>
          <cell r="S839">
            <v>0</v>
          </cell>
        </row>
        <row r="840">
          <cell r="F840">
            <v>28039</v>
          </cell>
          <cell r="G840">
            <v>22741</v>
          </cell>
          <cell r="H840">
            <v>4981</v>
          </cell>
          <cell r="I840">
            <v>0</v>
          </cell>
          <cell r="J840">
            <v>49</v>
          </cell>
          <cell r="K840">
            <v>5</v>
          </cell>
          <cell r="L840">
            <v>139</v>
          </cell>
          <cell r="M840">
            <v>76</v>
          </cell>
          <cell r="N840">
            <v>22</v>
          </cell>
          <cell r="O840">
            <v>24</v>
          </cell>
          <cell r="P840">
            <v>0</v>
          </cell>
          <cell r="Q840">
            <v>2</v>
          </cell>
          <cell r="R840">
            <v>28039</v>
          </cell>
          <cell r="S840">
            <v>0</v>
          </cell>
        </row>
        <row r="841">
          <cell r="E841" t="str">
            <v>K209</v>
          </cell>
          <cell r="F841">
            <v>1</v>
          </cell>
          <cell r="G841">
            <v>0.81103999999999998</v>
          </cell>
          <cell r="H841">
            <v>0.17765</v>
          </cell>
          <cell r="I841">
            <v>0</v>
          </cell>
          <cell r="J841">
            <v>1.75E-3</v>
          </cell>
          <cell r="K841">
            <v>1.8000000000000001E-4</v>
          </cell>
          <cell r="L841">
            <v>4.96E-3</v>
          </cell>
          <cell r="M841">
            <v>2.7100000000000002E-3</v>
          </cell>
          <cell r="N841">
            <v>7.7999999999999999E-4</v>
          </cell>
          <cell r="O841">
            <v>8.5999999999999998E-4</v>
          </cell>
          <cell r="P841">
            <v>0</v>
          </cell>
          <cell r="Q841">
            <v>6.9999999999999994E-5</v>
          </cell>
          <cell r="R841">
            <v>0.99999999999999989</v>
          </cell>
          <cell r="S841">
            <v>0</v>
          </cell>
        </row>
        <row r="842">
          <cell r="F842">
            <v>673122</v>
          </cell>
          <cell r="G842">
            <v>310912</v>
          </cell>
          <cell r="H842">
            <v>193179</v>
          </cell>
          <cell r="I842">
            <v>922</v>
          </cell>
          <cell r="J842">
            <v>4214</v>
          </cell>
          <cell r="K842">
            <v>28</v>
          </cell>
          <cell r="L842">
            <v>88513</v>
          </cell>
          <cell r="M842">
            <v>68972</v>
          </cell>
          <cell r="N842">
            <v>1828</v>
          </cell>
          <cell r="O842">
            <v>0</v>
          </cell>
          <cell r="P842">
            <v>4543</v>
          </cell>
          <cell r="Q842">
            <v>11</v>
          </cell>
          <cell r="R842">
            <v>673122</v>
          </cell>
          <cell r="S842">
            <v>0</v>
          </cell>
        </row>
        <row r="843">
          <cell r="E843" t="str">
            <v>K215</v>
          </cell>
          <cell r="F843">
            <v>1</v>
          </cell>
          <cell r="G843">
            <v>0.46187999999999996</v>
          </cell>
          <cell r="H843">
            <v>0.28699000000000002</v>
          </cell>
          <cell r="I843">
            <v>1.3699999999999999E-3</v>
          </cell>
          <cell r="J843">
            <v>6.2599999999999999E-3</v>
          </cell>
          <cell r="K843">
            <v>4.0000000000000003E-5</v>
          </cell>
          <cell r="L843">
            <v>0.13150000000000001</v>
          </cell>
          <cell r="M843">
            <v>0.10247000000000001</v>
          </cell>
          <cell r="N843">
            <v>2.7200000000000002E-3</v>
          </cell>
          <cell r="O843">
            <v>0</v>
          </cell>
          <cell r="P843">
            <v>6.7499999999999999E-3</v>
          </cell>
          <cell r="Q843">
            <v>2.0000000000000002E-5</v>
          </cell>
          <cell r="R843">
            <v>1</v>
          </cell>
          <cell r="S843">
            <v>0</v>
          </cell>
        </row>
        <row r="844">
          <cell r="F844">
            <v>147311</v>
          </cell>
          <cell r="G844">
            <v>132136</v>
          </cell>
          <cell r="H844">
            <v>13117</v>
          </cell>
          <cell r="I844">
            <v>192</v>
          </cell>
          <cell r="J844">
            <v>186</v>
          </cell>
          <cell r="K844">
            <v>13</v>
          </cell>
          <cell r="L844">
            <v>665</v>
          </cell>
          <cell r="M844">
            <v>190</v>
          </cell>
          <cell r="N844">
            <v>50</v>
          </cell>
          <cell r="O844">
            <v>55</v>
          </cell>
          <cell r="P844">
            <v>667</v>
          </cell>
          <cell r="Q844">
            <v>6</v>
          </cell>
          <cell r="R844">
            <v>147277</v>
          </cell>
          <cell r="S844">
            <v>34</v>
          </cell>
        </row>
        <row r="845">
          <cell r="E845" t="str">
            <v>K217</v>
          </cell>
          <cell r="F845">
            <v>1</v>
          </cell>
          <cell r="G845">
            <v>0.89698999999999995</v>
          </cell>
          <cell r="H845">
            <v>8.9039999999999994E-2</v>
          </cell>
          <cell r="I845">
            <v>1.2999999999999999E-3</v>
          </cell>
          <cell r="J845">
            <v>1.2600000000000001E-3</v>
          </cell>
          <cell r="K845">
            <v>9.0000000000000006E-5</v>
          </cell>
          <cell r="L845">
            <v>4.5100000000000001E-3</v>
          </cell>
          <cell r="M845">
            <v>1.2899999999999999E-3</v>
          </cell>
          <cell r="N845">
            <v>3.4000000000000002E-4</v>
          </cell>
          <cell r="O845">
            <v>3.6999999999999999E-4</v>
          </cell>
          <cell r="P845">
            <v>4.5300000000000002E-3</v>
          </cell>
          <cell r="Q845">
            <v>4.0000000000000003E-5</v>
          </cell>
          <cell r="R845">
            <v>0.99976000000000009</v>
          </cell>
          <cell r="S845">
            <v>2.3999999999990695E-4</v>
          </cell>
        </row>
        <row r="846">
          <cell r="F846">
            <v>4013759225.5</v>
          </cell>
          <cell r="G846">
            <v>1525625988</v>
          </cell>
          <cell r="H846">
            <v>1125475031.5</v>
          </cell>
          <cell r="I846">
            <v>6380177</v>
          </cell>
          <cell r="J846">
            <v>16844601</v>
          </cell>
          <cell r="K846">
            <v>160054</v>
          </cell>
          <cell r="L846">
            <v>612293396</v>
          </cell>
          <cell r="M846">
            <v>503829272</v>
          </cell>
          <cell r="N846">
            <v>12541550</v>
          </cell>
          <cell r="O846">
            <v>192332762</v>
          </cell>
          <cell r="P846">
            <v>18217441</v>
          </cell>
          <cell r="Q846">
            <v>58953</v>
          </cell>
          <cell r="R846">
            <v>4013759225.5</v>
          </cell>
          <cell r="S846">
            <v>0</v>
          </cell>
        </row>
        <row r="847">
          <cell r="E847" t="str">
            <v>K301</v>
          </cell>
          <cell r="F847">
            <v>1</v>
          </cell>
          <cell r="G847">
            <v>0.3801000000000001</v>
          </cell>
          <cell r="H847">
            <v>0.28039999999999998</v>
          </cell>
          <cell r="I847">
            <v>1.5900000000000001E-3</v>
          </cell>
          <cell r="J847">
            <v>4.1999999999999997E-3</v>
          </cell>
          <cell r="K847">
            <v>4.0000000000000003E-5</v>
          </cell>
          <cell r="L847">
            <v>0.15254999999999999</v>
          </cell>
          <cell r="M847">
            <v>0.12553</v>
          </cell>
          <cell r="N847">
            <v>3.1199999999999999E-3</v>
          </cell>
          <cell r="O847">
            <v>4.7919999999999997E-2</v>
          </cell>
          <cell r="P847">
            <v>4.5399999999999998E-3</v>
          </cell>
          <cell r="Q847">
            <v>1.0000000000000001E-5</v>
          </cell>
          <cell r="R847">
            <v>1</v>
          </cell>
          <cell r="S847">
            <v>0</v>
          </cell>
        </row>
        <row r="848">
          <cell r="F848">
            <v>4013759225.5</v>
          </cell>
          <cell r="G848">
            <v>1525625988</v>
          </cell>
          <cell r="H848">
            <v>1125475031.5</v>
          </cell>
          <cell r="I848">
            <v>6380177</v>
          </cell>
          <cell r="J848">
            <v>16844601</v>
          </cell>
          <cell r="K848">
            <v>160054</v>
          </cell>
          <cell r="L848">
            <v>612293396</v>
          </cell>
          <cell r="M848">
            <v>503829272</v>
          </cell>
          <cell r="N848">
            <v>12541550</v>
          </cell>
          <cell r="O848">
            <v>180259813</v>
          </cell>
          <cell r="P848">
            <v>18217441</v>
          </cell>
          <cell r="Q848">
            <v>58953</v>
          </cell>
          <cell r="R848">
            <v>4001686276.5</v>
          </cell>
          <cell r="S848">
            <v>12072949</v>
          </cell>
        </row>
        <row r="849">
          <cell r="E849" t="str">
            <v>K303</v>
          </cell>
          <cell r="F849">
            <v>1</v>
          </cell>
          <cell r="G849">
            <v>0.38009999999999999</v>
          </cell>
          <cell r="H849">
            <v>0.28039999999999998</v>
          </cell>
          <cell r="I849">
            <v>1.5900000000000001E-3</v>
          </cell>
          <cell r="J849">
            <v>4.1999999999999997E-3</v>
          </cell>
          <cell r="K849">
            <v>4.0000000000000003E-5</v>
          </cell>
          <cell r="L849">
            <v>0.15254999999999999</v>
          </cell>
          <cell r="M849">
            <v>0.12553</v>
          </cell>
          <cell r="N849">
            <v>3.1199999999999999E-3</v>
          </cell>
          <cell r="O849">
            <v>4.4909999999999999E-2</v>
          </cell>
          <cell r="P849">
            <v>4.5399999999999998E-3</v>
          </cell>
          <cell r="Q849">
            <v>1.0000000000000001E-5</v>
          </cell>
          <cell r="R849">
            <v>0.99698999999999993</v>
          </cell>
          <cell r="S849">
            <v>3.0100000000000682E-3</v>
          </cell>
        </row>
        <row r="850">
          <cell r="F850">
            <v>3995541784.5</v>
          </cell>
          <cell r="G850">
            <v>1525625988</v>
          </cell>
          <cell r="H850">
            <v>1125475031.5</v>
          </cell>
          <cell r="I850">
            <v>6380177</v>
          </cell>
          <cell r="J850">
            <v>16844601</v>
          </cell>
          <cell r="K850">
            <v>160054</v>
          </cell>
          <cell r="L850">
            <v>612293396</v>
          </cell>
          <cell r="M850">
            <v>503829272</v>
          </cell>
          <cell r="N850">
            <v>12541550</v>
          </cell>
          <cell r="O850">
            <v>192332762</v>
          </cell>
          <cell r="P850">
            <v>0</v>
          </cell>
          <cell r="Q850">
            <v>58953</v>
          </cell>
          <cell r="R850">
            <v>3995541784.5</v>
          </cell>
          <cell r="S850">
            <v>0</v>
          </cell>
        </row>
        <row r="851">
          <cell r="E851" t="str">
            <v>K305</v>
          </cell>
          <cell r="F851">
            <v>1</v>
          </cell>
          <cell r="G851">
            <v>0.38183000000000011</v>
          </cell>
          <cell r="H851">
            <v>0.28167999999999999</v>
          </cell>
          <cell r="I851">
            <v>1.6000000000000001E-3</v>
          </cell>
          <cell r="J851">
            <v>4.2199999999999998E-3</v>
          </cell>
          <cell r="K851">
            <v>4.0000000000000003E-5</v>
          </cell>
          <cell r="L851">
            <v>0.15323999999999999</v>
          </cell>
          <cell r="M851">
            <v>0.12609999999999999</v>
          </cell>
          <cell r="N851">
            <v>3.14E-3</v>
          </cell>
          <cell r="O851">
            <v>4.8140000000000002E-2</v>
          </cell>
          <cell r="P851">
            <v>0</v>
          </cell>
          <cell r="Q851">
            <v>1.0000000000000001E-5</v>
          </cell>
          <cell r="R851">
            <v>1</v>
          </cell>
          <cell r="S851">
            <v>0</v>
          </cell>
        </row>
        <row r="852">
          <cell r="F852">
            <v>1</v>
          </cell>
          <cell r="G852">
            <v>1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E853" t="str">
            <v>K307</v>
          </cell>
          <cell r="F853">
            <v>1</v>
          </cell>
          <cell r="G853">
            <v>1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F854">
            <v>1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1</v>
          </cell>
          <cell r="Q854">
            <v>0</v>
          </cell>
          <cell r="R854">
            <v>1</v>
          </cell>
          <cell r="S854">
            <v>0</v>
          </cell>
        </row>
        <row r="855">
          <cell r="E855" t="str">
            <v>K401</v>
          </cell>
          <cell r="F855">
            <v>1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1</v>
          </cell>
          <cell r="Q855">
            <v>0</v>
          </cell>
          <cell r="R855">
            <v>1</v>
          </cell>
          <cell r="S855">
            <v>0</v>
          </cell>
        </row>
        <row r="856">
          <cell r="F856">
            <v>146427</v>
          </cell>
          <cell r="G856">
            <v>132136</v>
          </cell>
          <cell r="H856">
            <v>13122</v>
          </cell>
          <cell r="I856">
            <v>192</v>
          </cell>
          <cell r="J856">
            <v>93</v>
          </cell>
          <cell r="K856">
            <v>13</v>
          </cell>
          <cell r="L856">
            <v>135</v>
          </cell>
          <cell r="M856">
            <v>38</v>
          </cell>
          <cell r="N856">
            <v>10</v>
          </cell>
          <cell r="O856">
            <v>11</v>
          </cell>
          <cell r="P856">
            <v>667</v>
          </cell>
          <cell r="Q856">
            <v>6</v>
          </cell>
          <cell r="R856">
            <v>146423</v>
          </cell>
          <cell r="S856">
            <v>4</v>
          </cell>
        </row>
        <row r="857">
          <cell r="E857" t="str">
            <v>K405</v>
          </cell>
          <cell r="F857">
            <v>1</v>
          </cell>
          <cell r="G857">
            <v>0.90239999999999998</v>
          </cell>
          <cell r="H857">
            <v>8.9609999999999995E-2</v>
          </cell>
          <cell r="I857">
            <v>1.31E-3</v>
          </cell>
          <cell r="J857">
            <v>6.4000000000000005E-4</v>
          </cell>
          <cell r="K857">
            <v>9.0000000000000006E-5</v>
          </cell>
          <cell r="L857">
            <v>9.2000000000000003E-4</v>
          </cell>
          <cell r="M857">
            <v>2.5999999999999998E-4</v>
          </cell>
          <cell r="N857">
            <v>6.9999999999999994E-5</v>
          </cell>
          <cell r="O857">
            <v>8.0000000000000007E-5</v>
          </cell>
          <cell r="P857">
            <v>4.5599999999999998E-3</v>
          </cell>
          <cell r="Q857">
            <v>4.0000000000000003E-5</v>
          </cell>
          <cell r="R857">
            <v>0.99998000000000009</v>
          </cell>
          <cell r="S857">
            <v>1.9999999999908979E-5</v>
          </cell>
        </row>
        <row r="858">
          <cell r="F858">
            <v>16284211.22000007</v>
          </cell>
          <cell r="G858">
            <v>13207428.880000064</v>
          </cell>
          <cell r="H858">
            <v>2892979.340000005</v>
          </cell>
          <cell r="I858">
            <v>0</v>
          </cell>
          <cell r="J858">
            <v>28645</v>
          </cell>
          <cell r="K858">
            <v>2856</v>
          </cell>
          <cell r="L858">
            <v>80974</v>
          </cell>
          <cell r="M858">
            <v>44014</v>
          </cell>
          <cell r="N858">
            <v>12516</v>
          </cell>
          <cell r="O858">
            <v>13607</v>
          </cell>
          <cell r="P858">
            <v>0</v>
          </cell>
          <cell r="Q858">
            <v>1191</v>
          </cell>
          <cell r="R858">
            <v>16284211.22000007</v>
          </cell>
          <cell r="S858">
            <v>0</v>
          </cell>
        </row>
        <row r="859">
          <cell r="E859" t="str">
            <v>K407</v>
          </cell>
          <cell r="F859">
            <v>1</v>
          </cell>
          <cell r="G859">
            <v>0.81104999999999994</v>
          </cell>
          <cell r="H859">
            <v>0.17766000000000001</v>
          </cell>
          <cell r="I859">
            <v>0</v>
          </cell>
          <cell r="J859">
            <v>1.7600000000000001E-3</v>
          </cell>
          <cell r="K859">
            <v>1.8000000000000001E-4</v>
          </cell>
          <cell r="L859">
            <v>4.9699999999999996E-3</v>
          </cell>
          <cell r="M859">
            <v>2.7000000000000001E-3</v>
          </cell>
          <cell r="N859">
            <v>7.6999999999999996E-4</v>
          </cell>
          <cell r="O859">
            <v>8.4000000000000003E-4</v>
          </cell>
          <cell r="P859">
            <v>0</v>
          </cell>
          <cell r="Q859">
            <v>6.9999999999999994E-5</v>
          </cell>
          <cell r="R859">
            <v>1</v>
          </cell>
          <cell r="S859">
            <v>0</v>
          </cell>
        </row>
        <row r="860">
          <cell r="F860">
            <v>161072</v>
          </cell>
          <cell r="G860">
            <v>132136</v>
          </cell>
          <cell r="H860">
            <v>26238</v>
          </cell>
          <cell r="I860">
            <v>192</v>
          </cell>
          <cell r="J860">
            <v>279</v>
          </cell>
          <cell r="K860">
            <v>26</v>
          </cell>
          <cell r="L860">
            <v>800</v>
          </cell>
          <cell r="M860">
            <v>456</v>
          </cell>
          <cell r="N860">
            <v>130</v>
          </cell>
          <cell r="O860">
            <v>136</v>
          </cell>
          <cell r="P860">
            <v>667</v>
          </cell>
          <cell r="Q860">
            <v>12</v>
          </cell>
          <cell r="R860">
            <v>161072</v>
          </cell>
          <cell r="S860">
            <v>0</v>
          </cell>
        </row>
        <row r="861">
          <cell r="E861" t="str">
            <v>K409</v>
          </cell>
          <cell r="F861">
            <v>1</v>
          </cell>
          <cell r="G861">
            <v>0.82035999999999998</v>
          </cell>
          <cell r="H861">
            <v>0.16289999999999999</v>
          </cell>
          <cell r="I861">
            <v>1.1900000000000001E-3</v>
          </cell>
          <cell r="J861">
            <v>1.73E-3</v>
          </cell>
          <cell r="K861">
            <v>1.6000000000000001E-4</v>
          </cell>
          <cell r="L861">
            <v>4.9699999999999996E-3</v>
          </cell>
          <cell r="M861">
            <v>2.8300000000000001E-3</v>
          </cell>
          <cell r="N861">
            <v>8.0999999999999996E-4</v>
          </cell>
          <cell r="O861">
            <v>8.4000000000000003E-4</v>
          </cell>
          <cell r="P861">
            <v>4.1399999999999996E-3</v>
          </cell>
          <cell r="Q861">
            <v>6.9999999999999994E-5</v>
          </cell>
          <cell r="R861">
            <v>1</v>
          </cell>
          <cell r="S861">
            <v>0</v>
          </cell>
        </row>
        <row r="862">
          <cell r="F862">
            <v>10683010.880000001</v>
          </cell>
          <cell r="G862">
            <v>9389993</v>
          </cell>
          <cell r="H862">
            <v>646612.88000000082</v>
          </cell>
          <cell r="I862">
            <v>4293</v>
          </cell>
          <cell r="J862">
            <v>8857</v>
          </cell>
          <cell r="K862">
            <v>142</v>
          </cell>
          <cell r="L862">
            <v>295920</v>
          </cell>
          <cell r="M862">
            <v>230868</v>
          </cell>
          <cell r="N862">
            <v>6956</v>
          </cell>
          <cell r="O862">
            <v>82857</v>
          </cell>
          <cell r="P862">
            <v>11055</v>
          </cell>
          <cell r="Q862">
            <v>5457</v>
          </cell>
          <cell r="R862">
            <v>10683010.880000001</v>
          </cell>
          <cell r="S862">
            <v>0</v>
          </cell>
        </row>
        <row r="863">
          <cell r="E863" t="str">
            <v>K411</v>
          </cell>
          <cell r="F863">
            <v>1</v>
          </cell>
          <cell r="G863">
            <v>0.87897000000000003</v>
          </cell>
          <cell r="H863">
            <v>6.053E-2</v>
          </cell>
          <cell r="I863">
            <v>4.0000000000000002E-4</v>
          </cell>
          <cell r="J863">
            <v>8.3000000000000001E-4</v>
          </cell>
          <cell r="K863">
            <v>1.0000000000000001E-5</v>
          </cell>
          <cell r="L863">
            <v>2.7699999999999999E-2</v>
          </cell>
          <cell r="M863">
            <v>2.1610000000000001E-2</v>
          </cell>
          <cell r="N863">
            <v>6.4999999999999997E-4</v>
          </cell>
          <cell r="O863">
            <v>7.7600000000000004E-3</v>
          </cell>
          <cell r="P863">
            <v>1.0300000000000001E-3</v>
          </cell>
          <cell r="Q863">
            <v>5.1000000000000004E-4</v>
          </cell>
          <cell r="R863">
            <v>0.99999999999999989</v>
          </cell>
          <cell r="S863">
            <v>0</v>
          </cell>
        </row>
        <row r="864">
          <cell r="F864">
            <v>4000458318.5</v>
          </cell>
          <cell r="G864">
            <v>1525625988</v>
          </cell>
          <cell r="H864">
            <v>1124961238.5</v>
          </cell>
          <cell r="I864">
            <v>6380177</v>
          </cell>
          <cell r="J864">
            <v>16844601</v>
          </cell>
          <cell r="K864">
            <v>160054</v>
          </cell>
          <cell r="L864">
            <v>611579231</v>
          </cell>
          <cell r="M864">
            <v>503829272</v>
          </cell>
          <cell r="N864">
            <v>12541550</v>
          </cell>
          <cell r="O864">
            <v>180259813</v>
          </cell>
          <cell r="P864">
            <v>18217441</v>
          </cell>
          <cell r="Q864">
            <v>58953</v>
          </cell>
          <cell r="R864">
            <v>4000458318.5</v>
          </cell>
          <cell r="S864">
            <v>0</v>
          </cell>
        </row>
        <row r="865">
          <cell r="E865" t="str">
            <v>K302</v>
          </cell>
          <cell r="F865">
            <v>1</v>
          </cell>
          <cell r="G865">
            <v>0.3813700000000001</v>
          </cell>
          <cell r="H865">
            <v>0.28121000000000002</v>
          </cell>
          <cell r="I865">
            <v>1.5900000000000001E-3</v>
          </cell>
          <cell r="J865">
            <v>4.2100000000000002E-3</v>
          </cell>
          <cell r="K865">
            <v>4.0000000000000003E-5</v>
          </cell>
          <cell r="L865">
            <v>0.15287999999999999</v>
          </cell>
          <cell r="M865">
            <v>0.12594</v>
          </cell>
          <cell r="N865">
            <v>3.14E-3</v>
          </cell>
          <cell r="O865">
            <v>4.5060000000000003E-2</v>
          </cell>
          <cell r="P865">
            <v>4.5500000000000002E-3</v>
          </cell>
          <cell r="Q865">
            <v>1.0000000000000001E-5</v>
          </cell>
          <cell r="R865">
            <v>1.0000000000000004</v>
          </cell>
          <cell r="S865">
            <v>0</v>
          </cell>
        </row>
        <row r="867">
          <cell r="E867" t="str">
            <v>R600</v>
          </cell>
          <cell r="F867">
            <v>3629</v>
          </cell>
          <cell r="G867">
            <v>3004</v>
          </cell>
          <cell r="H867">
            <v>536</v>
          </cell>
          <cell r="I867">
            <v>0</v>
          </cell>
          <cell r="J867">
            <v>4</v>
          </cell>
          <cell r="K867">
            <v>0</v>
          </cell>
          <cell r="L867">
            <v>43</v>
          </cell>
          <cell r="M867">
            <v>29</v>
          </cell>
          <cell r="N867">
            <v>4</v>
          </cell>
          <cell r="O867">
            <v>7</v>
          </cell>
          <cell r="P867">
            <v>2</v>
          </cell>
          <cell r="Q867">
            <v>0</v>
          </cell>
          <cell r="R867">
            <v>3629</v>
          </cell>
          <cell r="S867">
            <v>0</v>
          </cell>
        </row>
        <row r="868">
          <cell r="E868" t="str">
            <v>R602</v>
          </cell>
          <cell r="F868">
            <v>7888</v>
          </cell>
          <cell r="G868">
            <v>6741</v>
          </cell>
          <cell r="H868">
            <v>805</v>
          </cell>
          <cell r="I868">
            <v>0</v>
          </cell>
          <cell r="J868">
            <v>0</v>
          </cell>
          <cell r="K868">
            <v>0</v>
          </cell>
          <cell r="L868">
            <v>171</v>
          </cell>
          <cell r="M868">
            <v>119</v>
          </cell>
          <cell r="N868">
            <v>13</v>
          </cell>
          <cell r="O868">
            <v>26</v>
          </cell>
          <cell r="P868">
            <v>13</v>
          </cell>
          <cell r="Q868">
            <v>0</v>
          </cell>
          <cell r="R868">
            <v>7888</v>
          </cell>
          <cell r="S868">
            <v>0</v>
          </cell>
        </row>
        <row r="870">
          <cell r="R870" t="str">
            <v>FR-16(7)(v)-9</v>
          </cell>
        </row>
        <row r="871">
          <cell r="R871" t="str">
            <v>WITNESS RESPONSIBLE:</v>
          </cell>
        </row>
        <row r="872">
          <cell r="R872" t="str">
            <v>JAMES E. ZIOLKOWSKI</v>
          </cell>
        </row>
        <row r="873">
          <cell r="R873" t="str">
            <v>PAGE 17 OF 18</v>
          </cell>
        </row>
        <row r="876">
          <cell r="F876" t="str">
            <v>TOTAL</v>
          </cell>
          <cell r="H876" t="str">
            <v>DS</v>
          </cell>
          <cell r="I876" t="str">
            <v>GSFL</v>
          </cell>
          <cell r="J876" t="str">
            <v>EH</v>
          </cell>
          <cell r="K876" t="str">
            <v>SP</v>
          </cell>
          <cell r="L876" t="str">
            <v>DT SEC</v>
          </cell>
          <cell r="M876" t="str">
            <v>DT PRI</v>
          </cell>
          <cell r="N876" t="str">
            <v>DP</v>
          </cell>
          <cell r="O876" t="str">
            <v>TT</v>
          </cell>
          <cell r="Q876" t="str">
            <v>OTHER</v>
          </cell>
        </row>
        <row r="877">
          <cell r="F877" t="str">
            <v>TRANSMISSION</v>
          </cell>
          <cell r="G877" t="str">
            <v>RS</v>
          </cell>
          <cell r="H877" t="str">
            <v>SECONDARY</v>
          </cell>
          <cell r="I877" t="str">
            <v>SECONDARY</v>
          </cell>
          <cell r="J877" t="str">
            <v>SECONDARY</v>
          </cell>
          <cell r="K877" t="str">
            <v>SECONDARY</v>
          </cell>
          <cell r="L877" t="str">
            <v>SECONDARY</v>
          </cell>
          <cell r="M877" t="str">
            <v>PRIMARY</v>
          </cell>
          <cell r="N877" t="str">
            <v>PRIMARY</v>
          </cell>
          <cell r="O877" t="str">
            <v>TRANSMISSION</v>
          </cell>
          <cell r="P877" t="str">
            <v>LT</v>
          </cell>
          <cell r="Q877" t="str">
            <v>WATER</v>
          </cell>
          <cell r="R877" t="str">
            <v>TOTAL</v>
          </cell>
          <cell r="S877" t="str">
            <v>ALL</v>
          </cell>
        </row>
        <row r="878">
          <cell r="E878" t="str">
            <v>ALLO</v>
          </cell>
          <cell r="F878" t="str">
            <v>CUSTOMER</v>
          </cell>
          <cell r="G878" t="str">
            <v>RESIDENTIAL</v>
          </cell>
          <cell r="H878" t="str">
            <v>DISTRIBUTION</v>
          </cell>
          <cell r="I878" t="str">
            <v>DISTRIBUTION</v>
          </cell>
          <cell r="J878" t="str">
            <v>DISTRIBUTION</v>
          </cell>
          <cell r="K878" t="str">
            <v>DISTRIBUTION</v>
          </cell>
          <cell r="L878" t="str">
            <v>DISTRIBUTION</v>
          </cell>
          <cell r="M878" t="str">
            <v>DISTRIBUTION</v>
          </cell>
          <cell r="N878" t="str">
            <v>DISTRIBUTION</v>
          </cell>
          <cell r="O878" t="str">
            <v>TIME OF DAY</v>
          </cell>
          <cell r="P878" t="str">
            <v>LIGHTING</v>
          </cell>
          <cell r="Q878" t="str">
            <v>PUMPING</v>
          </cell>
          <cell r="R878" t="str">
            <v>AT ISSUE</v>
          </cell>
          <cell r="S878" t="str">
            <v>OTHER</v>
          </cell>
        </row>
        <row r="879">
          <cell r="E879">
            <v>1</v>
          </cell>
          <cell r="G879">
            <v>3</v>
          </cell>
          <cell r="H879">
            <v>4</v>
          </cell>
          <cell r="I879">
            <v>5</v>
          </cell>
          <cell r="J879">
            <v>6</v>
          </cell>
          <cell r="K879">
            <v>7</v>
          </cell>
          <cell r="L879">
            <v>8</v>
          </cell>
          <cell r="M879">
            <v>9</v>
          </cell>
          <cell r="N879">
            <v>10</v>
          </cell>
          <cell r="O879">
            <v>11</v>
          </cell>
          <cell r="P879">
            <v>12</v>
          </cell>
          <cell r="Q879">
            <v>13</v>
          </cell>
          <cell r="S879" t="str">
            <v xml:space="preserve"> </v>
          </cell>
        </row>
        <row r="881">
          <cell r="F881">
            <v>369787593</v>
          </cell>
          <cell r="G881">
            <v>150196282</v>
          </cell>
          <cell r="H881">
            <v>109813740</v>
          </cell>
          <cell r="I881">
            <v>728280</v>
          </cell>
          <cell r="J881">
            <v>1504882</v>
          </cell>
          <cell r="K881">
            <v>24418</v>
          </cell>
          <cell r="L881">
            <v>50255488</v>
          </cell>
          <cell r="M881">
            <v>39207157</v>
          </cell>
          <cell r="N881">
            <v>1181424</v>
          </cell>
          <cell r="O881">
            <v>14072356</v>
          </cell>
          <cell r="P881">
            <v>1877507</v>
          </cell>
          <cell r="Q881">
            <v>926059</v>
          </cell>
          <cell r="R881">
            <v>369787593</v>
          </cell>
          <cell r="S881">
            <v>0</v>
          </cell>
        </row>
        <row r="882">
          <cell r="E882" t="str">
            <v>K901</v>
          </cell>
          <cell r="F882">
            <v>1</v>
          </cell>
          <cell r="G882">
            <v>0.40616906699999988</v>
          </cell>
          <cell r="H882">
            <v>0.296964371</v>
          </cell>
          <cell r="I882">
            <v>1.9694550000000002E-3</v>
          </cell>
          <cell r="J882">
            <v>4.0695849999999997E-3</v>
          </cell>
          <cell r="K882">
            <v>6.6032999999999996E-5</v>
          </cell>
          <cell r="L882">
            <v>0.13590366200000001</v>
          </cell>
          <cell r="M882">
            <v>0.106026156</v>
          </cell>
          <cell r="N882">
            <v>3.1948720000000001E-3</v>
          </cell>
          <cell r="O882">
            <v>3.8055240999999997E-2</v>
          </cell>
          <cell r="P882">
            <v>5.0772580000000003E-3</v>
          </cell>
          <cell r="Q882">
            <v>2.5043000000000001E-3</v>
          </cell>
          <cell r="R882">
            <v>0.99999999999999989</v>
          </cell>
          <cell r="S882">
            <v>0</v>
          </cell>
        </row>
        <row r="883">
          <cell r="F883">
            <v>369787593</v>
          </cell>
          <cell r="G883">
            <v>150196282</v>
          </cell>
          <cell r="H883">
            <v>109813740</v>
          </cell>
          <cell r="I883">
            <v>728280</v>
          </cell>
          <cell r="J883">
            <v>1504882</v>
          </cell>
          <cell r="K883">
            <v>24418</v>
          </cell>
          <cell r="L883">
            <v>50255488</v>
          </cell>
          <cell r="M883">
            <v>39207157</v>
          </cell>
          <cell r="N883">
            <v>1181424</v>
          </cell>
          <cell r="O883">
            <v>14072356</v>
          </cell>
          <cell r="P883">
            <v>1877507</v>
          </cell>
          <cell r="Q883">
            <v>926059</v>
          </cell>
          <cell r="R883">
            <v>369787593</v>
          </cell>
          <cell r="S883">
            <v>0</v>
          </cell>
        </row>
        <row r="884">
          <cell r="E884" t="str">
            <v>K902</v>
          </cell>
          <cell r="F884">
            <v>1</v>
          </cell>
          <cell r="G884">
            <v>0.40616906699999988</v>
          </cell>
          <cell r="H884">
            <v>0.296964371</v>
          </cell>
          <cell r="I884">
            <v>1.9694550000000002E-3</v>
          </cell>
          <cell r="J884">
            <v>4.0695849999999997E-3</v>
          </cell>
          <cell r="K884">
            <v>6.6032999999999996E-5</v>
          </cell>
          <cell r="L884">
            <v>0.13590366200000001</v>
          </cell>
          <cell r="M884">
            <v>0.106026156</v>
          </cell>
          <cell r="N884">
            <v>3.1948720000000001E-3</v>
          </cell>
          <cell r="O884">
            <v>3.8055240999999997E-2</v>
          </cell>
          <cell r="P884">
            <v>5.0772580000000003E-3</v>
          </cell>
          <cell r="Q884">
            <v>2.5043000000000001E-3</v>
          </cell>
          <cell r="R884">
            <v>0.99999999999999989</v>
          </cell>
          <cell r="S884">
            <v>0</v>
          </cell>
        </row>
        <row r="888">
          <cell r="E888" t="str">
            <v>P129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</row>
        <row r="889">
          <cell r="E889" t="str">
            <v>T129</v>
          </cell>
          <cell r="F889">
            <v>1</v>
          </cell>
          <cell r="G889">
            <v>1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E890" t="str">
            <v>PT29</v>
          </cell>
          <cell r="F890">
            <v>1</v>
          </cell>
          <cell r="G890">
            <v>1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E891" t="str">
            <v>D149</v>
          </cell>
          <cell r="F891">
            <v>0</v>
          </cell>
          <cell r="G891">
            <v>0</v>
          </cell>
          <cell r="H891">
            <v>0.17765</v>
          </cell>
          <cell r="I891">
            <v>0</v>
          </cell>
          <cell r="J891">
            <v>1.75E-3</v>
          </cell>
          <cell r="K891">
            <v>1.8000000000000001E-4</v>
          </cell>
          <cell r="L891">
            <v>4.96E-3</v>
          </cell>
          <cell r="M891">
            <v>2.7100000000000002E-3</v>
          </cell>
          <cell r="N891">
            <v>7.7999999999999999E-4</v>
          </cell>
          <cell r="O891">
            <v>8.5999999999999998E-4</v>
          </cell>
          <cell r="P891">
            <v>0</v>
          </cell>
          <cell r="Q891">
            <v>6.9999999999999994E-5</v>
          </cell>
          <cell r="R891">
            <v>0.18895999999999999</v>
          </cell>
          <cell r="S891">
            <v>-0.18895999999999999</v>
          </cell>
        </row>
        <row r="892">
          <cell r="E892" t="str">
            <v>TD29</v>
          </cell>
          <cell r="F892">
            <v>1</v>
          </cell>
          <cell r="G892">
            <v>0.81103999999999998</v>
          </cell>
          <cell r="H892">
            <v>0.17765</v>
          </cell>
          <cell r="I892">
            <v>0</v>
          </cell>
          <cell r="J892">
            <v>1.75E-3</v>
          </cell>
          <cell r="K892">
            <v>1.8000000000000001E-4</v>
          </cell>
          <cell r="L892">
            <v>4.96E-3</v>
          </cell>
          <cell r="M892">
            <v>2.7100000000000002E-3</v>
          </cell>
          <cell r="N892">
            <v>7.7999999999999999E-4</v>
          </cell>
          <cell r="O892">
            <v>8.5999999999999998E-4</v>
          </cell>
          <cell r="P892">
            <v>0</v>
          </cell>
          <cell r="Q892">
            <v>6.9999999999999994E-5</v>
          </cell>
          <cell r="R892">
            <v>0.99999999999999989</v>
          </cell>
          <cell r="S892">
            <v>0</v>
          </cell>
        </row>
        <row r="893">
          <cell r="E893" t="str">
            <v>PD29</v>
          </cell>
          <cell r="F893">
            <v>1</v>
          </cell>
          <cell r="G893">
            <v>0.86787999999999998</v>
          </cell>
          <cell r="H893">
            <v>8.1449999999999995E-2</v>
          </cell>
          <cell r="I893">
            <v>0</v>
          </cell>
          <cell r="J893">
            <v>0</v>
          </cell>
          <cell r="K893">
            <v>0</v>
          </cell>
          <cell r="L893">
            <v>2.443E-2</v>
          </cell>
          <cell r="M893">
            <v>1.8100000000000002E-2</v>
          </cell>
          <cell r="N893">
            <v>1.81E-3</v>
          </cell>
          <cell r="O893">
            <v>4.5199999999999997E-3</v>
          </cell>
          <cell r="P893">
            <v>1.81E-3</v>
          </cell>
          <cell r="Q893">
            <v>0</v>
          </cell>
          <cell r="R893">
            <v>0.99999999999999989</v>
          </cell>
          <cell r="S893">
            <v>0</v>
          </cell>
        </row>
        <row r="894">
          <cell r="E894" t="str">
            <v>G129</v>
          </cell>
          <cell r="F894">
            <v>1</v>
          </cell>
          <cell r="G894">
            <v>0.86619000000000002</v>
          </cell>
          <cell r="H894">
            <v>8.1369999999999998E-2</v>
          </cell>
          <cell r="I894">
            <v>0</v>
          </cell>
          <cell r="J894">
            <v>0</v>
          </cell>
          <cell r="K894">
            <v>0</v>
          </cell>
          <cell r="L894">
            <v>2.5319999999999999E-2</v>
          </cell>
          <cell r="M894">
            <v>1.8079999999999999E-2</v>
          </cell>
          <cell r="N894">
            <v>1.81E-3</v>
          </cell>
          <cell r="O894">
            <v>5.4200000000000003E-3</v>
          </cell>
          <cell r="P894">
            <v>1.81E-3</v>
          </cell>
          <cell r="Q894">
            <v>0</v>
          </cell>
          <cell r="R894">
            <v>0.99999999999999989</v>
          </cell>
          <cell r="S894">
            <v>0</v>
          </cell>
        </row>
        <row r="895">
          <cell r="E895" t="str">
            <v>C129</v>
          </cell>
          <cell r="F895">
            <v>1</v>
          </cell>
          <cell r="G895">
            <v>0.81418999999999997</v>
          </cell>
          <cell r="H895">
            <v>0.17227000000000001</v>
          </cell>
          <cell r="I895">
            <v>0</v>
          </cell>
          <cell r="J895">
            <v>1.65E-3</v>
          </cell>
          <cell r="K895">
            <v>1.7000000000000001E-4</v>
          </cell>
          <cell r="L895">
            <v>6.0600000000000003E-3</v>
          </cell>
          <cell r="M895">
            <v>3.5699999999999998E-3</v>
          </cell>
          <cell r="N895">
            <v>8.4000000000000003E-4</v>
          </cell>
          <cell r="O895">
            <v>1.08E-3</v>
          </cell>
          <cell r="P895">
            <v>1E-4</v>
          </cell>
          <cell r="Q895">
            <v>6.9999999999999994E-5</v>
          </cell>
          <cell r="R895">
            <v>0.99999999999999989</v>
          </cell>
          <cell r="S895">
            <v>0</v>
          </cell>
        </row>
        <row r="896">
          <cell r="E896" t="str">
            <v>GP19</v>
          </cell>
          <cell r="F896">
            <v>0</v>
          </cell>
          <cell r="G896">
            <v>0</v>
          </cell>
          <cell r="H896">
            <v>0.17768</v>
          </cell>
          <cell r="I896">
            <v>0</v>
          </cell>
          <cell r="J896">
            <v>1.8E-3</v>
          </cell>
          <cell r="K896">
            <v>2.3000000000000001E-4</v>
          </cell>
          <cell r="L896">
            <v>4.96E-3</v>
          </cell>
          <cell r="M896">
            <v>2.7100000000000002E-3</v>
          </cell>
          <cell r="N896">
            <v>7.9000000000000001E-4</v>
          </cell>
          <cell r="O896">
            <v>7.9000000000000001E-4</v>
          </cell>
          <cell r="P896">
            <v>0</v>
          </cell>
          <cell r="Q896">
            <v>1.1E-4</v>
          </cell>
          <cell r="R896">
            <v>0.18907000000000002</v>
          </cell>
          <cell r="S896">
            <v>-0.18907000000000002</v>
          </cell>
        </row>
        <row r="897">
          <cell r="E897" t="str">
            <v>DR19</v>
          </cell>
          <cell r="F897">
            <v>1</v>
          </cell>
          <cell r="G897">
            <v>0.81510000000000005</v>
          </cell>
          <cell r="H897">
            <v>0.17033999999999999</v>
          </cell>
          <cell r="I897">
            <v>0</v>
          </cell>
          <cell r="J897">
            <v>1.66E-3</v>
          </cell>
          <cell r="K897">
            <v>2.1000000000000001E-4</v>
          </cell>
          <cell r="L897">
            <v>6.45E-3</v>
          </cell>
          <cell r="M897">
            <v>3.8500000000000001E-3</v>
          </cell>
          <cell r="N897">
            <v>9.3999999999999997E-4</v>
          </cell>
          <cell r="O897">
            <v>1.14E-3</v>
          </cell>
          <cell r="P897">
            <v>2.1000000000000001E-4</v>
          </cell>
          <cell r="Q897">
            <v>1E-4</v>
          </cell>
          <cell r="R897">
            <v>1.0000000000000002</v>
          </cell>
          <cell r="S897">
            <v>0</v>
          </cell>
        </row>
        <row r="900">
          <cell r="E900" t="str">
            <v>P229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E901" t="str">
            <v>T229</v>
          </cell>
          <cell r="F901">
            <v>1</v>
          </cell>
          <cell r="G901">
            <v>1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E902" t="str">
            <v>PL49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</row>
        <row r="903">
          <cell r="E903" t="str">
            <v>D249</v>
          </cell>
          <cell r="F903">
            <v>0</v>
          </cell>
          <cell r="G903">
            <v>0</v>
          </cell>
          <cell r="H903">
            <v>0.17763000000000001</v>
          </cell>
          <cell r="I903">
            <v>0</v>
          </cell>
          <cell r="J903">
            <v>1.72E-3</v>
          </cell>
          <cell r="K903">
            <v>1.6000000000000001E-4</v>
          </cell>
          <cell r="L903">
            <v>4.96E-3</v>
          </cell>
          <cell r="M903">
            <v>2.7100000000000002E-3</v>
          </cell>
          <cell r="N903">
            <v>7.7999999999999999E-4</v>
          </cell>
          <cell r="O903">
            <v>8.8999999999999995E-4</v>
          </cell>
          <cell r="P903">
            <v>0</v>
          </cell>
          <cell r="Q903">
            <v>5.0000000000000002E-5</v>
          </cell>
          <cell r="R903">
            <v>0.18889999999999998</v>
          </cell>
          <cell r="S903">
            <v>-0.18889999999999998</v>
          </cell>
        </row>
        <row r="904">
          <cell r="E904" t="str">
            <v>NT29</v>
          </cell>
          <cell r="F904">
            <v>1</v>
          </cell>
          <cell r="G904">
            <v>0.81110000000000004</v>
          </cell>
          <cell r="H904">
            <v>0.17763000000000001</v>
          </cell>
          <cell r="I904">
            <v>0</v>
          </cell>
          <cell r="J904">
            <v>1.72E-3</v>
          </cell>
          <cell r="K904">
            <v>1.6000000000000001E-4</v>
          </cell>
          <cell r="L904">
            <v>4.96E-3</v>
          </cell>
          <cell r="M904">
            <v>2.7100000000000002E-3</v>
          </cell>
          <cell r="N904">
            <v>7.7999999999999999E-4</v>
          </cell>
          <cell r="O904">
            <v>8.8999999999999995E-4</v>
          </cell>
          <cell r="P904">
            <v>0</v>
          </cell>
          <cell r="Q904">
            <v>5.0000000000000002E-5</v>
          </cell>
          <cell r="R904">
            <v>1.0000000000000002</v>
          </cell>
          <cell r="S904">
            <v>0</v>
          </cell>
        </row>
        <row r="905">
          <cell r="E905" t="str">
            <v>G229</v>
          </cell>
          <cell r="F905">
            <v>1</v>
          </cell>
          <cell r="G905">
            <v>0.86705999999999994</v>
          </cell>
          <cell r="H905">
            <v>8.1240000000000007E-2</v>
          </cell>
          <cell r="I905">
            <v>0</v>
          </cell>
          <cell r="J905">
            <v>0</v>
          </cell>
          <cell r="K905">
            <v>0</v>
          </cell>
          <cell r="L905">
            <v>2.511E-2</v>
          </cell>
          <cell r="M905">
            <v>1.9199999999999998E-2</v>
          </cell>
          <cell r="N905">
            <v>1.48E-3</v>
          </cell>
          <cell r="O905">
            <v>4.4299999999999999E-3</v>
          </cell>
          <cell r="P905">
            <v>1.48E-3</v>
          </cell>
          <cell r="Q905">
            <v>0</v>
          </cell>
          <cell r="R905">
            <v>1</v>
          </cell>
          <cell r="S905">
            <v>0</v>
          </cell>
        </row>
        <row r="906">
          <cell r="E906" t="str">
            <v>C229</v>
          </cell>
          <cell r="F906">
            <v>1</v>
          </cell>
          <cell r="G906">
            <v>0.87551000000000001</v>
          </cell>
          <cell r="H906">
            <v>7.8839999999999993E-2</v>
          </cell>
          <cell r="I906">
            <v>0</v>
          </cell>
          <cell r="J906">
            <v>0</v>
          </cell>
          <cell r="K906">
            <v>0</v>
          </cell>
          <cell r="L906">
            <v>2.4899999999999999E-2</v>
          </cell>
          <cell r="M906">
            <v>1.66E-2</v>
          </cell>
          <cell r="N906">
            <v>0</v>
          </cell>
          <cell r="O906">
            <v>4.15E-3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E907" t="str">
            <v>NP29</v>
          </cell>
          <cell r="F907">
            <v>1</v>
          </cell>
          <cell r="G907">
            <v>0.81374999999999997</v>
          </cell>
          <cell r="H907">
            <v>0.17319999999999999</v>
          </cell>
          <cell r="I907">
            <v>0</v>
          </cell>
          <cell r="J907">
            <v>1.64E-3</v>
          </cell>
          <cell r="K907">
            <v>1.4999999999999999E-4</v>
          </cell>
          <cell r="L907">
            <v>5.8700000000000002E-3</v>
          </cell>
          <cell r="M907">
            <v>3.4399999999999999E-3</v>
          </cell>
          <cell r="N907">
            <v>8.0000000000000004E-4</v>
          </cell>
          <cell r="O907">
            <v>1.0499999999999999E-3</v>
          </cell>
          <cell r="P907">
            <v>5.0000000000000002E-5</v>
          </cell>
          <cell r="Q907">
            <v>5.0000000000000002E-5</v>
          </cell>
          <cell r="R907">
            <v>1</v>
          </cell>
          <cell r="S907">
            <v>0</v>
          </cell>
        </row>
        <row r="910">
          <cell r="E910" t="str">
            <v>W669</v>
          </cell>
          <cell r="F910">
            <v>1</v>
          </cell>
          <cell r="G910">
            <v>0.86392999999999998</v>
          </cell>
          <cell r="H910">
            <v>8.2280000000000006E-2</v>
          </cell>
          <cell r="I910">
            <v>0</v>
          </cell>
          <cell r="J910">
            <v>0</v>
          </cell>
          <cell r="K910">
            <v>0</v>
          </cell>
          <cell r="L910">
            <v>2.5319999999999999E-2</v>
          </cell>
          <cell r="M910">
            <v>1.899E-2</v>
          </cell>
          <cell r="N910">
            <v>3.16E-3</v>
          </cell>
          <cell r="O910">
            <v>3.16E-3</v>
          </cell>
          <cell r="P910">
            <v>3.16E-3</v>
          </cell>
          <cell r="Q910">
            <v>0</v>
          </cell>
          <cell r="R910">
            <v>1</v>
          </cell>
          <cell r="S910">
            <v>0</v>
          </cell>
        </row>
        <row r="911">
          <cell r="E911" t="str">
            <v>W689</v>
          </cell>
          <cell r="F911">
            <v>1</v>
          </cell>
          <cell r="G911">
            <v>0.875</v>
          </cell>
          <cell r="H911">
            <v>0.125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E912" t="str">
            <v>W719</v>
          </cell>
          <cell r="F912">
            <v>1</v>
          </cell>
          <cell r="G912">
            <v>1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1</v>
          </cell>
          <cell r="S912">
            <v>0</v>
          </cell>
        </row>
        <row r="913">
          <cell r="E913" t="str">
            <v>W749</v>
          </cell>
          <cell r="F913">
            <v>1</v>
          </cell>
          <cell r="G913">
            <v>1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E914" t="str">
            <v>WC79</v>
          </cell>
          <cell r="F914">
            <v>1</v>
          </cell>
          <cell r="G914">
            <v>0.86419000000000001</v>
          </cell>
          <cell r="H914">
            <v>8.3330000000000001E-2</v>
          </cell>
          <cell r="I914">
            <v>0</v>
          </cell>
          <cell r="J914">
            <v>0</v>
          </cell>
          <cell r="K914">
            <v>0</v>
          </cell>
          <cell r="L914">
            <v>2.469E-2</v>
          </cell>
          <cell r="M914">
            <v>1.8519999999999998E-2</v>
          </cell>
          <cell r="N914">
            <v>3.0899999999999999E-3</v>
          </cell>
          <cell r="O914">
            <v>3.0899999999999999E-3</v>
          </cell>
          <cell r="P914">
            <v>3.0899999999999999E-3</v>
          </cell>
          <cell r="Q914">
            <v>0</v>
          </cell>
          <cell r="R914">
            <v>1</v>
          </cell>
          <cell r="S914">
            <v>0</v>
          </cell>
        </row>
        <row r="917">
          <cell r="E917" t="str">
            <v>RB29</v>
          </cell>
          <cell r="F917">
            <v>1</v>
          </cell>
          <cell r="G917">
            <v>0.81367999999999996</v>
          </cell>
          <cell r="H917">
            <v>0.17319999999999999</v>
          </cell>
          <cell r="I917">
            <v>0</v>
          </cell>
          <cell r="J917">
            <v>1.66E-3</v>
          </cell>
          <cell r="K917">
            <v>1.8000000000000001E-4</v>
          </cell>
          <cell r="L917">
            <v>5.8599999999999998E-3</v>
          </cell>
          <cell r="M917">
            <v>3.4499999999999999E-3</v>
          </cell>
          <cell r="N917">
            <v>8.0000000000000004E-4</v>
          </cell>
          <cell r="O917">
            <v>1.0499999999999999E-3</v>
          </cell>
          <cell r="P917">
            <v>6.0000000000000002E-5</v>
          </cell>
          <cell r="Q917">
            <v>6.0000000000000002E-5</v>
          </cell>
          <cell r="R917">
            <v>0.99999999999999978</v>
          </cell>
          <cell r="S917">
            <v>0</v>
          </cell>
        </row>
        <row r="918">
          <cell r="E918" t="str">
            <v>RB99</v>
          </cell>
          <cell r="F918">
            <v>1</v>
          </cell>
          <cell r="G918">
            <v>0.81464999999999999</v>
          </cell>
          <cell r="H918">
            <v>0.17144000000000001</v>
          </cell>
          <cell r="I918">
            <v>0</v>
          </cell>
          <cell r="J918">
            <v>1.6299999999999999E-3</v>
          </cell>
          <cell r="K918">
            <v>1.8000000000000001E-4</v>
          </cell>
          <cell r="L918">
            <v>6.2300000000000003E-3</v>
          </cell>
          <cell r="M918">
            <v>3.7499999999999999E-3</v>
          </cell>
          <cell r="N918">
            <v>8.4999999999999995E-4</v>
          </cell>
          <cell r="O918">
            <v>1.09E-3</v>
          </cell>
          <cell r="P918">
            <v>1.2E-4</v>
          </cell>
          <cell r="Q918">
            <v>6.0000000000000002E-5</v>
          </cell>
          <cell r="R918">
            <v>1</v>
          </cell>
          <cell r="S918">
            <v>0</v>
          </cell>
        </row>
        <row r="919">
          <cell r="E919" t="str">
            <v>CW29</v>
          </cell>
          <cell r="F919">
            <v>1</v>
          </cell>
          <cell r="G919">
            <v>1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1">
          <cell r="R921" t="str">
            <v>FR-16(7)(v)-9</v>
          </cell>
        </row>
        <row r="922">
          <cell r="R922" t="str">
            <v>WITNESS RESPONSIBLE:</v>
          </cell>
        </row>
        <row r="923">
          <cell r="R923" t="str">
            <v>JAMES E. ZIOLKOWSKI</v>
          </cell>
        </row>
        <row r="924">
          <cell r="R924" t="str">
            <v>PAGE 18 OF 18</v>
          </cell>
        </row>
        <row r="927">
          <cell r="F927" t="str">
            <v>TOTAL</v>
          </cell>
          <cell r="H927" t="str">
            <v>DS</v>
          </cell>
          <cell r="I927" t="str">
            <v>GSFL</v>
          </cell>
          <cell r="J927" t="str">
            <v>EH</v>
          </cell>
          <cell r="K927" t="str">
            <v>SP</v>
          </cell>
          <cell r="L927" t="str">
            <v>DT SEC</v>
          </cell>
          <cell r="M927" t="str">
            <v>DT PRI</v>
          </cell>
          <cell r="N927" t="str">
            <v>DP</v>
          </cell>
          <cell r="O927" t="str">
            <v>TT</v>
          </cell>
          <cell r="Q927" t="str">
            <v>OTHER</v>
          </cell>
        </row>
        <row r="928">
          <cell r="F928" t="str">
            <v>TRANSMISSION</v>
          </cell>
          <cell r="G928" t="str">
            <v>RS</v>
          </cell>
          <cell r="H928" t="str">
            <v>SECONDARY</v>
          </cell>
          <cell r="I928" t="str">
            <v>SECONDARY</v>
          </cell>
          <cell r="J928" t="str">
            <v>SECONDARY</v>
          </cell>
          <cell r="K928" t="str">
            <v>SECONDARY</v>
          </cell>
          <cell r="L928" t="str">
            <v>SECONDARY</v>
          </cell>
          <cell r="M928" t="str">
            <v>PRIMARY</v>
          </cell>
          <cell r="N928" t="str">
            <v>PRIMARY</v>
          </cell>
          <cell r="O928" t="str">
            <v>TRANSMISSION</v>
          </cell>
          <cell r="P928" t="str">
            <v>LT</v>
          </cell>
          <cell r="Q928" t="str">
            <v>WATER</v>
          </cell>
          <cell r="R928" t="str">
            <v>TOTAL</v>
          </cell>
          <cell r="S928" t="str">
            <v>ALL</v>
          </cell>
        </row>
        <row r="929">
          <cell r="E929" t="str">
            <v>ALLO</v>
          </cell>
          <cell r="F929" t="str">
            <v>CUSTOMER</v>
          </cell>
          <cell r="G929" t="str">
            <v>RESIDENTIAL</v>
          </cell>
          <cell r="H929" t="str">
            <v>DISTRIBUTION</v>
          </cell>
          <cell r="I929" t="str">
            <v>DISTRIBUTION</v>
          </cell>
          <cell r="J929" t="str">
            <v>DISTRIBUTION</v>
          </cell>
          <cell r="K929" t="str">
            <v>DISTRIBUTION</v>
          </cell>
          <cell r="L929" t="str">
            <v>DISTRIBUTION</v>
          </cell>
          <cell r="M929" t="str">
            <v>DISTRIBUTION</v>
          </cell>
          <cell r="N929" t="str">
            <v>DISTRIBUTION</v>
          </cell>
          <cell r="O929" t="str">
            <v>TIME OF DAY</v>
          </cell>
          <cell r="P929" t="str">
            <v>LIGHTING</v>
          </cell>
          <cell r="Q929" t="str">
            <v>PUMPING</v>
          </cell>
          <cell r="R929" t="str">
            <v>AT ISSUE</v>
          </cell>
          <cell r="S929" t="str">
            <v>OTHER</v>
          </cell>
        </row>
        <row r="930">
          <cell r="E930">
            <v>1</v>
          </cell>
          <cell r="G930">
            <v>3</v>
          </cell>
          <cell r="H930">
            <v>4</v>
          </cell>
          <cell r="I930">
            <v>5</v>
          </cell>
          <cell r="J930">
            <v>6</v>
          </cell>
          <cell r="K930">
            <v>7</v>
          </cell>
          <cell r="L930">
            <v>8</v>
          </cell>
          <cell r="M930">
            <v>9</v>
          </cell>
          <cell r="N930">
            <v>10</v>
          </cell>
          <cell r="O930">
            <v>11</v>
          </cell>
          <cell r="P930">
            <v>12</v>
          </cell>
          <cell r="Q930">
            <v>13</v>
          </cell>
          <cell r="S930" t="str">
            <v xml:space="preserve"> </v>
          </cell>
        </row>
        <row r="932">
          <cell r="E932" t="str">
            <v>P349</v>
          </cell>
          <cell r="F932">
            <v>1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1</v>
          </cell>
        </row>
        <row r="933">
          <cell r="E933" t="str">
            <v>E349</v>
          </cell>
          <cell r="F933">
            <v>1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1</v>
          </cell>
        </row>
        <row r="934">
          <cell r="E934" t="str">
            <v>P459</v>
          </cell>
          <cell r="F934">
            <v>1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1</v>
          </cell>
        </row>
        <row r="935">
          <cell r="E935" t="str">
            <v>T349</v>
          </cell>
          <cell r="F935">
            <v>1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1</v>
          </cell>
        </row>
        <row r="936">
          <cell r="E936" t="str">
            <v>D349</v>
          </cell>
          <cell r="F936">
            <v>1</v>
          </cell>
          <cell r="G936">
            <v>0.81425000000000003</v>
          </cell>
          <cell r="H936">
            <v>0.17710999999999999</v>
          </cell>
          <cell r="I936">
            <v>0</v>
          </cell>
          <cell r="J936">
            <v>2.16E-3</v>
          </cell>
          <cell r="K936">
            <v>0</v>
          </cell>
          <cell r="L936">
            <v>4.3200000000000001E-3</v>
          </cell>
          <cell r="M936">
            <v>2.16E-3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E937" t="str">
            <v>C311</v>
          </cell>
          <cell r="F937">
            <v>1</v>
          </cell>
          <cell r="G937">
            <v>0.87904000000000004</v>
          </cell>
          <cell r="H937">
            <v>6.0479999999999999E-2</v>
          </cell>
          <cell r="I937">
            <v>3.8999999999999999E-4</v>
          </cell>
          <cell r="J937">
            <v>7.7999999999999999E-4</v>
          </cell>
          <cell r="K937">
            <v>0</v>
          </cell>
          <cell r="L937">
            <v>2.7699999999999999E-2</v>
          </cell>
          <cell r="M937">
            <v>2.163E-2</v>
          </cell>
          <cell r="N937">
            <v>6.8999999999999997E-4</v>
          </cell>
          <cell r="O937">
            <v>7.7299999999999999E-3</v>
          </cell>
          <cell r="P937">
            <v>1.08E-3</v>
          </cell>
          <cell r="Q937">
            <v>4.8999999999999998E-4</v>
          </cell>
          <cell r="R937">
            <v>1.0000100000000001</v>
          </cell>
          <cell r="S937">
            <v>-1.0000000000065512E-5</v>
          </cell>
        </row>
        <row r="938">
          <cell r="E938" t="str">
            <v>C319</v>
          </cell>
          <cell r="F938">
            <v>1</v>
          </cell>
          <cell r="G938">
            <v>0.86697999999999997</v>
          </cell>
          <cell r="H938">
            <v>8.1379999999999994E-2</v>
          </cell>
          <cell r="I938">
            <v>0</v>
          </cell>
          <cell r="J938">
            <v>0</v>
          </cell>
          <cell r="K938">
            <v>0</v>
          </cell>
          <cell r="L938">
            <v>2.504E-2</v>
          </cell>
          <cell r="M938">
            <v>1.8780000000000002E-2</v>
          </cell>
          <cell r="N938">
            <v>1.56E-3</v>
          </cell>
          <cell r="O938">
            <v>4.6899999999999997E-3</v>
          </cell>
          <cell r="P938">
            <v>1.56E-3</v>
          </cell>
          <cell r="Q938">
            <v>0</v>
          </cell>
          <cell r="R938">
            <v>0.99998999999999993</v>
          </cell>
          <cell r="S938">
            <v>1.0000000000065512E-5</v>
          </cell>
        </row>
        <row r="939">
          <cell r="E939" t="str">
            <v>C331</v>
          </cell>
          <cell r="F939">
            <v>1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1</v>
          </cell>
        </row>
        <row r="940">
          <cell r="E940" t="str">
            <v>S319</v>
          </cell>
          <cell r="F940">
            <v>1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1</v>
          </cell>
        </row>
        <row r="941">
          <cell r="E941" t="str">
            <v>OM39</v>
          </cell>
          <cell r="F941">
            <v>1</v>
          </cell>
          <cell r="G941">
            <v>0.84823999999999999</v>
          </cell>
          <cell r="H941">
            <v>0.11471000000000001</v>
          </cell>
          <cell r="I941">
            <v>0</v>
          </cell>
          <cell r="J941">
            <v>5.9000000000000003E-4</v>
          </cell>
          <cell r="K941">
            <v>0</v>
          </cell>
          <cell r="L941">
            <v>1.8239999999999999E-2</v>
          </cell>
          <cell r="M941">
            <v>1.294E-2</v>
          </cell>
          <cell r="N941">
            <v>1.1800000000000001E-3</v>
          </cell>
          <cell r="O941">
            <v>2.9399999999999999E-3</v>
          </cell>
          <cell r="P941">
            <v>1.1800000000000001E-3</v>
          </cell>
          <cell r="Q941">
            <v>0</v>
          </cell>
          <cell r="R941">
            <v>1.0000199999999999</v>
          </cell>
          <cell r="S941">
            <v>-1.9999999999908979E-5</v>
          </cell>
        </row>
        <row r="944">
          <cell r="E944" t="str">
            <v>A300</v>
          </cell>
          <cell r="F944">
            <v>1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1</v>
          </cell>
        </row>
        <row r="945">
          <cell r="E945" t="str">
            <v>A302</v>
          </cell>
          <cell r="F945">
            <v>1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1</v>
          </cell>
        </row>
        <row r="946">
          <cell r="E946" t="str">
            <v>A304</v>
          </cell>
          <cell r="F946">
            <v>1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1</v>
          </cell>
        </row>
        <row r="947">
          <cell r="E947" t="str">
            <v>A306</v>
          </cell>
          <cell r="F947">
            <v>1</v>
          </cell>
          <cell r="G947">
            <v>0.81920999999999999</v>
          </cell>
          <cell r="H947">
            <v>0.17513999999999999</v>
          </cell>
          <cell r="I947">
            <v>0</v>
          </cell>
          <cell r="J947">
            <v>0</v>
          </cell>
          <cell r="K947">
            <v>0</v>
          </cell>
          <cell r="L947">
            <v>5.6499999999999996E-3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1</v>
          </cell>
          <cell r="S947">
            <v>0</v>
          </cell>
        </row>
        <row r="948">
          <cell r="E948" t="str">
            <v>A308</v>
          </cell>
          <cell r="F948">
            <v>1</v>
          </cell>
          <cell r="G948">
            <v>0.86743000000000003</v>
          </cell>
          <cell r="H948">
            <v>8.183E-2</v>
          </cell>
          <cell r="I948">
            <v>0</v>
          </cell>
          <cell r="J948">
            <v>0</v>
          </cell>
          <cell r="K948">
            <v>0</v>
          </cell>
          <cell r="L948">
            <v>2.4549999999999999E-2</v>
          </cell>
          <cell r="M948">
            <v>1.7999999999999999E-2</v>
          </cell>
          <cell r="N948">
            <v>1.64E-3</v>
          </cell>
          <cell r="O948">
            <v>4.9100000000000003E-3</v>
          </cell>
          <cell r="P948">
            <v>1.64E-3</v>
          </cell>
          <cell r="Q948">
            <v>0</v>
          </cell>
          <cell r="R948">
            <v>0.99999999999999989</v>
          </cell>
          <cell r="S948">
            <v>0</v>
          </cell>
        </row>
        <row r="949">
          <cell r="E949" t="str">
            <v>A310</v>
          </cell>
          <cell r="F949">
            <v>1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1</v>
          </cell>
        </row>
        <row r="950">
          <cell r="E950" t="str">
            <v>A312</v>
          </cell>
          <cell r="F950">
            <v>1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1</v>
          </cell>
        </row>
        <row r="951">
          <cell r="E951" t="str">
            <v>A315</v>
          </cell>
          <cell r="F951">
            <v>1</v>
          </cell>
          <cell r="G951">
            <v>0.85660000000000003</v>
          </cell>
          <cell r="H951">
            <v>0.10279000000000001</v>
          </cell>
          <cell r="I951">
            <v>0</v>
          </cell>
          <cell r="J951">
            <v>0</v>
          </cell>
          <cell r="K951">
            <v>0</v>
          </cell>
          <cell r="L951">
            <v>2.0299999999999999E-2</v>
          </cell>
          <cell r="M951">
            <v>1.396E-2</v>
          </cell>
          <cell r="N951">
            <v>1.2700000000000001E-3</v>
          </cell>
          <cell r="O951">
            <v>3.81E-3</v>
          </cell>
          <cell r="P951">
            <v>1.2700000000000001E-3</v>
          </cell>
          <cell r="Q951">
            <v>0</v>
          </cell>
          <cell r="R951">
            <v>1</v>
          </cell>
          <cell r="S951">
            <v>0</v>
          </cell>
        </row>
        <row r="952">
          <cell r="E952" t="str">
            <v>A357</v>
          </cell>
          <cell r="F952">
            <v>1</v>
          </cell>
          <cell r="G952">
            <v>0.85451999999999995</v>
          </cell>
          <cell r="H952">
            <v>0.10201</v>
          </cell>
          <cell r="I952">
            <v>0</v>
          </cell>
          <cell r="J952">
            <v>0</v>
          </cell>
          <cell r="K952">
            <v>0</v>
          </cell>
          <cell r="L952">
            <v>2.1739999999999999E-2</v>
          </cell>
          <cell r="M952">
            <v>1.5049999999999999E-2</v>
          </cell>
          <cell r="N952">
            <v>1.67E-3</v>
          </cell>
          <cell r="O952">
            <v>3.3400000000000001E-3</v>
          </cell>
          <cell r="P952">
            <v>1.67E-3</v>
          </cell>
          <cell r="Q952">
            <v>0</v>
          </cell>
          <cell r="R952">
            <v>0.99999999999999989</v>
          </cell>
          <cell r="S952">
            <v>0</v>
          </cell>
        </row>
        <row r="955">
          <cell r="E955" t="str">
            <v>P489</v>
          </cell>
          <cell r="F955">
            <v>1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1</v>
          </cell>
        </row>
        <row r="956">
          <cell r="E956" t="str">
            <v>T489</v>
          </cell>
          <cell r="F956">
            <v>1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1</v>
          </cell>
        </row>
        <row r="957">
          <cell r="E957" t="str">
            <v>D489</v>
          </cell>
          <cell r="F957">
            <v>1</v>
          </cell>
          <cell r="G957">
            <v>0.80959000000000003</v>
          </cell>
          <cell r="H957">
            <v>0.17771999999999999</v>
          </cell>
          <cell r="I957">
            <v>0</v>
          </cell>
          <cell r="J957">
            <v>1.41E-3</v>
          </cell>
          <cell r="K957">
            <v>0</v>
          </cell>
          <cell r="L957">
            <v>5.64E-3</v>
          </cell>
          <cell r="M957">
            <v>2.82E-3</v>
          </cell>
          <cell r="N957">
            <v>1.41E-3</v>
          </cell>
          <cell r="O957">
            <v>1.41E-3</v>
          </cell>
          <cell r="P957">
            <v>0</v>
          </cell>
          <cell r="Q957">
            <v>0</v>
          </cell>
          <cell r="R957">
            <v>1</v>
          </cell>
          <cell r="S957">
            <v>0</v>
          </cell>
        </row>
        <row r="958">
          <cell r="E958" t="str">
            <v>G489</v>
          </cell>
          <cell r="F958">
            <v>1</v>
          </cell>
          <cell r="G958">
            <v>0.87402000000000002</v>
          </cell>
          <cell r="H958">
            <v>7.8740000000000004E-2</v>
          </cell>
          <cell r="I958">
            <v>0</v>
          </cell>
          <cell r="J958">
            <v>0</v>
          </cell>
          <cell r="K958">
            <v>0</v>
          </cell>
          <cell r="L958">
            <v>2.3619999999999999E-2</v>
          </cell>
          <cell r="M958">
            <v>1.575E-2</v>
          </cell>
          <cell r="N958">
            <v>0</v>
          </cell>
          <cell r="O958">
            <v>7.8700000000000003E-3</v>
          </cell>
          <cell r="P958">
            <v>0</v>
          </cell>
          <cell r="Q958">
            <v>0</v>
          </cell>
          <cell r="R958">
            <v>1</v>
          </cell>
          <cell r="S958">
            <v>0</v>
          </cell>
        </row>
        <row r="959">
          <cell r="E959" t="str">
            <v>C489</v>
          </cell>
          <cell r="F959">
            <v>1</v>
          </cell>
          <cell r="G959">
            <v>1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1</v>
          </cell>
          <cell r="S959">
            <v>0</v>
          </cell>
        </row>
        <row r="960">
          <cell r="E960" t="str">
            <v>DE49</v>
          </cell>
          <cell r="F960">
            <v>1</v>
          </cell>
          <cell r="G960">
            <v>0.81872999999999996</v>
          </cell>
          <cell r="H960">
            <v>0.16327</v>
          </cell>
          <cell r="I960">
            <v>0</v>
          </cell>
          <cell r="J960">
            <v>1.1999999999999999E-3</v>
          </cell>
          <cell r="K960">
            <v>0</v>
          </cell>
          <cell r="L960">
            <v>8.3999999999999995E-3</v>
          </cell>
          <cell r="M960">
            <v>4.7999999999999996E-3</v>
          </cell>
          <cell r="N960">
            <v>1.1999999999999999E-3</v>
          </cell>
          <cell r="O960">
            <v>2.3999999999999998E-3</v>
          </cell>
          <cell r="P960">
            <v>0</v>
          </cell>
          <cell r="Q960">
            <v>0</v>
          </cell>
          <cell r="R960">
            <v>0.99999999999999989</v>
          </cell>
          <cell r="S960">
            <v>0</v>
          </cell>
        </row>
        <row r="963">
          <cell r="E963" t="str">
            <v>L529</v>
          </cell>
          <cell r="F963">
            <v>1</v>
          </cell>
          <cell r="G963">
            <v>0.81311</v>
          </cell>
          <cell r="H963">
            <v>0.17377000000000001</v>
          </cell>
          <cell r="I963">
            <v>0</v>
          </cell>
          <cell r="J963">
            <v>3.2799999999999999E-3</v>
          </cell>
          <cell r="K963">
            <v>0</v>
          </cell>
          <cell r="L963">
            <v>6.5599999999999999E-3</v>
          </cell>
          <cell r="M963">
            <v>3.2799999999999999E-3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0.99999999999999989</v>
          </cell>
          <cell r="S963">
            <v>0</v>
          </cell>
        </row>
        <row r="964">
          <cell r="E964" t="str">
            <v>L589</v>
          </cell>
          <cell r="F964">
            <v>1</v>
          </cell>
          <cell r="G964">
            <v>0.90908999999999995</v>
          </cell>
          <cell r="H964">
            <v>9.0910000000000005E-2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1</v>
          </cell>
          <cell r="S964">
            <v>0</v>
          </cell>
        </row>
        <row r="965">
          <cell r="E965" t="str">
            <v>L599</v>
          </cell>
          <cell r="F965">
            <v>1</v>
          </cell>
          <cell r="G965">
            <v>0.80350999999999995</v>
          </cell>
          <cell r="H965">
            <v>0.18246000000000001</v>
          </cell>
          <cell r="I965">
            <v>0</v>
          </cell>
          <cell r="J965">
            <v>3.5100000000000001E-3</v>
          </cell>
          <cell r="K965">
            <v>0</v>
          </cell>
          <cell r="L965">
            <v>7.0200000000000002E-3</v>
          </cell>
          <cell r="M965">
            <v>3.5100000000000001E-3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1.0000100000000001</v>
          </cell>
          <cell r="S965">
            <v>-1.0000000000065512E-5</v>
          </cell>
        </row>
        <row r="966">
          <cell r="E966" t="str">
            <v>OP69</v>
          </cell>
          <cell r="F966">
            <v>1</v>
          </cell>
          <cell r="G966">
            <v>0.83499000000000001</v>
          </cell>
          <cell r="H966">
            <v>0.13591</v>
          </cell>
          <cell r="I966">
            <v>0</v>
          </cell>
          <cell r="J966">
            <v>1.06E-3</v>
          </cell>
          <cell r="K966">
            <v>0</v>
          </cell>
          <cell r="L966">
            <v>1.4189999999999999E-2</v>
          </cell>
          <cell r="M966">
            <v>9.58E-3</v>
          </cell>
          <cell r="N966">
            <v>1.06E-3</v>
          </cell>
          <cell r="O966">
            <v>2.48E-3</v>
          </cell>
          <cell r="P966">
            <v>7.1000000000000002E-4</v>
          </cell>
          <cell r="Q966">
            <v>0</v>
          </cell>
          <cell r="R966">
            <v>0.99997999999999998</v>
          </cell>
          <cell r="S966">
            <v>2.0000000000020002E-5</v>
          </cell>
        </row>
        <row r="969">
          <cell r="E969" t="str">
            <v>CS09</v>
          </cell>
          <cell r="F969">
            <v>1</v>
          </cell>
          <cell r="G969">
            <v>0.82767878900000003</v>
          </cell>
          <cell r="H969">
            <v>0.14766902600000001</v>
          </cell>
          <cell r="I969">
            <v>0</v>
          </cell>
          <cell r="J969">
            <v>1.2204049999999999E-3</v>
          </cell>
          <cell r="K969">
            <v>0</v>
          </cell>
          <cell r="L969">
            <v>1.1959971E-2</v>
          </cell>
          <cell r="M969">
            <v>8.0546739999999995E-3</v>
          </cell>
          <cell r="N969">
            <v>9.7632399999999999E-4</v>
          </cell>
          <cell r="O969">
            <v>1.952648E-3</v>
          </cell>
          <cell r="P969">
            <v>4.8816199999999999E-4</v>
          </cell>
          <cell r="Q969">
            <v>0</v>
          </cell>
          <cell r="R969">
            <v>0.99999999900000003</v>
          </cell>
          <cell r="S969">
            <v>9.9999997171806854E-10</v>
          </cell>
        </row>
      </sheetData>
      <sheetData sheetId="13">
        <row r="830">
          <cell r="F830">
            <v>663503</v>
          </cell>
          <cell r="G830">
            <v>663503</v>
          </cell>
          <cell r="H830">
            <v>0</v>
          </cell>
          <cell r="I830">
            <v>0</v>
          </cell>
        </row>
        <row r="831">
          <cell r="E831" t="str">
            <v>K201</v>
          </cell>
          <cell r="F831">
            <v>1</v>
          </cell>
          <cell r="G831">
            <v>1</v>
          </cell>
          <cell r="H831">
            <v>0</v>
          </cell>
          <cell r="I831">
            <v>0</v>
          </cell>
        </row>
        <row r="832">
          <cell r="F832">
            <v>663503</v>
          </cell>
          <cell r="G832">
            <v>663503</v>
          </cell>
          <cell r="H832">
            <v>0</v>
          </cell>
          <cell r="I832">
            <v>0</v>
          </cell>
        </row>
        <row r="833">
          <cell r="E833" t="str">
            <v>K202</v>
          </cell>
          <cell r="F833">
            <v>1</v>
          </cell>
          <cell r="G833">
            <v>1</v>
          </cell>
          <cell r="H833">
            <v>0</v>
          </cell>
          <cell r="I833">
            <v>0</v>
          </cell>
        </row>
        <row r="834">
          <cell r="F834">
            <v>1532788</v>
          </cell>
          <cell r="G834">
            <v>1532788</v>
          </cell>
          <cell r="H834">
            <v>0</v>
          </cell>
          <cell r="I834">
            <v>0</v>
          </cell>
        </row>
        <row r="835">
          <cell r="E835" t="str">
            <v>K203</v>
          </cell>
          <cell r="F835">
            <v>1</v>
          </cell>
          <cell r="G835">
            <v>1</v>
          </cell>
          <cell r="H835">
            <v>0</v>
          </cell>
          <cell r="I835">
            <v>0</v>
          </cell>
        </row>
        <row r="836">
          <cell r="F836">
            <v>673122</v>
          </cell>
          <cell r="G836">
            <v>673122</v>
          </cell>
          <cell r="H836">
            <v>0</v>
          </cell>
          <cell r="I836">
            <v>0</v>
          </cell>
        </row>
        <row r="837">
          <cell r="E837" t="str">
            <v>K205</v>
          </cell>
          <cell r="F837">
            <v>1</v>
          </cell>
          <cell r="G837">
            <v>1</v>
          </cell>
          <cell r="H837">
            <v>0</v>
          </cell>
          <cell r="I837">
            <v>0</v>
          </cell>
        </row>
        <row r="838">
          <cell r="F838">
            <v>673122</v>
          </cell>
          <cell r="G838">
            <v>673122</v>
          </cell>
          <cell r="H838">
            <v>0</v>
          </cell>
          <cell r="I838">
            <v>0</v>
          </cell>
        </row>
        <row r="839">
          <cell r="E839" t="str">
            <v>K206</v>
          </cell>
          <cell r="F839">
            <v>1</v>
          </cell>
          <cell r="G839">
            <v>1</v>
          </cell>
          <cell r="H839">
            <v>0</v>
          </cell>
          <cell r="I839">
            <v>0</v>
          </cell>
        </row>
        <row r="840">
          <cell r="F840">
            <v>692935711</v>
          </cell>
          <cell r="G840">
            <v>533204452</v>
          </cell>
          <cell r="H840">
            <v>0</v>
          </cell>
          <cell r="I840">
            <v>159731259</v>
          </cell>
        </row>
        <row r="841">
          <cell r="E841" t="str">
            <v>K209</v>
          </cell>
          <cell r="F841">
            <v>1</v>
          </cell>
          <cell r="G841">
            <v>0.76949000000000001</v>
          </cell>
          <cell r="H841">
            <v>0</v>
          </cell>
          <cell r="I841">
            <v>0.23050999999999999</v>
          </cell>
        </row>
        <row r="842">
          <cell r="F842">
            <v>673122</v>
          </cell>
          <cell r="G842">
            <v>673122</v>
          </cell>
          <cell r="H842">
            <v>0</v>
          </cell>
          <cell r="I842">
            <v>0</v>
          </cell>
        </row>
        <row r="843">
          <cell r="E843" t="str">
            <v>K215</v>
          </cell>
          <cell r="F843">
            <v>1</v>
          </cell>
          <cell r="G843">
            <v>1</v>
          </cell>
          <cell r="H843">
            <v>0</v>
          </cell>
          <cell r="I843">
            <v>0</v>
          </cell>
        </row>
        <row r="844">
          <cell r="F844">
            <v>147311</v>
          </cell>
          <cell r="G844">
            <v>0</v>
          </cell>
          <cell r="H844">
            <v>0</v>
          </cell>
          <cell r="I844">
            <v>147311</v>
          </cell>
        </row>
        <row r="845">
          <cell r="E845" t="str">
            <v>K217</v>
          </cell>
          <cell r="F845">
            <v>1</v>
          </cell>
          <cell r="G845">
            <v>0</v>
          </cell>
          <cell r="H845">
            <v>0</v>
          </cell>
          <cell r="I845">
            <v>1</v>
          </cell>
        </row>
        <row r="846">
          <cell r="F846">
            <v>4013759225.5</v>
          </cell>
          <cell r="G846">
            <v>0</v>
          </cell>
          <cell r="H846">
            <v>4013759225.5</v>
          </cell>
          <cell r="I846">
            <v>0</v>
          </cell>
        </row>
        <row r="847">
          <cell r="E847" t="str">
            <v>K301</v>
          </cell>
          <cell r="F847">
            <v>1</v>
          </cell>
          <cell r="G847">
            <v>0</v>
          </cell>
          <cell r="H847">
            <v>1</v>
          </cell>
          <cell r="I847">
            <v>0</v>
          </cell>
        </row>
        <row r="848">
          <cell r="F848">
            <v>4013759225.5</v>
          </cell>
          <cell r="G848">
            <v>0</v>
          </cell>
          <cell r="H848">
            <v>4013759225.5</v>
          </cell>
          <cell r="I848">
            <v>0</v>
          </cell>
        </row>
        <row r="849">
          <cell r="E849" t="str">
            <v>K303</v>
          </cell>
          <cell r="F849">
            <v>1</v>
          </cell>
          <cell r="G849">
            <v>0</v>
          </cell>
          <cell r="H849">
            <v>1</v>
          </cell>
          <cell r="I849">
            <v>0</v>
          </cell>
        </row>
        <row r="850">
          <cell r="F850">
            <v>3995541784.5</v>
          </cell>
          <cell r="G850">
            <v>0</v>
          </cell>
          <cell r="H850">
            <v>3995541784.5</v>
          </cell>
          <cell r="I850">
            <v>0</v>
          </cell>
        </row>
        <row r="851">
          <cell r="E851" t="str">
            <v>K305</v>
          </cell>
          <cell r="F851">
            <v>1</v>
          </cell>
          <cell r="G851">
            <v>0</v>
          </cell>
          <cell r="H851">
            <v>1</v>
          </cell>
          <cell r="I851">
            <v>0</v>
          </cell>
        </row>
        <row r="852">
          <cell r="F852">
            <v>1</v>
          </cell>
          <cell r="G852">
            <v>1</v>
          </cell>
          <cell r="H852">
            <v>0</v>
          </cell>
          <cell r="I852">
            <v>0</v>
          </cell>
        </row>
        <row r="853">
          <cell r="E853" t="str">
            <v>K307</v>
          </cell>
          <cell r="F853">
            <v>1</v>
          </cell>
          <cell r="G853">
            <v>1</v>
          </cell>
          <cell r="H853">
            <v>0</v>
          </cell>
          <cell r="I853">
            <v>0</v>
          </cell>
        </row>
        <row r="854">
          <cell r="F854">
            <v>1</v>
          </cell>
          <cell r="G854">
            <v>0</v>
          </cell>
          <cell r="H854">
            <v>0</v>
          </cell>
          <cell r="I854">
            <v>1</v>
          </cell>
        </row>
        <row r="855">
          <cell r="E855" t="str">
            <v>K401</v>
          </cell>
          <cell r="F855">
            <v>1</v>
          </cell>
          <cell r="G855">
            <v>0</v>
          </cell>
          <cell r="H855">
            <v>0</v>
          </cell>
          <cell r="I855">
            <v>1</v>
          </cell>
        </row>
        <row r="856">
          <cell r="F856">
            <v>146427</v>
          </cell>
          <cell r="G856">
            <v>0</v>
          </cell>
          <cell r="H856">
            <v>0</v>
          </cell>
          <cell r="I856">
            <v>146427</v>
          </cell>
        </row>
        <row r="857">
          <cell r="E857" t="str">
            <v>K405</v>
          </cell>
          <cell r="F857">
            <v>1</v>
          </cell>
          <cell r="G857">
            <v>0</v>
          </cell>
          <cell r="H857">
            <v>0</v>
          </cell>
          <cell r="I857">
            <v>1</v>
          </cell>
        </row>
        <row r="858">
          <cell r="F858">
            <v>146412</v>
          </cell>
          <cell r="G858">
            <v>0</v>
          </cell>
          <cell r="H858">
            <v>0</v>
          </cell>
          <cell r="I858">
            <v>146412</v>
          </cell>
        </row>
        <row r="859">
          <cell r="E859" t="str">
            <v>K406</v>
          </cell>
          <cell r="F859">
            <v>1</v>
          </cell>
          <cell r="G859">
            <v>0</v>
          </cell>
          <cell r="H859">
            <v>0</v>
          </cell>
          <cell r="I859">
            <v>1</v>
          </cell>
        </row>
        <row r="860">
          <cell r="F860">
            <v>16284211.22000007</v>
          </cell>
          <cell r="G860">
            <v>0</v>
          </cell>
          <cell r="H860">
            <v>0</v>
          </cell>
          <cell r="I860">
            <v>16284211.22000007</v>
          </cell>
        </row>
        <row r="861">
          <cell r="E861" t="str">
            <v>K407</v>
          </cell>
          <cell r="F861">
            <v>1</v>
          </cell>
          <cell r="G861">
            <v>0</v>
          </cell>
          <cell r="H861">
            <v>0</v>
          </cell>
          <cell r="I861">
            <v>1</v>
          </cell>
        </row>
        <row r="862">
          <cell r="F862">
            <v>161072</v>
          </cell>
          <cell r="G862">
            <v>0</v>
          </cell>
          <cell r="H862">
            <v>0</v>
          </cell>
          <cell r="I862">
            <v>161072</v>
          </cell>
        </row>
        <row r="863">
          <cell r="E863" t="str">
            <v>K409</v>
          </cell>
          <cell r="F863">
            <v>1</v>
          </cell>
          <cell r="G863">
            <v>0</v>
          </cell>
          <cell r="H863">
            <v>0</v>
          </cell>
          <cell r="I863">
            <v>1</v>
          </cell>
        </row>
        <row r="864">
          <cell r="F864">
            <v>10683010.880000001</v>
          </cell>
          <cell r="G864">
            <v>0</v>
          </cell>
          <cell r="H864">
            <v>0</v>
          </cell>
          <cell r="I864">
            <v>10683010.880000001</v>
          </cell>
        </row>
        <row r="865">
          <cell r="E865" t="str">
            <v>K411</v>
          </cell>
          <cell r="F865">
            <v>1</v>
          </cell>
          <cell r="G865">
            <v>0</v>
          </cell>
          <cell r="H865">
            <v>0</v>
          </cell>
          <cell r="I865">
            <v>1</v>
          </cell>
        </row>
        <row r="866">
          <cell r="F866">
            <v>4000458318.5</v>
          </cell>
          <cell r="G866">
            <v>0</v>
          </cell>
          <cell r="H866">
            <v>4000458318.5</v>
          </cell>
          <cell r="I866">
            <v>0</v>
          </cell>
        </row>
        <row r="867">
          <cell r="E867" t="str">
            <v>K302</v>
          </cell>
          <cell r="F867">
            <v>1</v>
          </cell>
          <cell r="G867">
            <v>0</v>
          </cell>
          <cell r="H867">
            <v>1</v>
          </cell>
          <cell r="I867">
            <v>0</v>
          </cell>
        </row>
        <row r="869">
          <cell r="E869" t="str">
            <v>R600</v>
          </cell>
          <cell r="F869">
            <v>78082684</v>
          </cell>
          <cell r="G869">
            <v>56145735</v>
          </cell>
          <cell r="H869">
            <v>0</v>
          </cell>
          <cell r="I869">
            <v>21936949</v>
          </cell>
        </row>
        <row r="870">
          <cell r="E870" t="str">
            <v>R602</v>
          </cell>
          <cell r="F870">
            <v>97967827</v>
          </cell>
          <cell r="G870">
            <v>48347123</v>
          </cell>
          <cell r="H870">
            <v>0</v>
          </cell>
          <cell r="I870">
            <v>49620704</v>
          </cell>
        </row>
        <row r="879">
          <cell r="F879" t="str">
            <v>TOTAL</v>
          </cell>
          <cell r="G879" t="str">
            <v>CLASSIFIED</v>
          </cell>
        </row>
        <row r="880">
          <cell r="E880" t="str">
            <v>ALLO</v>
          </cell>
          <cell r="F880" t="str">
            <v>DISTRIBUTION</v>
          </cell>
          <cell r="G880" t="str">
            <v>DEMAND</v>
          </cell>
          <cell r="H880" t="str">
            <v>ENERGY</v>
          </cell>
          <cell r="I880" t="str">
            <v>CUSTOMER</v>
          </cell>
        </row>
        <row r="881">
          <cell r="E881">
            <v>1</v>
          </cell>
          <cell r="F881">
            <v>2</v>
          </cell>
          <cell r="G881">
            <v>3</v>
          </cell>
          <cell r="H881">
            <v>4</v>
          </cell>
          <cell r="I881">
            <v>5</v>
          </cell>
        </row>
        <row r="883">
          <cell r="F883">
            <v>78082684</v>
          </cell>
          <cell r="G883">
            <v>56145735</v>
          </cell>
          <cell r="H883">
            <v>0</v>
          </cell>
          <cell r="I883">
            <v>21936949</v>
          </cell>
        </row>
        <row r="884">
          <cell r="E884" t="str">
            <v>K901</v>
          </cell>
          <cell r="F884">
            <v>1</v>
          </cell>
          <cell r="G884">
            <v>0.71904999999999997</v>
          </cell>
          <cell r="H884">
            <v>0</v>
          </cell>
          <cell r="I884">
            <v>0.28095000000000003</v>
          </cell>
        </row>
        <row r="885">
          <cell r="F885">
            <v>97967827</v>
          </cell>
          <cell r="G885">
            <v>48347123</v>
          </cell>
          <cell r="H885">
            <v>0</v>
          </cell>
          <cell r="I885">
            <v>49620704</v>
          </cell>
        </row>
        <row r="886">
          <cell r="E886" t="str">
            <v>K902</v>
          </cell>
          <cell r="F886">
            <v>1</v>
          </cell>
          <cell r="G886">
            <v>0.49349999999999999</v>
          </cell>
          <cell r="H886">
            <v>0</v>
          </cell>
          <cell r="I886">
            <v>0.50649999999999995</v>
          </cell>
        </row>
        <row r="890">
          <cell r="E890" t="str">
            <v>P129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</row>
        <row r="891">
          <cell r="E891" t="str">
            <v>T129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</row>
        <row r="892">
          <cell r="E892" t="str">
            <v>PT29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</row>
        <row r="893">
          <cell r="E893" t="str">
            <v>D149</v>
          </cell>
          <cell r="F893">
            <v>1</v>
          </cell>
          <cell r="G893">
            <v>0.76949000000000001</v>
          </cell>
          <cell r="H893">
            <v>0</v>
          </cell>
          <cell r="I893">
            <v>0.23050999999999999</v>
          </cell>
        </row>
        <row r="894">
          <cell r="E894" t="str">
            <v>TD29</v>
          </cell>
          <cell r="F894">
            <v>1</v>
          </cell>
          <cell r="G894">
            <v>0.76949000000000001</v>
          </cell>
          <cell r="H894">
            <v>0</v>
          </cell>
          <cell r="I894">
            <v>0.23050999999999999</v>
          </cell>
        </row>
        <row r="895">
          <cell r="E895" t="str">
            <v>PD29</v>
          </cell>
          <cell r="F895">
            <v>1</v>
          </cell>
          <cell r="G895">
            <v>0</v>
          </cell>
          <cell r="H895">
            <v>0</v>
          </cell>
          <cell r="I895">
            <v>1</v>
          </cell>
        </row>
        <row r="896">
          <cell r="E896" t="str">
            <v>G129</v>
          </cell>
          <cell r="F896">
            <v>1</v>
          </cell>
          <cell r="G896">
            <v>0</v>
          </cell>
          <cell r="H896">
            <v>0</v>
          </cell>
          <cell r="I896">
            <v>1</v>
          </cell>
        </row>
        <row r="897">
          <cell r="E897" t="str">
            <v>C129</v>
          </cell>
          <cell r="F897">
            <v>1</v>
          </cell>
          <cell r="G897">
            <v>0.75444999999999995</v>
          </cell>
          <cell r="H897">
            <v>0</v>
          </cell>
          <cell r="I897">
            <v>0.24554999999999999</v>
          </cell>
        </row>
        <row r="898">
          <cell r="E898" t="str">
            <v>GP19</v>
          </cell>
          <cell r="F898">
            <v>1</v>
          </cell>
          <cell r="G898">
            <v>0.64532</v>
          </cell>
          <cell r="H898">
            <v>0</v>
          </cell>
          <cell r="I898">
            <v>0.35468</v>
          </cell>
        </row>
        <row r="899">
          <cell r="E899" t="str">
            <v>DR19</v>
          </cell>
          <cell r="F899">
            <v>1</v>
          </cell>
          <cell r="G899">
            <v>0.62080999999999997</v>
          </cell>
          <cell r="H899">
            <v>0</v>
          </cell>
          <cell r="I899">
            <v>0.37919000000000003</v>
          </cell>
        </row>
        <row r="902">
          <cell r="E902" t="str">
            <v>P229</v>
          </cell>
          <cell r="F902">
            <v>1</v>
          </cell>
          <cell r="G902">
            <v>0</v>
          </cell>
          <cell r="H902">
            <v>0</v>
          </cell>
          <cell r="I902">
            <v>0</v>
          </cell>
        </row>
        <row r="903">
          <cell r="E903" t="str">
            <v>T229</v>
          </cell>
          <cell r="F903">
            <v>1</v>
          </cell>
          <cell r="G903">
            <v>0</v>
          </cell>
          <cell r="H903">
            <v>0</v>
          </cell>
          <cell r="I903">
            <v>0</v>
          </cell>
        </row>
        <row r="904">
          <cell r="E904" t="str">
            <v>PL49</v>
          </cell>
          <cell r="F904">
            <v>1</v>
          </cell>
          <cell r="G904">
            <v>0.73823000000000005</v>
          </cell>
          <cell r="H904">
            <v>0</v>
          </cell>
          <cell r="I904">
            <v>0.26177</v>
          </cell>
        </row>
        <row r="905">
          <cell r="E905" t="str">
            <v>D249</v>
          </cell>
          <cell r="F905">
            <v>1</v>
          </cell>
          <cell r="G905">
            <v>0.80481000000000003</v>
          </cell>
          <cell r="H905">
            <v>0</v>
          </cell>
          <cell r="I905">
            <v>0.19519</v>
          </cell>
        </row>
        <row r="906">
          <cell r="E906" t="str">
            <v>NT29</v>
          </cell>
          <cell r="F906">
            <v>1</v>
          </cell>
          <cell r="G906">
            <v>0.80481000000000003</v>
          </cell>
          <cell r="H906">
            <v>0</v>
          </cell>
          <cell r="I906">
            <v>0.19519</v>
          </cell>
        </row>
        <row r="907">
          <cell r="E907" t="str">
            <v>G229</v>
          </cell>
          <cell r="F907">
            <v>1</v>
          </cell>
          <cell r="G907">
            <v>-2.8660000000000001E-2</v>
          </cell>
          <cell r="H907">
            <v>0</v>
          </cell>
          <cell r="I907">
            <v>1.0286599999999999</v>
          </cell>
        </row>
        <row r="908">
          <cell r="E908" t="str">
            <v>C229</v>
          </cell>
          <cell r="F908">
            <v>1</v>
          </cell>
          <cell r="G908">
            <v>6.4099999999999999E-3</v>
          </cell>
          <cell r="H908">
            <v>0</v>
          </cell>
          <cell r="I908">
            <v>0.99358999999999997</v>
          </cell>
        </row>
        <row r="909">
          <cell r="E909" t="str">
            <v>NP29</v>
          </cell>
          <cell r="F909">
            <v>1</v>
          </cell>
          <cell r="G909">
            <v>0.79596</v>
          </cell>
          <cell r="H909">
            <v>0</v>
          </cell>
          <cell r="I909">
            <v>0.20404</v>
          </cell>
        </row>
        <row r="912">
          <cell r="E912" t="str">
            <v>W669</v>
          </cell>
          <cell r="F912">
            <v>1</v>
          </cell>
          <cell r="G912">
            <v>0</v>
          </cell>
          <cell r="H912">
            <v>0</v>
          </cell>
          <cell r="I912">
            <v>1</v>
          </cell>
        </row>
        <row r="913">
          <cell r="E913" t="str">
            <v>W689</v>
          </cell>
          <cell r="F913">
            <v>1</v>
          </cell>
          <cell r="G913">
            <v>0.79596</v>
          </cell>
          <cell r="H913">
            <v>0</v>
          </cell>
          <cell r="I913">
            <v>0.20404</v>
          </cell>
        </row>
        <row r="914">
          <cell r="E914" t="str">
            <v>W719</v>
          </cell>
          <cell r="F914">
            <v>1</v>
          </cell>
          <cell r="G914">
            <v>0</v>
          </cell>
          <cell r="H914">
            <v>0</v>
          </cell>
          <cell r="I914">
            <v>0</v>
          </cell>
        </row>
        <row r="915">
          <cell r="E915" t="str">
            <v>W749</v>
          </cell>
          <cell r="F915">
            <v>1</v>
          </cell>
          <cell r="G915">
            <v>0</v>
          </cell>
          <cell r="H915">
            <v>0</v>
          </cell>
          <cell r="I915">
            <v>0</v>
          </cell>
        </row>
        <row r="916">
          <cell r="E916" t="str">
            <v>WC79</v>
          </cell>
          <cell r="F916">
            <v>1</v>
          </cell>
          <cell r="G916">
            <v>3.9280000000000002E-2</v>
          </cell>
          <cell r="H916">
            <v>0</v>
          </cell>
          <cell r="I916">
            <v>0.96072000000000002</v>
          </cell>
        </row>
        <row r="919">
          <cell r="E919" t="str">
            <v>RB29</v>
          </cell>
          <cell r="F919">
            <v>1</v>
          </cell>
          <cell r="G919">
            <v>0.79596</v>
          </cell>
          <cell r="H919">
            <v>0</v>
          </cell>
          <cell r="I919">
            <v>0.20404</v>
          </cell>
        </row>
        <row r="920">
          <cell r="E920" t="str">
            <v>RB99</v>
          </cell>
          <cell r="F920">
            <v>1</v>
          </cell>
          <cell r="G920">
            <v>0.78871000000000002</v>
          </cell>
          <cell r="H920">
            <v>0</v>
          </cell>
          <cell r="I920">
            <v>0.21129000000000001</v>
          </cell>
        </row>
        <row r="921">
          <cell r="E921" t="str">
            <v>CW29</v>
          </cell>
          <cell r="F921">
            <v>1</v>
          </cell>
          <cell r="G921">
            <v>0</v>
          </cell>
          <cell r="H921">
            <v>0</v>
          </cell>
          <cell r="I921">
            <v>0</v>
          </cell>
        </row>
        <row r="930">
          <cell r="F930" t="str">
            <v>TOTAL</v>
          </cell>
          <cell r="G930" t="str">
            <v>CLASSIFIED</v>
          </cell>
        </row>
        <row r="931">
          <cell r="E931" t="str">
            <v>ALLO</v>
          </cell>
          <cell r="F931" t="str">
            <v>DISTRIBUTION</v>
          </cell>
          <cell r="G931" t="str">
            <v>DEMAND</v>
          </cell>
          <cell r="H931" t="str">
            <v>ENERGY</v>
          </cell>
          <cell r="I931" t="str">
            <v>CUSTOMER</v>
          </cell>
        </row>
        <row r="932">
          <cell r="E932">
            <v>1</v>
          </cell>
          <cell r="F932">
            <v>2</v>
          </cell>
          <cell r="G932">
            <v>3</v>
          </cell>
          <cell r="H932">
            <v>4</v>
          </cell>
          <cell r="I932">
            <v>5</v>
          </cell>
        </row>
        <row r="934">
          <cell r="E934" t="str">
            <v>P349</v>
          </cell>
          <cell r="F934">
            <v>1</v>
          </cell>
          <cell r="G934">
            <v>0</v>
          </cell>
          <cell r="H934">
            <v>0</v>
          </cell>
          <cell r="I934">
            <v>0</v>
          </cell>
        </row>
        <row r="935">
          <cell r="E935" t="str">
            <v>E349</v>
          </cell>
          <cell r="F935">
            <v>1</v>
          </cell>
          <cell r="G935">
            <v>0</v>
          </cell>
          <cell r="H935">
            <v>0</v>
          </cell>
          <cell r="I935">
            <v>0</v>
          </cell>
        </row>
        <row r="936">
          <cell r="E936" t="str">
            <v>P459</v>
          </cell>
          <cell r="F936">
            <v>1</v>
          </cell>
          <cell r="G936">
            <v>0</v>
          </cell>
          <cell r="H936">
            <v>0</v>
          </cell>
          <cell r="I936">
            <v>0</v>
          </cell>
        </row>
        <row r="937">
          <cell r="E937" t="str">
            <v>T349</v>
          </cell>
          <cell r="F937">
            <v>1</v>
          </cell>
          <cell r="G937">
            <v>0</v>
          </cell>
          <cell r="H937">
            <v>0</v>
          </cell>
          <cell r="I937">
            <v>0</v>
          </cell>
        </row>
        <row r="938">
          <cell r="E938" t="str">
            <v>D349</v>
          </cell>
          <cell r="F938">
            <v>1</v>
          </cell>
          <cell r="G938">
            <v>0.83228999999999997</v>
          </cell>
          <cell r="H938">
            <v>0</v>
          </cell>
          <cell r="I938">
            <v>0.16771</v>
          </cell>
        </row>
        <row r="939">
          <cell r="E939" t="str">
            <v>C311</v>
          </cell>
          <cell r="F939">
            <v>1</v>
          </cell>
          <cell r="G939">
            <v>0</v>
          </cell>
          <cell r="H939">
            <v>0</v>
          </cell>
          <cell r="I939">
            <v>1</v>
          </cell>
        </row>
        <row r="940">
          <cell r="E940" t="str">
            <v>C319</v>
          </cell>
          <cell r="F940">
            <v>1</v>
          </cell>
          <cell r="G940">
            <v>0</v>
          </cell>
          <cell r="H940">
            <v>0</v>
          </cell>
          <cell r="I940">
            <v>1</v>
          </cell>
        </row>
        <row r="941">
          <cell r="E941" t="str">
            <v>C331</v>
          </cell>
          <cell r="F941">
            <v>1</v>
          </cell>
          <cell r="G941">
            <v>0</v>
          </cell>
          <cell r="H941">
            <v>0</v>
          </cell>
          <cell r="I941">
            <v>1</v>
          </cell>
        </row>
        <row r="942">
          <cell r="E942" t="str">
            <v>S319</v>
          </cell>
          <cell r="F942">
            <v>1</v>
          </cell>
          <cell r="G942">
            <v>0</v>
          </cell>
          <cell r="H942">
            <v>0</v>
          </cell>
          <cell r="I942">
            <v>1</v>
          </cell>
        </row>
        <row r="943">
          <cell r="E943" t="str">
            <v>OM39</v>
          </cell>
          <cell r="F943">
            <v>1</v>
          </cell>
          <cell r="G943">
            <v>0.56037000000000003</v>
          </cell>
          <cell r="H943">
            <v>0</v>
          </cell>
          <cell r="I943">
            <v>0.43963000000000002</v>
          </cell>
        </row>
        <row r="946">
          <cell r="E946" t="str">
            <v>A300</v>
          </cell>
          <cell r="F946">
            <v>1</v>
          </cell>
          <cell r="G946">
            <v>0</v>
          </cell>
          <cell r="H946">
            <v>0</v>
          </cell>
          <cell r="I946">
            <v>0</v>
          </cell>
        </row>
        <row r="947">
          <cell r="E947" t="str">
            <v>A302</v>
          </cell>
          <cell r="F947">
            <v>1</v>
          </cell>
          <cell r="G947">
            <v>0</v>
          </cell>
          <cell r="H947">
            <v>0</v>
          </cell>
          <cell r="I947">
            <v>0</v>
          </cell>
        </row>
        <row r="948">
          <cell r="E948" t="str">
            <v>A304</v>
          </cell>
          <cell r="F948">
            <v>1</v>
          </cell>
          <cell r="G948">
            <v>0</v>
          </cell>
          <cell r="H948">
            <v>0</v>
          </cell>
          <cell r="I948">
            <v>0</v>
          </cell>
        </row>
        <row r="949">
          <cell r="E949" t="str">
            <v>A306</v>
          </cell>
          <cell r="F949">
            <v>1</v>
          </cell>
          <cell r="G949">
            <v>0.83228999999999997</v>
          </cell>
          <cell r="H949">
            <v>0</v>
          </cell>
          <cell r="I949">
            <v>0.16771</v>
          </cell>
        </row>
        <row r="950">
          <cell r="E950" t="str">
            <v>A308</v>
          </cell>
          <cell r="F950">
            <v>1</v>
          </cell>
          <cell r="G950">
            <v>0</v>
          </cell>
          <cell r="H950">
            <v>0</v>
          </cell>
          <cell r="I950">
            <v>1</v>
          </cell>
        </row>
        <row r="951">
          <cell r="E951" t="str">
            <v>A310</v>
          </cell>
          <cell r="F951">
            <v>1</v>
          </cell>
          <cell r="G951">
            <v>0</v>
          </cell>
          <cell r="H951">
            <v>0</v>
          </cell>
          <cell r="I951">
            <v>1</v>
          </cell>
        </row>
        <row r="952">
          <cell r="E952" t="str">
            <v>A312</v>
          </cell>
          <cell r="F952">
            <v>1</v>
          </cell>
          <cell r="G952">
            <v>0</v>
          </cell>
          <cell r="H952">
            <v>0</v>
          </cell>
          <cell r="I952">
            <v>0</v>
          </cell>
        </row>
        <row r="953">
          <cell r="E953" t="str">
            <v>A315</v>
          </cell>
          <cell r="F953">
            <v>1</v>
          </cell>
          <cell r="G953">
            <v>0.49349999999999999</v>
          </cell>
          <cell r="H953">
            <v>0</v>
          </cell>
          <cell r="I953">
            <v>0.50649999999999995</v>
          </cell>
        </row>
        <row r="954">
          <cell r="E954" t="str">
            <v>A357</v>
          </cell>
          <cell r="F954">
            <v>1</v>
          </cell>
          <cell r="G954">
            <v>0.49349999999999999</v>
          </cell>
          <cell r="H954">
            <v>0</v>
          </cell>
          <cell r="I954">
            <v>0.50649999999999995</v>
          </cell>
        </row>
        <row r="957">
          <cell r="E957" t="str">
            <v>P489</v>
          </cell>
          <cell r="F957">
            <v>1</v>
          </cell>
          <cell r="G957">
            <v>0</v>
          </cell>
          <cell r="H957">
            <v>0</v>
          </cell>
          <cell r="I957">
            <v>0</v>
          </cell>
        </row>
        <row r="958">
          <cell r="E958" t="str">
            <v>T489</v>
          </cell>
          <cell r="F958">
            <v>1</v>
          </cell>
          <cell r="G958">
            <v>0</v>
          </cell>
          <cell r="H958">
            <v>0</v>
          </cell>
          <cell r="I958">
            <v>0</v>
          </cell>
        </row>
        <row r="959">
          <cell r="E959" t="str">
            <v>D489</v>
          </cell>
          <cell r="F959">
            <v>1</v>
          </cell>
          <cell r="G959">
            <v>0.80481000000000003</v>
          </cell>
          <cell r="H959">
            <v>0</v>
          </cell>
          <cell r="I959">
            <v>0.19519</v>
          </cell>
        </row>
        <row r="960">
          <cell r="E960" t="str">
            <v>G489</v>
          </cell>
          <cell r="F960">
            <v>1</v>
          </cell>
          <cell r="G960">
            <v>-2.8660000000000001E-2</v>
          </cell>
          <cell r="H960">
            <v>0</v>
          </cell>
          <cell r="I960">
            <v>1.0286599999999999</v>
          </cell>
        </row>
        <row r="961">
          <cell r="E961" t="str">
            <v>C489</v>
          </cell>
          <cell r="F961">
            <v>1</v>
          </cell>
          <cell r="G961">
            <v>6.3899999999999998E-3</v>
          </cell>
          <cell r="H961">
            <v>0</v>
          </cell>
          <cell r="I961">
            <v>0.99360999999999999</v>
          </cell>
        </row>
        <row r="962">
          <cell r="E962" t="str">
            <v>DE49</v>
          </cell>
          <cell r="F962">
            <v>1</v>
          </cell>
          <cell r="G962">
            <v>0.75895999999999997</v>
          </cell>
          <cell r="H962">
            <v>0</v>
          </cell>
          <cell r="I962">
            <v>0.24104</v>
          </cell>
        </row>
        <row r="965">
          <cell r="E965" t="str">
            <v>L529</v>
          </cell>
          <cell r="F965">
            <v>1</v>
          </cell>
          <cell r="G965">
            <v>0.79596</v>
          </cell>
          <cell r="H965">
            <v>0</v>
          </cell>
          <cell r="I965">
            <v>0.20404</v>
          </cell>
        </row>
        <row r="966">
          <cell r="E966" t="str">
            <v>L589</v>
          </cell>
          <cell r="F966">
            <v>1</v>
          </cell>
          <cell r="G966">
            <v>0.49349999999999999</v>
          </cell>
          <cell r="H966">
            <v>0</v>
          </cell>
          <cell r="I966">
            <v>0.50649999999999995</v>
          </cell>
        </row>
        <row r="967">
          <cell r="E967" t="str">
            <v>L599</v>
          </cell>
          <cell r="F967">
            <v>1</v>
          </cell>
          <cell r="G967">
            <v>0.80588000000000004</v>
          </cell>
          <cell r="H967">
            <v>0</v>
          </cell>
          <cell r="I967">
            <v>0.19411999999999996</v>
          </cell>
        </row>
        <row r="968">
          <cell r="E968" t="str">
            <v>OP69</v>
          </cell>
          <cell r="F968">
            <v>1</v>
          </cell>
          <cell r="G968">
            <v>0.66632000000000002</v>
          </cell>
          <cell r="H968">
            <v>0</v>
          </cell>
          <cell r="I968">
            <v>0.33367999999999998</v>
          </cell>
        </row>
        <row r="971">
          <cell r="E971" t="str">
            <v>CS09</v>
          </cell>
          <cell r="F971">
            <v>1</v>
          </cell>
          <cell r="G971">
            <v>0.71905487899999998</v>
          </cell>
          <cell r="H971">
            <v>0</v>
          </cell>
          <cell r="I971">
            <v>0.28094512100000002</v>
          </cell>
        </row>
      </sheetData>
      <sheetData sheetId="14">
        <row r="24">
          <cell r="G24">
            <v>0</v>
          </cell>
          <cell r="H24">
            <v>0</v>
          </cell>
        </row>
        <row r="33">
          <cell r="G33">
            <v>25129868</v>
          </cell>
          <cell r="H33">
            <v>12352206</v>
          </cell>
        </row>
        <row r="59">
          <cell r="G59">
            <v>0</v>
          </cell>
          <cell r="H59">
            <v>0</v>
          </cell>
        </row>
        <row r="60">
          <cell r="G60">
            <v>0</v>
          </cell>
          <cell r="H60">
            <v>0</v>
          </cell>
        </row>
        <row r="61">
          <cell r="G61">
            <v>0</v>
          </cell>
          <cell r="H61">
            <v>0</v>
          </cell>
        </row>
        <row r="65">
          <cell r="G65">
            <v>0</v>
          </cell>
          <cell r="H65">
            <v>0</v>
          </cell>
        </row>
        <row r="66">
          <cell r="G66">
            <v>0</v>
          </cell>
          <cell r="H66">
            <v>0</v>
          </cell>
        </row>
        <row r="67">
          <cell r="G67">
            <v>0</v>
          </cell>
          <cell r="H67">
            <v>0</v>
          </cell>
        </row>
        <row r="73">
          <cell r="G73">
            <v>71210387</v>
          </cell>
          <cell r="H73">
            <v>44246707</v>
          </cell>
        </row>
        <row r="74">
          <cell r="G74">
            <v>20871246</v>
          </cell>
          <cell r="H74">
            <v>12968387</v>
          </cell>
        </row>
        <row r="75">
          <cell r="G75">
            <v>0</v>
          </cell>
          <cell r="H75">
            <v>0</v>
          </cell>
        </row>
        <row r="76">
          <cell r="G76">
            <v>7543056</v>
          </cell>
          <cell r="H76">
            <v>4686892</v>
          </cell>
        </row>
        <row r="77">
          <cell r="G77">
            <v>0</v>
          </cell>
          <cell r="H77">
            <v>0</v>
          </cell>
        </row>
        <row r="78">
          <cell r="G78">
            <v>45496377</v>
          </cell>
          <cell r="H78">
            <v>28269258</v>
          </cell>
        </row>
        <row r="79">
          <cell r="G79">
            <v>0</v>
          </cell>
          <cell r="H79">
            <v>0</v>
          </cell>
        </row>
        <row r="80">
          <cell r="G80">
            <v>18131919</v>
          </cell>
          <cell r="H80">
            <v>11266301</v>
          </cell>
        </row>
        <row r="81">
          <cell r="G81">
            <v>0</v>
          </cell>
          <cell r="H81">
            <v>0</v>
          </cell>
        </row>
        <row r="82">
          <cell r="G82">
            <v>44068111</v>
          </cell>
          <cell r="H82">
            <v>27381803</v>
          </cell>
        </row>
        <row r="83">
          <cell r="G83">
            <v>0</v>
          </cell>
          <cell r="H83">
            <v>0</v>
          </cell>
        </row>
        <row r="84">
          <cell r="G84">
            <v>9239113</v>
          </cell>
          <cell r="H84">
            <v>5740740</v>
          </cell>
        </row>
        <row r="85">
          <cell r="G85">
            <v>0</v>
          </cell>
          <cell r="H85">
            <v>0</v>
          </cell>
        </row>
        <row r="86">
          <cell r="G86">
            <v>29716264</v>
          </cell>
          <cell r="H86">
            <v>18464257</v>
          </cell>
        </row>
        <row r="87">
          <cell r="G87">
            <v>0</v>
          </cell>
          <cell r="H87">
            <v>0</v>
          </cell>
        </row>
        <row r="88">
          <cell r="G88">
            <v>0</v>
          </cell>
          <cell r="H88">
            <v>0</v>
          </cell>
        </row>
        <row r="89">
          <cell r="G89">
            <v>0</v>
          </cell>
          <cell r="H89">
            <v>0</v>
          </cell>
        </row>
        <row r="90">
          <cell r="G90">
            <v>0</v>
          </cell>
          <cell r="H90">
            <v>0</v>
          </cell>
        </row>
        <row r="91">
          <cell r="G91">
            <v>0</v>
          </cell>
          <cell r="H91">
            <v>0</v>
          </cell>
        </row>
        <row r="92">
          <cell r="G92">
            <v>0</v>
          </cell>
          <cell r="H92">
            <v>0</v>
          </cell>
        </row>
        <row r="93">
          <cell r="G93">
            <v>0</v>
          </cell>
          <cell r="H93">
            <v>0</v>
          </cell>
        </row>
        <row r="100">
          <cell r="G100">
            <v>0</v>
          </cell>
          <cell r="H100">
            <v>0</v>
          </cell>
        </row>
        <row r="101">
          <cell r="G101">
            <v>0</v>
          </cell>
          <cell r="H101">
            <v>0</v>
          </cell>
        </row>
        <row r="102">
          <cell r="G102">
            <v>0</v>
          </cell>
          <cell r="H102">
            <v>0</v>
          </cell>
        </row>
        <row r="103">
          <cell r="G103">
            <v>0</v>
          </cell>
          <cell r="H103">
            <v>0</v>
          </cell>
        </row>
        <row r="104">
          <cell r="G104">
            <v>0</v>
          </cell>
          <cell r="H104">
            <v>0</v>
          </cell>
        </row>
        <row r="105">
          <cell r="G105">
            <v>0</v>
          </cell>
          <cell r="H105">
            <v>0</v>
          </cell>
        </row>
        <row r="106">
          <cell r="G106">
            <v>0</v>
          </cell>
          <cell r="H106">
            <v>0</v>
          </cell>
        </row>
        <row r="107">
          <cell r="G107">
            <v>0</v>
          </cell>
          <cell r="H107">
            <v>0</v>
          </cell>
        </row>
        <row r="108">
          <cell r="G108">
            <v>0</v>
          </cell>
          <cell r="H108">
            <v>0</v>
          </cell>
        </row>
        <row r="112">
          <cell r="G112">
            <v>0</v>
          </cell>
          <cell r="H112">
            <v>0</v>
          </cell>
        </row>
        <row r="113">
          <cell r="G113">
            <v>0</v>
          </cell>
          <cell r="H113">
            <v>0</v>
          </cell>
        </row>
        <row r="114">
          <cell r="G114">
            <v>0</v>
          </cell>
          <cell r="H114">
            <v>0</v>
          </cell>
        </row>
        <row r="115">
          <cell r="G115">
            <v>0</v>
          </cell>
          <cell r="H115">
            <v>0</v>
          </cell>
        </row>
        <row r="116">
          <cell r="G116">
            <v>0</v>
          </cell>
          <cell r="H116">
            <v>0</v>
          </cell>
        </row>
        <row r="117">
          <cell r="G117">
            <v>0</v>
          </cell>
          <cell r="H117">
            <v>0</v>
          </cell>
        </row>
        <row r="118">
          <cell r="G118">
            <v>0</v>
          </cell>
          <cell r="H118">
            <v>0</v>
          </cell>
        </row>
        <row r="119">
          <cell r="G119">
            <v>0</v>
          </cell>
          <cell r="H119">
            <v>0</v>
          </cell>
        </row>
        <row r="120">
          <cell r="G120">
            <v>0</v>
          </cell>
          <cell r="H120">
            <v>0</v>
          </cell>
        </row>
        <row r="136">
          <cell r="G136">
            <v>0</v>
          </cell>
          <cell r="H136">
            <v>0</v>
          </cell>
        </row>
        <row r="137">
          <cell r="G137">
            <v>0</v>
          </cell>
          <cell r="H137">
            <v>0</v>
          </cell>
        </row>
        <row r="138">
          <cell r="G138">
            <v>0</v>
          </cell>
          <cell r="H138">
            <v>0</v>
          </cell>
        </row>
        <row r="142">
          <cell r="G142">
            <v>0</v>
          </cell>
          <cell r="H142">
            <v>0</v>
          </cell>
        </row>
        <row r="143">
          <cell r="G143">
            <v>0</v>
          </cell>
          <cell r="H143">
            <v>0</v>
          </cell>
        </row>
        <row r="144">
          <cell r="G144">
            <v>0</v>
          </cell>
          <cell r="H144">
            <v>0</v>
          </cell>
        </row>
        <row r="150">
          <cell r="G150">
            <v>8935659</v>
          </cell>
          <cell r="H150">
            <v>5552188</v>
          </cell>
        </row>
        <row r="151">
          <cell r="G151">
            <v>7761767</v>
          </cell>
          <cell r="H151">
            <v>4822788</v>
          </cell>
        </row>
        <row r="152">
          <cell r="G152">
            <v>0</v>
          </cell>
          <cell r="H152">
            <v>0</v>
          </cell>
        </row>
        <row r="153">
          <cell r="G153">
            <v>2805173</v>
          </cell>
          <cell r="H153">
            <v>1742999</v>
          </cell>
        </row>
        <row r="154">
          <cell r="G154">
            <v>0</v>
          </cell>
          <cell r="H154">
            <v>0</v>
          </cell>
        </row>
        <row r="155">
          <cell r="G155">
            <v>9909157</v>
          </cell>
          <cell r="H155">
            <v>6157074</v>
          </cell>
        </row>
        <row r="156">
          <cell r="G156">
            <v>0</v>
          </cell>
          <cell r="H156">
            <v>0</v>
          </cell>
        </row>
        <row r="157">
          <cell r="G157">
            <v>3949150</v>
          </cell>
          <cell r="H157">
            <v>2453812</v>
          </cell>
        </row>
        <row r="158">
          <cell r="G158">
            <v>0</v>
          </cell>
          <cell r="H158">
            <v>0</v>
          </cell>
        </row>
        <row r="159">
          <cell r="G159">
            <v>10202525</v>
          </cell>
          <cell r="H159">
            <v>6339359</v>
          </cell>
        </row>
        <row r="160">
          <cell r="G160">
            <v>0</v>
          </cell>
          <cell r="H160">
            <v>0</v>
          </cell>
        </row>
        <row r="161">
          <cell r="G161">
            <v>2139013</v>
          </cell>
          <cell r="H161">
            <v>1329080</v>
          </cell>
        </row>
        <row r="162">
          <cell r="G162">
            <v>0</v>
          </cell>
          <cell r="H162">
            <v>0</v>
          </cell>
        </row>
        <row r="163">
          <cell r="G163">
            <v>9978221</v>
          </cell>
          <cell r="H163">
            <v>6199986</v>
          </cell>
        </row>
        <row r="164">
          <cell r="G164">
            <v>0</v>
          </cell>
          <cell r="H164">
            <v>0</v>
          </cell>
        </row>
        <row r="165">
          <cell r="G165">
            <v>0</v>
          </cell>
          <cell r="H165">
            <v>0</v>
          </cell>
        </row>
        <row r="166">
          <cell r="G166">
            <v>0</v>
          </cell>
          <cell r="H166">
            <v>0</v>
          </cell>
        </row>
        <row r="167">
          <cell r="G167">
            <v>0</v>
          </cell>
          <cell r="H167">
            <v>0</v>
          </cell>
        </row>
        <row r="168">
          <cell r="G168">
            <v>477676</v>
          </cell>
          <cell r="H168">
            <v>296805</v>
          </cell>
        </row>
        <row r="169">
          <cell r="G169">
            <v>0</v>
          </cell>
          <cell r="H169">
            <v>0</v>
          </cell>
        </row>
        <row r="170">
          <cell r="G170">
            <v>-10420335</v>
          </cell>
          <cell r="H170">
            <v>-6474694</v>
          </cell>
        </row>
        <row r="177">
          <cell r="G177">
            <v>0</v>
          </cell>
          <cell r="H177">
            <v>0</v>
          </cell>
        </row>
        <row r="178">
          <cell r="G178">
            <v>0</v>
          </cell>
          <cell r="H178">
            <v>0</v>
          </cell>
        </row>
        <row r="179">
          <cell r="G179">
            <v>0</v>
          </cell>
          <cell r="H179">
            <v>0</v>
          </cell>
        </row>
        <row r="180">
          <cell r="G180">
            <v>0</v>
          </cell>
          <cell r="H180">
            <v>0</v>
          </cell>
        </row>
        <row r="181">
          <cell r="G181">
            <v>0</v>
          </cell>
          <cell r="H181">
            <v>0</v>
          </cell>
        </row>
        <row r="182">
          <cell r="G182">
            <v>0</v>
          </cell>
          <cell r="H182">
            <v>0</v>
          </cell>
        </row>
        <row r="183">
          <cell r="G183">
            <v>0</v>
          </cell>
          <cell r="H183">
            <v>0</v>
          </cell>
        </row>
        <row r="184">
          <cell r="G184">
            <v>0</v>
          </cell>
          <cell r="H184">
            <v>0</v>
          </cell>
        </row>
        <row r="185">
          <cell r="G185">
            <v>122168</v>
          </cell>
          <cell r="H185">
            <v>240</v>
          </cell>
        </row>
        <row r="189">
          <cell r="G189">
            <v>0</v>
          </cell>
          <cell r="H189">
            <v>0</v>
          </cell>
        </row>
        <row r="190">
          <cell r="G190">
            <v>0</v>
          </cell>
          <cell r="H190">
            <v>0</v>
          </cell>
        </row>
        <row r="191">
          <cell r="G191">
            <v>0</v>
          </cell>
          <cell r="H191">
            <v>0</v>
          </cell>
        </row>
        <row r="192">
          <cell r="G192">
            <v>0</v>
          </cell>
          <cell r="H192">
            <v>0</v>
          </cell>
        </row>
        <row r="193">
          <cell r="G193">
            <v>0</v>
          </cell>
          <cell r="H193">
            <v>0</v>
          </cell>
        </row>
        <row r="194">
          <cell r="G194">
            <v>0</v>
          </cell>
          <cell r="H194">
            <v>0</v>
          </cell>
        </row>
        <row r="195">
          <cell r="G195">
            <v>0</v>
          </cell>
          <cell r="H195">
            <v>0</v>
          </cell>
        </row>
        <row r="196">
          <cell r="G196">
            <v>0</v>
          </cell>
          <cell r="H196">
            <v>0</v>
          </cell>
        </row>
        <row r="197">
          <cell r="G197">
            <v>-10041</v>
          </cell>
          <cell r="H197">
            <v>-20</v>
          </cell>
        </row>
        <row r="292">
          <cell r="G292">
            <v>0</v>
          </cell>
          <cell r="H292">
            <v>0</v>
          </cell>
        </row>
        <row r="293">
          <cell r="G293">
            <v>0</v>
          </cell>
          <cell r="H293">
            <v>0</v>
          </cell>
        </row>
        <row r="294">
          <cell r="G294">
            <v>379506</v>
          </cell>
          <cell r="H294">
            <v>235931</v>
          </cell>
        </row>
        <row r="295">
          <cell r="G295">
            <v>0</v>
          </cell>
          <cell r="H295">
            <v>0</v>
          </cell>
        </row>
        <row r="296">
          <cell r="G296">
            <v>0</v>
          </cell>
          <cell r="H296">
            <v>0</v>
          </cell>
        </row>
        <row r="297">
          <cell r="G297">
            <v>57504</v>
          </cell>
          <cell r="H297">
            <v>35749</v>
          </cell>
        </row>
        <row r="298">
          <cell r="G298">
            <v>291558</v>
          </cell>
          <cell r="H298">
            <v>181255</v>
          </cell>
        </row>
        <row r="299">
          <cell r="G299">
            <v>0</v>
          </cell>
          <cell r="H299">
            <v>0</v>
          </cell>
        </row>
        <row r="300">
          <cell r="G300">
            <v>29272560</v>
          </cell>
          <cell r="H300">
            <v>18198119</v>
          </cell>
        </row>
        <row r="304">
          <cell r="G304">
            <v>0</v>
          </cell>
          <cell r="H304">
            <v>0</v>
          </cell>
        </row>
        <row r="305">
          <cell r="G305">
            <v>0</v>
          </cell>
          <cell r="H305">
            <v>0</v>
          </cell>
        </row>
        <row r="306">
          <cell r="G306">
            <v>0</v>
          </cell>
          <cell r="H306">
            <v>0</v>
          </cell>
        </row>
        <row r="307">
          <cell r="G307">
            <v>0</v>
          </cell>
          <cell r="H307">
            <v>0</v>
          </cell>
        </row>
        <row r="308">
          <cell r="G308">
            <v>0</v>
          </cell>
          <cell r="H308">
            <v>0</v>
          </cell>
        </row>
        <row r="309">
          <cell r="G309">
            <v>0</v>
          </cell>
          <cell r="H309">
            <v>0</v>
          </cell>
        </row>
        <row r="310">
          <cell r="G310">
            <v>0</v>
          </cell>
          <cell r="H310">
            <v>0</v>
          </cell>
        </row>
        <row r="311">
          <cell r="G311">
            <v>0</v>
          </cell>
          <cell r="H311">
            <v>0</v>
          </cell>
        </row>
        <row r="312">
          <cell r="G312">
            <v>0</v>
          </cell>
          <cell r="H312">
            <v>0</v>
          </cell>
        </row>
        <row r="313">
          <cell r="G313">
            <v>0</v>
          </cell>
          <cell r="H313">
            <v>0</v>
          </cell>
        </row>
        <row r="314">
          <cell r="G314">
            <v>0</v>
          </cell>
          <cell r="H314">
            <v>0</v>
          </cell>
        </row>
        <row r="318">
          <cell r="G318">
            <v>7731570</v>
          </cell>
          <cell r="H318">
            <v>4806550</v>
          </cell>
        </row>
        <row r="319">
          <cell r="G319">
            <v>0</v>
          </cell>
          <cell r="H319">
            <v>0</v>
          </cell>
        </row>
        <row r="320">
          <cell r="G320">
            <v>0</v>
          </cell>
          <cell r="H320">
            <v>0</v>
          </cell>
        </row>
        <row r="321">
          <cell r="G321">
            <v>0</v>
          </cell>
          <cell r="H321">
            <v>0</v>
          </cell>
        </row>
        <row r="338">
          <cell r="G338">
            <v>0</v>
          </cell>
          <cell r="H338">
            <v>0</v>
          </cell>
        </row>
        <row r="339">
          <cell r="G339">
            <v>0</v>
          </cell>
          <cell r="H339">
            <v>0</v>
          </cell>
        </row>
        <row r="340">
          <cell r="G340">
            <v>0</v>
          </cell>
          <cell r="H340">
            <v>0</v>
          </cell>
        </row>
        <row r="341">
          <cell r="G341">
            <v>0</v>
          </cell>
          <cell r="H341">
            <v>0</v>
          </cell>
        </row>
        <row r="342">
          <cell r="G342">
            <v>0</v>
          </cell>
          <cell r="H342">
            <v>0</v>
          </cell>
        </row>
        <row r="343">
          <cell r="G343">
            <v>0</v>
          </cell>
          <cell r="H343">
            <v>0</v>
          </cell>
        </row>
        <row r="344">
          <cell r="G344">
            <v>0</v>
          </cell>
          <cell r="H344">
            <v>0</v>
          </cell>
        </row>
        <row r="345">
          <cell r="G345">
            <v>0</v>
          </cell>
          <cell r="H345">
            <v>0</v>
          </cell>
        </row>
        <row r="346">
          <cell r="G346">
            <v>0</v>
          </cell>
          <cell r="H346">
            <v>0</v>
          </cell>
        </row>
        <row r="347">
          <cell r="G347">
            <v>0</v>
          </cell>
          <cell r="H347">
            <v>0</v>
          </cell>
        </row>
        <row r="348">
          <cell r="G348">
            <v>0</v>
          </cell>
          <cell r="H348">
            <v>0</v>
          </cell>
        </row>
        <row r="349">
          <cell r="G349">
            <v>0</v>
          </cell>
          <cell r="H349">
            <v>0</v>
          </cell>
        </row>
        <row r="350">
          <cell r="G350">
            <v>0</v>
          </cell>
          <cell r="H350">
            <v>0</v>
          </cell>
        </row>
        <row r="351">
          <cell r="G351">
            <v>0</v>
          </cell>
          <cell r="H351">
            <v>0</v>
          </cell>
        </row>
        <row r="352">
          <cell r="G352">
            <v>-753</v>
          </cell>
          <cell r="H352">
            <v>-371</v>
          </cell>
        </row>
        <row r="353">
          <cell r="G353">
            <v>0</v>
          </cell>
          <cell r="H353">
            <v>0</v>
          </cell>
        </row>
        <row r="354">
          <cell r="G354">
            <v>0</v>
          </cell>
          <cell r="H354">
            <v>0</v>
          </cell>
        </row>
        <row r="355">
          <cell r="G355">
            <v>0</v>
          </cell>
          <cell r="H355">
            <v>0</v>
          </cell>
        </row>
        <row r="356">
          <cell r="G356">
            <v>0</v>
          </cell>
          <cell r="H356">
            <v>0</v>
          </cell>
        </row>
        <row r="357">
          <cell r="G357">
            <v>0</v>
          </cell>
          <cell r="H357">
            <v>0</v>
          </cell>
        </row>
        <row r="358">
          <cell r="G358">
            <v>0</v>
          </cell>
          <cell r="H358">
            <v>0</v>
          </cell>
        </row>
        <row r="359">
          <cell r="G359">
            <v>0</v>
          </cell>
          <cell r="H359">
            <v>0</v>
          </cell>
        </row>
        <row r="360">
          <cell r="G360">
            <v>0</v>
          </cell>
          <cell r="H360">
            <v>0</v>
          </cell>
        </row>
        <row r="364">
          <cell r="G364">
            <v>0</v>
          </cell>
          <cell r="H364">
            <v>0</v>
          </cell>
        </row>
        <row r="365">
          <cell r="G365">
            <v>0</v>
          </cell>
          <cell r="H365">
            <v>0</v>
          </cell>
        </row>
        <row r="366">
          <cell r="G366">
            <v>0</v>
          </cell>
          <cell r="H366">
            <v>0</v>
          </cell>
        </row>
        <row r="370">
          <cell r="G370">
            <v>0</v>
          </cell>
          <cell r="H370">
            <v>0</v>
          </cell>
        </row>
        <row r="371">
          <cell r="G371">
            <v>0</v>
          </cell>
          <cell r="H371">
            <v>0</v>
          </cell>
        </row>
        <row r="372">
          <cell r="G372">
            <v>0</v>
          </cell>
          <cell r="H372">
            <v>0</v>
          </cell>
        </row>
        <row r="373">
          <cell r="G373">
            <v>0</v>
          </cell>
          <cell r="H373">
            <v>0</v>
          </cell>
        </row>
        <row r="374">
          <cell r="G374">
            <v>0</v>
          </cell>
          <cell r="H374">
            <v>0</v>
          </cell>
        </row>
        <row r="395">
          <cell r="G395">
            <v>0</v>
          </cell>
          <cell r="H395">
            <v>0</v>
          </cell>
        </row>
        <row r="396">
          <cell r="G396">
            <v>0</v>
          </cell>
          <cell r="H396">
            <v>0</v>
          </cell>
        </row>
        <row r="397">
          <cell r="G397">
            <v>0</v>
          </cell>
          <cell r="H397">
            <v>0</v>
          </cell>
        </row>
        <row r="402">
          <cell r="G402">
            <v>77654</v>
          </cell>
          <cell r="H402">
            <v>48276</v>
          </cell>
        </row>
        <row r="403">
          <cell r="G403">
            <v>0</v>
          </cell>
          <cell r="H403">
            <v>0</v>
          </cell>
        </row>
        <row r="404">
          <cell r="G404">
            <v>0</v>
          </cell>
          <cell r="H404">
            <v>0</v>
          </cell>
        </row>
        <row r="407">
          <cell r="G407">
            <v>0</v>
          </cell>
          <cell r="H407">
            <v>0</v>
          </cell>
        </row>
        <row r="411">
          <cell r="G411">
            <v>0</v>
          </cell>
          <cell r="H411">
            <v>0</v>
          </cell>
        </row>
        <row r="412">
          <cell r="G412">
            <v>0</v>
          </cell>
          <cell r="H412">
            <v>0</v>
          </cell>
        </row>
        <row r="413">
          <cell r="G413">
            <v>0</v>
          </cell>
          <cell r="H413">
            <v>0</v>
          </cell>
        </row>
        <row r="431">
          <cell r="G431">
            <v>163397885</v>
          </cell>
          <cell r="H431">
            <v>101580936</v>
          </cell>
        </row>
        <row r="447">
          <cell r="G447">
            <v>0</v>
          </cell>
          <cell r="H447">
            <v>0</v>
          </cell>
        </row>
        <row r="448">
          <cell r="G448">
            <v>0</v>
          </cell>
          <cell r="H448">
            <v>0</v>
          </cell>
        </row>
        <row r="449">
          <cell r="G449">
            <v>0</v>
          </cell>
          <cell r="H449">
            <v>0</v>
          </cell>
        </row>
        <row r="450">
          <cell r="G450">
            <v>0</v>
          </cell>
          <cell r="H450">
            <v>0</v>
          </cell>
        </row>
        <row r="451">
          <cell r="G451">
            <v>0</v>
          </cell>
          <cell r="H451">
            <v>0</v>
          </cell>
        </row>
        <row r="452">
          <cell r="G452">
            <v>0</v>
          </cell>
          <cell r="H452">
            <v>0</v>
          </cell>
        </row>
        <row r="456">
          <cell r="G456">
            <v>0</v>
          </cell>
          <cell r="H456">
            <v>0</v>
          </cell>
        </row>
        <row r="462">
          <cell r="G462">
            <v>0</v>
          </cell>
          <cell r="H462">
            <v>0</v>
          </cell>
        </row>
        <row r="463">
          <cell r="G463">
            <v>0</v>
          </cell>
          <cell r="H463">
            <v>0</v>
          </cell>
        </row>
        <row r="464">
          <cell r="G464">
            <v>0</v>
          </cell>
          <cell r="H464">
            <v>0</v>
          </cell>
        </row>
        <row r="465">
          <cell r="G465">
            <v>0</v>
          </cell>
          <cell r="H465">
            <v>0</v>
          </cell>
        </row>
        <row r="469">
          <cell r="G469">
            <v>0</v>
          </cell>
          <cell r="H469">
            <v>0</v>
          </cell>
        </row>
        <row r="473">
          <cell r="G473">
            <v>0</v>
          </cell>
          <cell r="H473">
            <v>0</v>
          </cell>
        </row>
        <row r="474">
          <cell r="G474">
            <v>0</v>
          </cell>
          <cell r="H474">
            <v>0</v>
          </cell>
        </row>
        <row r="475">
          <cell r="G475">
            <v>2286343</v>
          </cell>
          <cell r="H475">
            <v>1420623</v>
          </cell>
        </row>
        <row r="476">
          <cell r="G476">
            <v>0</v>
          </cell>
          <cell r="H476">
            <v>0</v>
          </cell>
        </row>
        <row r="477">
          <cell r="G477">
            <v>911188</v>
          </cell>
          <cell r="H477">
            <v>566168</v>
          </cell>
        </row>
        <row r="478">
          <cell r="G478">
            <v>0</v>
          </cell>
          <cell r="H478">
            <v>0</v>
          </cell>
        </row>
        <row r="479">
          <cell r="G479">
            <v>132742</v>
          </cell>
          <cell r="H479">
            <v>82480</v>
          </cell>
        </row>
        <row r="480">
          <cell r="G480">
            <v>0</v>
          </cell>
          <cell r="H480">
            <v>0</v>
          </cell>
        </row>
        <row r="481">
          <cell r="G481">
            <v>27830</v>
          </cell>
          <cell r="H481">
            <v>17293</v>
          </cell>
        </row>
        <row r="482">
          <cell r="G482">
            <v>0</v>
          </cell>
          <cell r="H482">
            <v>0</v>
          </cell>
        </row>
        <row r="483">
          <cell r="G483">
            <v>19293</v>
          </cell>
          <cell r="H483">
            <v>5709</v>
          </cell>
        </row>
        <row r="484">
          <cell r="G484">
            <v>0</v>
          </cell>
          <cell r="H484">
            <v>0</v>
          </cell>
        </row>
        <row r="485">
          <cell r="G485">
            <v>509113</v>
          </cell>
          <cell r="H485">
            <v>150648</v>
          </cell>
        </row>
        <row r="486">
          <cell r="G486">
            <v>179524</v>
          </cell>
          <cell r="H486">
            <v>111548</v>
          </cell>
        </row>
        <row r="487">
          <cell r="G487">
            <v>0</v>
          </cell>
          <cell r="H487">
            <v>0</v>
          </cell>
        </row>
        <row r="488">
          <cell r="G488">
            <v>0</v>
          </cell>
          <cell r="H488">
            <v>0</v>
          </cell>
        </row>
        <row r="489">
          <cell r="G489">
            <v>72562</v>
          </cell>
          <cell r="H489">
            <v>21471</v>
          </cell>
        </row>
        <row r="490">
          <cell r="G490">
            <v>1746331</v>
          </cell>
          <cell r="H490">
            <v>516746</v>
          </cell>
        </row>
        <row r="491">
          <cell r="G491">
            <v>0</v>
          </cell>
          <cell r="H491">
            <v>0</v>
          </cell>
        </row>
        <row r="495">
          <cell r="G495">
            <v>0</v>
          </cell>
          <cell r="H495">
            <v>0</v>
          </cell>
        </row>
        <row r="496">
          <cell r="G496">
            <v>0</v>
          </cell>
          <cell r="H496">
            <v>0</v>
          </cell>
        </row>
        <row r="497">
          <cell r="G497">
            <v>0</v>
          </cell>
          <cell r="H497">
            <v>0</v>
          </cell>
        </row>
        <row r="498">
          <cell r="G498">
            <v>0</v>
          </cell>
          <cell r="H498">
            <v>0</v>
          </cell>
        </row>
        <row r="499">
          <cell r="G499">
            <v>0</v>
          </cell>
          <cell r="H499">
            <v>0</v>
          </cell>
        </row>
        <row r="500">
          <cell r="G500">
            <v>0</v>
          </cell>
          <cell r="H500">
            <v>0</v>
          </cell>
        </row>
        <row r="501">
          <cell r="G501">
            <v>0</v>
          </cell>
          <cell r="H501">
            <v>0</v>
          </cell>
        </row>
        <row r="502">
          <cell r="G502">
            <v>0</v>
          </cell>
          <cell r="H502">
            <v>0</v>
          </cell>
        </row>
        <row r="516">
          <cell r="G516">
            <v>0</v>
          </cell>
          <cell r="H516">
            <v>0</v>
          </cell>
        </row>
        <row r="517">
          <cell r="G517">
            <v>0</v>
          </cell>
          <cell r="H517">
            <v>0</v>
          </cell>
        </row>
        <row r="521">
          <cell r="G521">
            <v>0</v>
          </cell>
          <cell r="H521">
            <v>0</v>
          </cell>
        </row>
        <row r="525">
          <cell r="G525">
            <v>0</v>
          </cell>
          <cell r="H525">
            <v>0</v>
          </cell>
        </row>
        <row r="526">
          <cell r="G526">
            <v>0</v>
          </cell>
          <cell r="H526">
            <v>0</v>
          </cell>
        </row>
        <row r="527">
          <cell r="G527">
            <v>0</v>
          </cell>
          <cell r="H527">
            <v>0</v>
          </cell>
        </row>
        <row r="528">
          <cell r="G528">
            <v>2501817</v>
          </cell>
          <cell r="H528">
            <v>1229730</v>
          </cell>
        </row>
        <row r="529">
          <cell r="G529">
            <v>0</v>
          </cell>
          <cell r="H529">
            <v>0</v>
          </cell>
        </row>
        <row r="530">
          <cell r="G530">
            <v>0</v>
          </cell>
          <cell r="H530">
            <v>0</v>
          </cell>
        </row>
        <row r="531">
          <cell r="G531">
            <v>0</v>
          </cell>
          <cell r="H531">
            <v>0</v>
          </cell>
        </row>
        <row r="533">
          <cell r="G533">
            <v>5619</v>
          </cell>
          <cell r="H533">
            <v>2762</v>
          </cell>
        </row>
        <row r="534">
          <cell r="G534">
            <v>-1116</v>
          </cell>
          <cell r="H534">
            <v>-548</v>
          </cell>
        </row>
        <row r="535">
          <cell r="G535">
            <v>-443354</v>
          </cell>
          <cell r="H535">
            <v>-217925</v>
          </cell>
        </row>
        <row r="536">
          <cell r="G536">
            <v>-16437</v>
          </cell>
          <cell r="H536">
            <v>-8079</v>
          </cell>
        </row>
        <row r="537">
          <cell r="G537">
            <v>0</v>
          </cell>
          <cell r="H537">
            <v>0</v>
          </cell>
        </row>
        <row r="538">
          <cell r="G538">
            <v>-68580</v>
          </cell>
          <cell r="H538">
            <v>-33710</v>
          </cell>
        </row>
        <row r="539">
          <cell r="G539">
            <v>-71110</v>
          </cell>
          <cell r="H539">
            <v>-34953</v>
          </cell>
        </row>
        <row r="540">
          <cell r="G540">
            <v>0</v>
          </cell>
          <cell r="H540">
            <v>0</v>
          </cell>
        </row>
        <row r="541">
          <cell r="G541">
            <v>0</v>
          </cell>
          <cell r="H541">
            <v>0</v>
          </cell>
        </row>
        <row r="542">
          <cell r="G542">
            <v>-148965</v>
          </cell>
          <cell r="H542">
            <v>-73222</v>
          </cell>
        </row>
        <row r="543">
          <cell r="G543">
            <v>0</v>
          </cell>
          <cell r="H543">
            <v>0</v>
          </cell>
        </row>
        <row r="544">
          <cell r="G544">
            <v>0</v>
          </cell>
          <cell r="H544">
            <v>0</v>
          </cell>
        </row>
        <row r="545">
          <cell r="G545">
            <v>0</v>
          </cell>
          <cell r="H545">
            <v>0</v>
          </cell>
        </row>
        <row r="546">
          <cell r="G546">
            <v>137664</v>
          </cell>
          <cell r="H546">
            <v>67667</v>
          </cell>
        </row>
        <row r="562">
          <cell r="G562">
            <v>0</v>
          </cell>
          <cell r="H562">
            <v>0</v>
          </cell>
        </row>
        <row r="566">
          <cell r="G566">
            <v>0</v>
          </cell>
          <cell r="H566">
            <v>0</v>
          </cell>
        </row>
        <row r="570">
          <cell r="G570">
            <v>6586365</v>
          </cell>
          <cell r="H570">
            <v>4092450</v>
          </cell>
        </row>
        <row r="574">
          <cell r="G574">
            <v>-30026</v>
          </cell>
          <cell r="H574">
            <v>-59</v>
          </cell>
        </row>
        <row r="578">
          <cell r="G578">
            <v>-137</v>
          </cell>
          <cell r="H578">
            <v>0</v>
          </cell>
        </row>
        <row r="596">
          <cell r="G596">
            <v>2974173</v>
          </cell>
          <cell r="H596">
            <v>1848978</v>
          </cell>
        </row>
        <row r="597">
          <cell r="G597">
            <v>0</v>
          </cell>
          <cell r="H597">
            <v>0</v>
          </cell>
        </row>
        <row r="601">
          <cell r="G601">
            <v>130800</v>
          </cell>
          <cell r="H601">
            <v>64293</v>
          </cell>
        </row>
        <row r="602">
          <cell r="G602">
            <v>-201567</v>
          </cell>
          <cell r="H602">
            <v>-99077</v>
          </cell>
        </row>
        <row r="603">
          <cell r="G603">
            <v>0</v>
          </cell>
          <cell r="H603">
            <v>0</v>
          </cell>
        </row>
        <row r="604">
          <cell r="G604">
            <v>0</v>
          </cell>
          <cell r="H604">
            <v>0</v>
          </cell>
        </row>
        <row r="608">
          <cell r="G608">
            <v>3784</v>
          </cell>
          <cell r="H608">
            <v>2767</v>
          </cell>
        </row>
        <row r="609">
          <cell r="G609">
            <v>0</v>
          </cell>
          <cell r="H609">
            <v>0</v>
          </cell>
        </row>
        <row r="632">
          <cell r="G632">
            <v>3444913</v>
          </cell>
          <cell r="H632">
            <v>2141628</v>
          </cell>
        </row>
        <row r="636">
          <cell r="G636">
            <v>-1460922</v>
          </cell>
          <cell r="H636">
            <v>-911927</v>
          </cell>
        </row>
        <row r="637">
          <cell r="G637">
            <v>-9871</v>
          </cell>
          <cell r="H637">
            <v>-4852</v>
          </cell>
        </row>
        <row r="638">
          <cell r="G638">
            <v>4060730</v>
          </cell>
          <cell r="H638">
            <v>2534762</v>
          </cell>
        </row>
        <row r="644">
          <cell r="G644">
            <v>158640</v>
          </cell>
          <cell r="H644">
            <v>77977</v>
          </cell>
        </row>
        <row r="645">
          <cell r="G645">
            <v>0</v>
          </cell>
          <cell r="H645">
            <v>0</v>
          </cell>
        </row>
        <row r="646">
          <cell r="G646">
            <v>0</v>
          </cell>
          <cell r="H646">
            <v>0</v>
          </cell>
        </row>
        <row r="647">
          <cell r="G647">
            <v>0</v>
          </cell>
          <cell r="H647">
            <v>0</v>
          </cell>
        </row>
        <row r="648">
          <cell r="G648">
            <v>-314831</v>
          </cell>
          <cell r="H648">
            <v>-154750</v>
          </cell>
        </row>
        <row r="652">
          <cell r="G652">
            <v>0</v>
          </cell>
          <cell r="H652">
            <v>0</v>
          </cell>
        </row>
        <row r="656">
          <cell r="G656">
            <v>0</v>
          </cell>
          <cell r="H656">
            <v>0</v>
          </cell>
        </row>
        <row r="657">
          <cell r="G657">
            <v>0</v>
          </cell>
          <cell r="H657">
            <v>0</v>
          </cell>
        </row>
        <row r="694">
          <cell r="G694">
            <v>2172475</v>
          </cell>
          <cell r="H694">
            <v>1350580</v>
          </cell>
        </row>
        <row r="695">
          <cell r="G695">
            <v>0</v>
          </cell>
          <cell r="H695">
            <v>0</v>
          </cell>
        </row>
        <row r="700">
          <cell r="G700">
            <v>118036</v>
          </cell>
          <cell r="H700">
            <v>58018</v>
          </cell>
        </row>
        <row r="704">
          <cell r="G704">
            <v>0</v>
          </cell>
          <cell r="H704">
            <v>0</v>
          </cell>
        </row>
        <row r="720">
          <cell r="G720">
            <v>262228</v>
          </cell>
          <cell r="H720">
            <v>162829</v>
          </cell>
        </row>
        <row r="742">
          <cell r="G742">
            <v>51208</v>
          </cell>
          <cell r="H742">
            <v>31817</v>
          </cell>
        </row>
        <row r="743">
          <cell r="G743">
            <v>0</v>
          </cell>
          <cell r="H743">
            <v>0</v>
          </cell>
        </row>
        <row r="744">
          <cell r="G744">
            <v>80789</v>
          </cell>
          <cell r="H744">
            <v>50198</v>
          </cell>
        </row>
        <row r="745">
          <cell r="G745">
            <v>483223</v>
          </cell>
          <cell r="H745">
            <v>300251</v>
          </cell>
        </row>
        <row r="746">
          <cell r="G746">
            <v>0</v>
          </cell>
          <cell r="H746">
            <v>0</v>
          </cell>
        </row>
        <row r="747">
          <cell r="G747">
            <v>0</v>
          </cell>
          <cell r="H747">
            <v>0</v>
          </cell>
        </row>
        <row r="748">
          <cell r="G748">
            <v>0</v>
          </cell>
          <cell r="H748">
            <v>0</v>
          </cell>
        </row>
        <row r="749">
          <cell r="G749">
            <v>0</v>
          </cell>
          <cell r="H749">
            <v>0</v>
          </cell>
        </row>
        <row r="761">
          <cell r="G761">
            <v>0</v>
          </cell>
          <cell r="H761">
            <v>0</v>
          </cell>
        </row>
        <row r="772">
          <cell r="G772">
            <v>25129868</v>
          </cell>
          <cell r="H772">
            <v>12352206</v>
          </cell>
        </row>
        <row r="776">
          <cell r="G776">
            <v>-1242246</v>
          </cell>
          <cell r="H776">
            <v>-1342643</v>
          </cell>
        </row>
        <row r="777">
          <cell r="G777">
            <v>-3741663</v>
          </cell>
          <cell r="H777">
            <v>-4044066</v>
          </cell>
        </row>
        <row r="830">
          <cell r="F830">
            <v>663503</v>
          </cell>
          <cell r="G830">
            <v>301163</v>
          </cell>
          <cell r="H830">
            <v>181485</v>
          </cell>
          <cell r="I830">
            <v>873</v>
          </cell>
          <cell r="J830">
            <v>3136</v>
          </cell>
          <cell r="K830">
            <v>26</v>
          </cell>
          <cell r="L830">
            <v>83466</v>
          </cell>
          <cell r="M830">
            <v>63913</v>
          </cell>
          <cell r="N830">
            <v>1685</v>
          </cell>
          <cell r="O830">
            <v>23115</v>
          </cell>
          <cell r="P830">
            <v>4630</v>
          </cell>
          <cell r="Q830">
            <v>11</v>
          </cell>
          <cell r="R830">
            <v>663503</v>
          </cell>
          <cell r="S830">
            <v>0</v>
          </cell>
        </row>
        <row r="831">
          <cell r="E831" t="str">
            <v>K201</v>
          </cell>
          <cell r="F831">
            <v>1</v>
          </cell>
          <cell r="G831">
            <v>0.45387</v>
          </cell>
          <cell r="H831">
            <v>0.27353</v>
          </cell>
          <cell r="I831">
            <v>1.32E-3</v>
          </cell>
          <cell r="J831">
            <v>4.7299999999999998E-3</v>
          </cell>
          <cell r="K831">
            <v>4.0000000000000003E-5</v>
          </cell>
          <cell r="L831">
            <v>0.1258</v>
          </cell>
          <cell r="M831">
            <v>9.6329999999999999E-2</v>
          </cell>
          <cell r="N831">
            <v>2.5400000000000002E-3</v>
          </cell>
          <cell r="O831">
            <v>3.4840000000000003E-2</v>
          </cell>
          <cell r="P831">
            <v>6.9800000000000001E-3</v>
          </cell>
          <cell r="Q831">
            <v>2.0000000000000002E-5</v>
          </cell>
          <cell r="R831">
            <v>1</v>
          </cell>
          <cell r="S831">
            <v>0</v>
          </cell>
        </row>
        <row r="832">
          <cell r="F832">
            <v>663503</v>
          </cell>
          <cell r="G832">
            <v>301163</v>
          </cell>
          <cell r="H832">
            <v>181485</v>
          </cell>
          <cell r="I832">
            <v>873</v>
          </cell>
          <cell r="J832">
            <v>3136</v>
          </cell>
          <cell r="K832">
            <v>26</v>
          </cell>
          <cell r="L832">
            <v>83466</v>
          </cell>
          <cell r="M832">
            <v>63913</v>
          </cell>
          <cell r="N832">
            <v>1685</v>
          </cell>
          <cell r="O832">
            <v>23115</v>
          </cell>
          <cell r="P832">
            <v>4630</v>
          </cell>
          <cell r="Q832">
            <v>11</v>
          </cell>
          <cell r="R832">
            <v>663503</v>
          </cell>
          <cell r="S832">
            <v>0</v>
          </cell>
        </row>
        <row r="833">
          <cell r="E833" t="str">
            <v>K202</v>
          </cell>
          <cell r="F833">
            <v>1</v>
          </cell>
          <cell r="G833">
            <v>0.45387</v>
          </cell>
          <cell r="H833">
            <v>0.27353</v>
          </cell>
          <cell r="I833">
            <v>1.32E-3</v>
          </cell>
          <cell r="J833">
            <v>4.7299999999999998E-3</v>
          </cell>
          <cell r="K833">
            <v>4.0000000000000003E-5</v>
          </cell>
          <cell r="L833">
            <v>0.1258</v>
          </cell>
          <cell r="M833">
            <v>9.6329999999999999E-2</v>
          </cell>
          <cell r="N833">
            <v>2.5400000000000002E-3</v>
          </cell>
          <cell r="O833">
            <v>3.4840000000000003E-2</v>
          </cell>
          <cell r="P833">
            <v>6.9800000000000001E-3</v>
          </cell>
          <cell r="Q833">
            <v>2.0000000000000002E-5</v>
          </cell>
          <cell r="R833">
            <v>1</v>
          </cell>
          <cell r="S833">
            <v>0</v>
          </cell>
        </row>
        <row r="834">
          <cell r="F834">
            <v>1532788</v>
          </cell>
          <cell r="G834">
            <v>982296</v>
          </cell>
          <cell r="H834">
            <v>290667</v>
          </cell>
          <cell r="I834">
            <v>1091</v>
          </cell>
          <cell r="J834">
            <v>8685</v>
          </cell>
          <cell r="K834">
            <v>54</v>
          </cell>
          <cell r="L834">
            <v>113290</v>
          </cell>
          <cell r="M834">
            <v>91259</v>
          </cell>
          <cell r="N834">
            <v>2980</v>
          </cell>
          <cell r="O834">
            <v>36813</v>
          </cell>
          <cell r="P834">
            <v>5612</v>
          </cell>
          <cell r="Q834">
            <v>41</v>
          </cell>
          <cell r="R834">
            <v>1532788</v>
          </cell>
          <cell r="S834">
            <v>0</v>
          </cell>
        </row>
        <row r="835">
          <cell r="E835" t="str">
            <v>K203</v>
          </cell>
          <cell r="F835">
            <v>1</v>
          </cell>
          <cell r="G835">
            <v>0.64085000000000014</v>
          </cell>
          <cell r="H835">
            <v>0.18962999999999999</v>
          </cell>
          <cell r="I835">
            <v>7.1000000000000002E-4</v>
          </cell>
          <cell r="J835">
            <v>5.6699999999999997E-3</v>
          </cell>
          <cell r="K835">
            <v>4.0000000000000003E-5</v>
          </cell>
          <cell r="L835">
            <v>7.3910000000000003E-2</v>
          </cell>
          <cell r="M835">
            <v>5.9540000000000003E-2</v>
          </cell>
          <cell r="N835">
            <v>1.9400000000000001E-3</v>
          </cell>
          <cell r="O835">
            <v>2.402E-2</v>
          </cell>
          <cell r="P835">
            <v>3.6600000000000001E-3</v>
          </cell>
          <cell r="Q835">
            <v>3.0000000000000001E-5</v>
          </cell>
          <cell r="R835">
            <v>1.0000000000000002</v>
          </cell>
          <cell r="S835">
            <v>0</v>
          </cell>
        </row>
        <row r="836">
          <cell r="F836">
            <v>673122</v>
          </cell>
          <cell r="G836">
            <v>310912</v>
          </cell>
          <cell r="H836">
            <v>193179</v>
          </cell>
          <cell r="I836">
            <v>922</v>
          </cell>
          <cell r="J836">
            <v>4214</v>
          </cell>
          <cell r="K836">
            <v>28</v>
          </cell>
          <cell r="L836">
            <v>88513</v>
          </cell>
          <cell r="M836">
            <v>68972</v>
          </cell>
          <cell r="N836">
            <v>1828</v>
          </cell>
          <cell r="O836">
            <v>0</v>
          </cell>
          <cell r="P836">
            <v>4543</v>
          </cell>
          <cell r="Q836">
            <v>11</v>
          </cell>
          <cell r="R836">
            <v>673122</v>
          </cell>
          <cell r="S836">
            <v>0</v>
          </cell>
        </row>
        <row r="837">
          <cell r="E837" t="str">
            <v>K205</v>
          </cell>
          <cell r="F837">
            <v>1</v>
          </cell>
          <cell r="G837">
            <v>0.46187999999999996</v>
          </cell>
          <cell r="H837">
            <v>0.28699000000000002</v>
          </cell>
          <cell r="I837">
            <v>1.3699999999999999E-3</v>
          </cell>
          <cell r="J837">
            <v>6.2599999999999999E-3</v>
          </cell>
          <cell r="K837">
            <v>4.0000000000000003E-5</v>
          </cell>
          <cell r="L837">
            <v>0.13150000000000001</v>
          </cell>
          <cell r="M837">
            <v>0.10247000000000001</v>
          </cell>
          <cell r="N837">
            <v>2.7200000000000002E-3</v>
          </cell>
          <cell r="O837">
            <v>0</v>
          </cell>
          <cell r="P837">
            <v>6.7499999999999999E-3</v>
          </cell>
          <cell r="Q837">
            <v>2.0000000000000002E-5</v>
          </cell>
          <cell r="R837">
            <v>1</v>
          </cell>
          <cell r="S837">
            <v>0</v>
          </cell>
        </row>
        <row r="838">
          <cell r="F838">
            <v>673122</v>
          </cell>
          <cell r="G838">
            <v>310912</v>
          </cell>
          <cell r="H838">
            <v>193179</v>
          </cell>
          <cell r="I838">
            <v>922</v>
          </cell>
          <cell r="J838">
            <v>4214</v>
          </cell>
          <cell r="K838">
            <v>28</v>
          </cell>
          <cell r="L838">
            <v>88513</v>
          </cell>
          <cell r="M838">
            <v>68972</v>
          </cell>
          <cell r="N838">
            <v>1828</v>
          </cell>
          <cell r="O838">
            <v>0</v>
          </cell>
          <cell r="P838">
            <v>4543</v>
          </cell>
          <cell r="Q838">
            <v>11</v>
          </cell>
          <cell r="R838">
            <v>673122</v>
          </cell>
          <cell r="S838">
            <v>0</v>
          </cell>
        </row>
        <row r="839">
          <cell r="E839" t="str">
            <v>K206</v>
          </cell>
          <cell r="F839">
            <v>1</v>
          </cell>
          <cell r="G839">
            <v>0.46187999999999996</v>
          </cell>
          <cell r="H839">
            <v>0.28699000000000002</v>
          </cell>
          <cell r="I839">
            <v>1.3699999999999999E-3</v>
          </cell>
          <cell r="J839">
            <v>6.2599999999999999E-3</v>
          </cell>
          <cell r="K839">
            <v>4.0000000000000003E-5</v>
          </cell>
          <cell r="L839">
            <v>0.13150000000000001</v>
          </cell>
          <cell r="M839">
            <v>0.10247000000000001</v>
          </cell>
          <cell r="N839">
            <v>2.7200000000000002E-3</v>
          </cell>
          <cell r="O839">
            <v>0</v>
          </cell>
          <cell r="P839">
            <v>6.7499999999999999E-3</v>
          </cell>
          <cell r="Q839">
            <v>2.0000000000000002E-5</v>
          </cell>
          <cell r="R839">
            <v>1</v>
          </cell>
          <cell r="S839">
            <v>0</v>
          </cell>
        </row>
        <row r="840">
          <cell r="F840">
            <v>533204452</v>
          </cell>
          <cell r="G840">
            <v>246276473</v>
          </cell>
          <cell r="H840">
            <v>153024345</v>
          </cell>
          <cell r="I840">
            <v>730491</v>
          </cell>
          <cell r="J840">
            <v>3337859</v>
          </cell>
          <cell r="K840">
            <v>21328</v>
          </cell>
          <cell r="L840">
            <v>70116385</v>
          </cell>
          <cell r="M840">
            <v>54637461</v>
          </cell>
          <cell r="N840">
            <v>1450315</v>
          </cell>
          <cell r="O840">
            <v>0</v>
          </cell>
          <cell r="P840">
            <v>3599130</v>
          </cell>
          <cell r="Q840">
            <v>10665</v>
          </cell>
          <cell r="R840">
            <v>533204452</v>
          </cell>
          <cell r="S840">
            <v>0</v>
          </cell>
        </row>
        <row r="841">
          <cell r="E841" t="str">
            <v>K209</v>
          </cell>
          <cell r="F841">
            <v>1</v>
          </cell>
          <cell r="G841">
            <v>0.46187999999999996</v>
          </cell>
          <cell r="H841">
            <v>0.28699000000000002</v>
          </cell>
          <cell r="I841">
            <v>1.3699999999999999E-3</v>
          </cell>
          <cell r="J841">
            <v>6.2599999999999999E-3</v>
          </cell>
          <cell r="K841">
            <v>4.0000000000000003E-5</v>
          </cell>
          <cell r="L841">
            <v>0.13150000000000001</v>
          </cell>
          <cell r="M841">
            <v>0.10247000000000001</v>
          </cell>
          <cell r="N841">
            <v>2.7200000000000002E-3</v>
          </cell>
          <cell r="O841">
            <v>0</v>
          </cell>
          <cell r="P841">
            <v>6.7499999999999999E-3</v>
          </cell>
          <cell r="Q841">
            <v>2.0000000000000002E-5</v>
          </cell>
          <cell r="R841">
            <v>1</v>
          </cell>
          <cell r="S841">
            <v>0</v>
          </cell>
        </row>
        <row r="842">
          <cell r="F842">
            <v>673122</v>
          </cell>
          <cell r="G842">
            <v>310912</v>
          </cell>
          <cell r="H842">
            <v>193179</v>
          </cell>
          <cell r="I842">
            <v>922</v>
          </cell>
          <cell r="J842">
            <v>4214</v>
          </cell>
          <cell r="K842">
            <v>28</v>
          </cell>
          <cell r="L842">
            <v>88513</v>
          </cell>
          <cell r="M842">
            <v>68972</v>
          </cell>
          <cell r="N842">
            <v>1828</v>
          </cell>
          <cell r="O842">
            <v>0</v>
          </cell>
          <cell r="P842">
            <v>4543</v>
          </cell>
          <cell r="Q842">
            <v>11</v>
          </cell>
          <cell r="R842">
            <v>673122</v>
          </cell>
          <cell r="S842">
            <v>0</v>
          </cell>
        </row>
        <row r="843">
          <cell r="E843" t="str">
            <v>K215</v>
          </cell>
          <cell r="F843">
            <v>1</v>
          </cell>
          <cell r="G843">
            <v>0.46187999999999996</v>
          </cell>
          <cell r="H843">
            <v>0.28699000000000002</v>
          </cell>
          <cell r="I843">
            <v>1.3699999999999999E-3</v>
          </cell>
          <cell r="J843">
            <v>6.2599999999999999E-3</v>
          </cell>
          <cell r="K843">
            <v>4.0000000000000003E-5</v>
          </cell>
          <cell r="L843">
            <v>0.13150000000000001</v>
          </cell>
          <cell r="M843">
            <v>0.10247000000000001</v>
          </cell>
          <cell r="N843">
            <v>2.7200000000000002E-3</v>
          </cell>
          <cell r="O843">
            <v>0</v>
          </cell>
          <cell r="P843">
            <v>6.7499999999999999E-3</v>
          </cell>
          <cell r="Q843">
            <v>2.0000000000000002E-5</v>
          </cell>
          <cell r="R843">
            <v>1</v>
          </cell>
          <cell r="S843">
            <v>0</v>
          </cell>
        </row>
        <row r="844">
          <cell r="F844">
            <v>147311</v>
          </cell>
          <cell r="G844">
            <v>132136</v>
          </cell>
          <cell r="H844">
            <v>13117</v>
          </cell>
          <cell r="I844">
            <v>192</v>
          </cell>
          <cell r="J844">
            <v>186</v>
          </cell>
          <cell r="K844">
            <v>13</v>
          </cell>
          <cell r="L844">
            <v>665</v>
          </cell>
          <cell r="M844">
            <v>190</v>
          </cell>
          <cell r="N844">
            <v>50</v>
          </cell>
          <cell r="O844">
            <v>55</v>
          </cell>
          <cell r="P844">
            <v>667</v>
          </cell>
          <cell r="Q844">
            <v>6</v>
          </cell>
          <cell r="R844">
            <v>147277</v>
          </cell>
          <cell r="S844">
            <v>34</v>
          </cell>
        </row>
        <row r="845">
          <cell r="E845" t="str">
            <v>K217</v>
          </cell>
          <cell r="F845">
            <v>1</v>
          </cell>
          <cell r="G845">
            <v>0.89698999999999995</v>
          </cell>
          <cell r="H845">
            <v>8.9039999999999994E-2</v>
          </cell>
          <cell r="I845">
            <v>1.2999999999999999E-3</v>
          </cell>
          <cell r="J845">
            <v>1.2600000000000001E-3</v>
          </cell>
          <cell r="K845">
            <v>9.0000000000000006E-5</v>
          </cell>
          <cell r="L845">
            <v>4.5100000000000001E-3</v>
          </cell>
          <cell r="M845">
            <v>1.2899999999999999E-3</v>
          </cell>
          <cell r="N845">
            <v>3.4000000000000002E-4</v>
          </cell>
          <cell r="O845">
            <v>3.6999999999999999E-4</v>
          </cell>
          <cell r="P845">
            <v>4.5300000000000002E-3</v>
          </cell>
          <cell r="Q845">
            <v>4.0000000000000003E-5</v>
          </cell>
          <cell r="R845">
            <v>0.99976000000000009</v>
          </cell>
          <cell r="S845">
            <v>2.3999999999990695E-4</v>
          </cell>
        </row>
        <row r="846">
          <cell r="F846">
            <v>4013759225.5</v>
          </cell>
          <cell r="G846">
            <v>1525625988</v>
          </cell>
          <cell r="H846">
            <v>1125475031.5</v>
          </cell>
          <cell r="I846">
            <v>6380177</v>
          </cell>
          <cell r="J846">
            <v>16844601</v>
          </cell>
          <cell r="K846">
            <v>160054</v>
          </cell>
          <cell r="L846">
            <v>612293396</v>
          </cell>
          <cell r="M846">
            <v>503829272</v>
          </cell>
          <cell r="N846">
            <v>12541550</v>
          </cell>
          <cell r="O846">
            <v>192332762</v>
          </cell>
          <cell r="P846">
            <v>18217441</v>
          </cell>
          <cell r="Q846">
            <v>58953</v>
          </cell>
          <cell r="R846">
            <v>4013759225.5</v>
          </cell>
          <cell r="S846">
            <v>0</v>
          </cell>
        </row>
        <row r="847">
          <cell r="E847" t="str">
            <v>K301</v>
          </cell>
          <cell r="F847">
            <v>1</v>
          </cell>
          <cell r="G847">
            <v>0.3801000000000001</v>
          </cell>
          <cell r="H847">
            <v>0.28039999999999998</v>
          </cell>
          <cell r="I847">
            <v>1.5900000000000001E-3</v>
          </cell>
          <cell r="J847">
            <v>4.1999999999999997E-3</v>
          </cell>
          <cell r="K847">
            <v>4.0000000000000003E-5</v>
          </cell>
          <cell r="L847">
            <v>0.15254999999999999</v>
          </cell>
          <cell r="M847">
            <v>0.12553</v>
          </cell>
          <cell r="N847">
            <v>3.1199999999999999E-3</v>
          </cell>
          <cell r="O847">
            <v>4.7919999999999997E-2</v>
          </cell>
          <cell r="P847">
            <v>4.5399999999999998E-3</v>
          </cell>
          <cell r="Q847">
            <v>1.0000000000000001E-5</v>
          </cell>
          <cell r="R847">
            <v>1</v>
          </cell>
          <cell r="S847">
            <v>0</v>
          </cell>
        </row>
        <row r="848">
          <cell r="F848">
            <v>4013759225.5</v>
          </cell>
          <cell r="G848">
            <v>1525625988</v>
          </cell>
          <cell r="H848">
            <v>1125475031.5</v>
          </cell>
          <cell r="I848">
            <v>6380177</v>
          </cell>
          <cell r="J848">
            <v>16844601</v>
          </cell>
          <cell r="K848">
            <v>160054</v>
          </cell>
          <cell r="L848">
            <v>612293396</v>
          </cell>
          <cell r="M848">
            <v>503829272</v>
          </cell>
          <cell r="N848">
            <v>12541550</v>
          </cell>
          <cell r="O848">
            <v>180259813</v>
          </cell>
          <cell r="P848">
            <v>18217441</v>
          </cell>
          <cell r="Q848">
            <v>58953</v>
          </cell>
          <cell r="R848">
            <v>4001686276.5</v>
          </cell>
          <cell r="S848">
            <v>12072949</v>
          </cell>
        </row>
        <row r="849">
          <cell r="E849" t="str">
            <v>K303</v>
          </cell>
          <cell r="F849">
            <v>1</v>
          </cell>
          <cell r="G849">
            <v>0.38009999999999999</v>
          </cell>
          <cell r="H849">
            <v>0.28039999999999998</v>
          </cell>
          <cell r="I849">
            <v>1.5900000000000001E-3</v>
          </cell>
          <cell r="J849">
            <v>4.1999999999999997E-3</v>
          </cell>
          <cell r="K849">
            <v>4.0000000000000003E-5</v>
          </cell>
          <cell r="L849">
            <v>0.15254999999999999</v>
          </cell>
          <cell r="M849">
            <v>0.12553</v>
          </cell>
          <cell r="N849">
            <v>3.1199999999999999E-3</v>
          </cell>
          <cell r="O849">
            <v>4.4909999999999999E-2</v>
          </cell>
          <cell r="P849">
            <v>4.5399999999999998E-3</v>
          </cell>
          <cell r="Q849">
            <v>1.0000000000000001E-5</v>
          </cell>
          <cell r="R849">
            <v>0.99698999999999993</v>
          </cell>
          <cell r="S849">
            <v>3.0100000000000682E-3</v>
          </cell>
        </row>
        <row r="850">
          <cell r="F850">
            <v>3995541784.5</v>
          </cell>
          <cell r="G850">
            <v>1525625988</v>
          </cell>
          <cell r="H850">
            <v>1125475031.5</v>
          </cell>
          <cell r="I850">
            <v>6380177</v>
          </cell>
          <cell r="J850">
            <v>16844601</v>
          </cell>
          <cell r="K850">
            <v>160054</v>
          </cell>
          <cell r="L850">
            <v>612293396</v>
          </cell>
          <cell r="M850">
            <v>503829272</v>
          </cell>
          <cell r="N850">
            <v>12541550</v>
          </cell>
          <cell r="O850">
            <v>192332762</v>
          </cell>
          <cell r="P850">
            <v>0</v>
          </cell>
          <cell r="Q850">
            <v>58953</v>
          </cell>
          <cell r="R850">
            <v>3995541784.5</v>
          </cell>
          <cell r="S850">
            <v>0</v>
          </cell>
        </row>
        <row r="851">
          <cell r="E851" t="str">
            <v>K305</v>
          </cell>
          <cell r="F851">
            <v>1</v>
          </cell>
          <cell r="G851">
            <v>0.38183000000000011</v>
          </cell>
          <cell r="H851">
            <v>0.28167999999999999</v>
          </cell>
          <cell r="I851">
            <v>1.6000000000000001E-3</v>
          </cell>
          <cell r="J851">
            <v>4.2199999999999998E-3</v>
          </cell>
          <cell r="K851">
            <v>4.0000000000000003E-5</v>
          </cell>
          <cell r="L851">
            <v>0.15323999999999999</v>
          </cell>
          <cell r="M851">
            <v>0.12609999999999999</v>
          </cell>
          <cell r="N851">
            <v>3.14E-3</v>
          </cell>
          <cell r="O851">
            <v>4.8140000000000002E-2</v>
          </cell>
          <cell r="P851">
            <v>0</v>
          </cell>
          <cell r="Q851">
            <v>1.0000000000000001E-5</v>
          </cell>
          <cell r="R851">
            <v>1</v>
          </cell>
          <cell r="S851">
            <v>0</v>
          </cell>
        </row>
        <row r="852">
          <cell r="F852">
            <v>1</v>
          </cell>
          <cell r="G852">
            <v>1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E853" t="str">
            <v>K307</v>
          </cell>
          <cell r="F853">
            <v>1</v>
          </cell>
          <cell r="G853">
            <v>1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F854">
            <v>1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1</v>
          </cell>
          <cell r="Q854">
            <v>0</v>
          </cell>
          <cell r="R854">
            <v>1</v>
          </cell>
          <cell r="S854">
            <v>0</v>
          </cell>
        </row>
        <row r="855">
          <cell r="E855" t="str">
            <v>K401</v>
          </cell>
          <cell r="F855">
            <v>1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1</v>
          </cell>
          <cell r="Q855">
            <v>0</v>
          </cell>
          <cell r="R855">
            <v>1</v>
          </cell>
          <cell r="S855">
            <v>0</v>
          </cell>
        </row>
        <row r="856">
          <cell r="F856">
            <v>146427</v>
          </cell>
          <cell r="G856">
            <v>132136</v>
          </cell>
          <cell r="H856">
            <v>13122</v>
          </cell>
          <cell r="I856">
            <v>192</v>
          </cell>
          <cell r="J856">
            <v>93</v>
          </cell>
          <cell r="K856">
            <v>13</v>
          </cell>
          <cell r="L856">
            <v>135</v>
          </cell>
          <cell r="M856">
            <v>38</v>
          </cell>
          <cell r="N856">
            <v>10</v>
          </cell>
          <cell r="O856">
            <v>15</v>
          </cell>
          <cell r="P856">
            <v>667</v>
          </cell>
          <cell r="Q856">
            <v>6</v>
          </cell>
          <cell r="R856">
            <v>146427</v>
          </cell>
          <cell r="S856">
            <v>0</v>
          </cell>
        </row>
        <row r="857">
          <cell r="E857" t="str">
            <v>K405</v>
          </cell>
          <cell r="F857">
            <v>1</v>
          </cell>
          <cell r="G857">
            <v>0.90239999999999998</v>
          </cell>
          <cell r="H857">
            <v>8.9609999999999995E-2</v>
          </cell>
          <cell r="I857">
            <v>1.31E-3</v>
          </cell>
          <cell r="J857">
            <v>6.4000000000000005E-4</v>
          </cell>
          <cell r="K857">
            <v>9.0000000000000006E-5</v>
          </cell>
          <cell r="L857">
            <v>9.2000000000000003E-4</v>
          </cell>
          <cell r="M857">
            <v>2.5999999999999998E-4</v>
          </cell>
          <cell r="N857">
            <v>6.9999999999999994E-5</v>
          </cell>
          <cell r="O857">
            <v>1E-4</v>
          </cell>
          <cell r="P857">
            <v>4.5599999999999998E-3</v>
          </cell>
          <cell r="Q857">
            <v>4.0000000000000003E-5</v>
          </cell>
          <cell r="R857">
            <v>1</v>
          </cell>
          <cell r="S857">
            <v>0</v>
          </cell>
        </row>
        <row r="858">
          <cell r="F858">
            <v>146412</v>
          </cell>
          <cell r="G858">
            <v>132136</v>
          </cell>
          <cell r="H858">
            <v>13122</v>
          </cell>
          <cell r="I858">
            <v>192</v>
          </cell>
          <cell r="J858">
            <v>93</v>
          </cell>
          <cell r="K858">
            <v>13</v>
          </cell>
          <cell r="L858">
            <v>135</v>
          </cell>
          <cell r="M858">
            <v>38</v>
          </cell>
          <cell r="N858">
            <v>10</v>
          </cell>
          <cell r="O858">
            <v>0</v>
          </cell>
          <cell r="P858">
            <v>667</v>
          </cell>
          <cell r="Q858">
            <v>6</v>
          </cell>
          <cell r="R858">
            <v>146412</v>
          </cell>
          <cell r="S858">
            <v>0</v>
          </cell>
        </row>
        <row r="859">
          <cell r="E859" t="str">
            <v>K406</v>
          </cell>
          <cell r="F859">
            <v>1</v>
          </cell>
          <cell r="G859">
            <v>0.90249999999999997</v>
          </cell>
          <cell r="H859">
            <v>8.9609999999999995E-2</v>
          </cell>
          <cell r="I859">
            <v>1.31E-3</v>
          </cell>
          <cell r="J859">
            <v>6.4000000000000005E-4</v>
          </cell>
          <cell r="K859">
            <v>9.0000000000000006E-5</v>
          </cell>
          <cell r="L859">
            <v>9.2000000000000003E-4</v>
          </cell>
          <cell r="M859">
            <v>2.5999999999999998E-4</v>
          </cell>
          <cell r="N859">
            <v>6.9999999999999994E-5</v>
          </cell>
          <cell r="O859">
            <v>0</v>
          </cell>
          <cell r="P859">
            <v>4.5599999999999998E-3</v>
          </cell>
          <cell r="Q859">
            <v>4.0000000000000003E-5</v>
          </cell>
          <cell r="R859">
            <v>1</v>
          </cell>
          <cell r="S859">
            <v>0</v>
          </cell>
        </row>
        <row r="860">
          <cell r="F860">
            <v>16284211.22000007</v>
          </cell>
          <cell r="G860">
            <v>13207428.880000064</v>
          </cell>
          <cell r="H860">
            <v>2892979.340000005</v>
          </cell>
          <cell r="I860">
            <v>0</v>
          </cell>
          <cell r="J860">
            <v>28645</v>
          </cell>
          <cell r="K860">
            <v>2856</v>
          </cell>
          <cell r="L860">
            <v>80974</v>
          </cell>
          <cell r="M860">
            <v>44014</v>
          </cell>
          <cell r="N860">
            <v>12516</v>
          </cell>
          <cell r="O860">
            <v>13607</v>
          </cell>
          <cell r="P860">
            <v>0</v>
          </cell>
          <cell r="Q860">
            <v>1191</v>
          </cell>
          <cell r="R860">
            <v>16284211.22000007</v>
          </cell>
          <cell r="S860">
            <v>0</v>
          </cell>
        </row>
        <row r="861">
          <cell r="E861" t="str">
            <v>K407</v>
          </cell>
          <cell r="F861">
            <v>1</v>
          </cell>
          <cell r="G861">
            <v>0.81104999999999994</v>
          </cell>
          <cell r="H861">
            <v>0.17766000000000001</v>
          </cell>
          <cell r="I861">
            <v>0</v>
          </cell>
          <cell r="J861">
            <v>1.7600000000000001E-3</v>
          </cell>
          <cell r="K861">
            <v>1.8000000000000001E-4</v>
          </cell>
          <cell r="L861">
            <v>4.9699999999999996E-3</v>
          </cell>
          <cell r="M861">
            <v>2.7000000000000001E-3</v>
          </cell>
          <cell r="N861">
            <v>7.6999999999999996E-4</v>
          </cell>
          <cell r="O861">
            <v>8.4000000000000003E-4</v>
          </cell>
          <cell r="P861">
            <v>0</v>
          </cell>
          <cell r="Q861">
            <v>6.9999999999999994E-5</v>
          </cell>
          <cell r="R861">
            <v>1</v>
          </cell>
          <cell r="S861">
            <v>0</v>
          </cell>
        </row>
        <row r="862">
          <cell r="F862">
            <v>161072</v>
          </cell>
          <cell r="G862">
            <v>132136</v>
          </cell>
          <cell r="H862">
            <v>26238</v>
          </cell>
          <cell r="I862">
            <v>192</v>
          </cell>
          <cell r="J862">
            <v>279</v>
          </cell>
          <cell r="K862">
            <v>26</v>
          </cell>
          <cell r="L862">
            <v>800</v>
          </cell>
          <cell r="M862">
            <v>456</v>
          </cell>
          <cell r="N862">
            <v>130</v>
          </cell>
          <cell r="O862">
            <v>136</v>
          </cell>
          <cell r="P862">
            <v>667</v>
          </cell>
          <cell r="Q862">
            <v>12</v>
          </cell>
          <cell r="R862">
            <v>161072</v>
          </cell>
          <cell r="S862">
            <v>0</v>
          </cell>
        </row>
        <row r="863">
          <cell r="E863" t="str">
            <v>K409</v>
          </cell>
          <cell r="F863">
            <v>1</v>
          </cell>
          <cell r="G863">
            <v>0.82035999999999998</v>
          </cell>
          <cell r="H863">
            <v>0.16289999999999999</v>
          </cell>
          <cell r="I863">
            <v>1.1900000000000001E-3</v>
          </cell>
          <cell r="J863">
            <v>1.73E-3</v>
          </cell>
          <cell r="K863">
            <v>1.6000000000000001E-4</v>
          </cell>
          <cell r="L863">
            <v>4.9699999999999996E-3</v>
          </cell>
          <cell r="M863">
            <v>2.8300000000000001E-3</v>
          </cell>
          <cell r="N863">
            <v>8.0999999999999996E-4</v>
          </cell>
          <cell r="O863">
            <v>8.4000000000000003E-4</v>
          </cell>
          <cell r="P863">
            <v>4.1399999999999996E-3</v>
          </cell>
          <cell r="Q863">
            <v>6.9999999999999994E-5</v>
          </cell>
          <cell r="R863">
            <v>1</v>
          </cell>
          <cell r="S863">
            <v>0</v>
          </cell>
        </row>
        <row r="864">
          <cell r="F864">
            <v>10683010.880000001</v>
          </cell>
          <cell r="G864">
            <v>9389993</v>
          </cell>
          <cell r="H864">
            <v>646612.88000000082</v>
          </cell>
          <cell r="I864">
            <v>4293</v>
          </cell>
          <cell r="J864">
            <v>8857</v>
          </cell>
          <cell r="K864">
            <v>142</v>
          </cell>
          <cell r="L864">
            <v>295920</v>
          </cell>
          <cell r="M864">
            <v>230868</v>
          </cell>
          <cell r="N864">
            <v>6956</v>
          </cell>
          <cell r="O864">
            <v>82857</v>
          </cell>
          <cell r="P864">
            <v>11055</v>
          </cell>
          <cell r="Q864">
            <v>5457</v>
          </cell>
          <cell r="R864">
            <v>10683010.880000001</v>
          </cell>
          <cell r="S864">
            <v>0</v>
          </cell>
        </row>
        <row r="865">
          <cell r="E865" t="str">
            <v>K411</v>
          </cell>
          <cell r="F865">
            <v>1</v>
          </cell>
          <cell r="G865">
            <v>0.87897000000000003</v>
          </cell>
          <cell r="H865">
            <v>6.053E-2</v>
          </cell>
          <cell r="I865">
            <v>4.0000000000000002E-4</v>
          </cell>
          <cell r="J865">
            <v>8.3000000000000001E-4</v>
          </cell>
          <cell r="K865">
            <v>1.0000000000000001E-5</v>
          </cell>
          <cell r="L865">
            <v>2.7699999999999999E-2</v>
          </cell>
          <cell r="M865">
            <v>2.1610000000000001E-2</v>
          </cell>
          <cell r="N865">
            <v>6.4999999999999997E-4</v>
          </cell>
          <cell r="O865">
            <v>7.7600000000000004E-3</v>
          </cell>
          <cell r="P865">
            <v>1.0300000000000001E-3</v>
          </cell>
          <cell r="Q865">
            <v>5.1000000000000004E-4</v>
          </cell>
          <cell r="R865">
            <v>0.99999999999999989</v>
          </cell>
          <cell r="S865">
            <v>0</v>
          </cell>
        </row>
        <row r="866">
          <cell r="F866">
            <v>4000458318.5</v>
          </cell>
          <cell r="G866">
            <v>1525625988</v>
          </cell>
          <cell r="H866">
            <v>1124961238.5</v>
          </cell>
          <cell r="I866">
            <v>6380177</v>
          </cell>
          <cell r="J866">
            <v>16844601</v>
          </cell>
          <cell r="K866">
            <v>160054</v>
          </cell>
          <cell r="L866">
            <v>611579231</v>
          </cell>
          <cell r="M866">
            <v>503829272</v>
          </cell>
          <cell r="N866">
            <v>12541550</v>
          </cell>
          <cell r="O866">
            <v>180259813</v>
          </cell>
          <cell r="P866">
            <v>18217441</v>
          </cell>
          <cell r="Q866">
            <v>58953</v>
          </cell>
          <cell r="R866">
            <v>4000458318.5</v>
          </cell>
          <cell r="S866">
            <v>0</v>
          </cell>
        </row>
        <row r="867">
          <cell r="E867" t="str">
            <v>K302</v>
          </cell>
          <cell r="F867">
            <v>1</v>
          </cell>
          <cell r="G867">
            <v>0.3813700000000001</v>
          </cell>
          <cell r="H867">
            <v>0.28121000000000002</v>
          </cell>
          <cell r="I867">
            <v>1.5900000000000001E-3</v>
          </cell>
          <cell r="J867">
            <v>4.2100000000000002E-3</v>
          </cell>
          <cell r="K867">
            <v>4.0000000000000003E-5</v>
          </cell>
          <cell r="L867">
            <v>0.15287999999999999</v>
          </cell>
          <cell r="M867">
            <v>0.12594</v>
          </cell>
          <cell r="N867">
            <v>3.14E-3</v>
          </cell>
          <cell r="O867">
            <v>4.5060000000000003E-2</v>
          </cell>
          <cell r="P867">
            <v>4.5500000000000002E-3</v>
          </cell>
          <cell r="Q867">
            <v>1.0000000000000001E-5</v>
          </cell>
          <cell r="R867">
            <v>1.0000000000000004</v>
          </cell>
          <cell r="S867">
            <v>0</v>
          </cell>
        </row>
        <row r="869">
          <cell r="E869" t="str">
            <v>R600</v>
          </cell>
          <cell r="F869">
            <v>56145735</v>
          </cell>
          <cell r="G869">
            <v>26671297</v>
          </cell>
          <cell r="H869">
            <v>15711077</v>
          </cell>
          <cell r="I869">
            <v>74184</v>
          </cell>
          <cell r="J869">
            <v>349115</v>
          </cell>
          <cell r="K869">
            <v>2250</v>
          </cell>
          <cell r="L869">
            <v>7143996</v>
          </cell>
          <cell r="M869">
            <v>5575316</v>
          </cell>
          <cell r="N869">
            <v>149488</v>
          </cell>
          <cell r="O869">
            <v>101759</v>
          </cell>
          <cell r="P869">
            <v>366079</v>
          </cell>
          <cell r="Q869">
            <v>1174</v>
          </cell>
          <cell r="R869">
            <v>56145735</v>
          </cell>
          <cell r="S869">
            <v>0</v>
          </cell>
        </row>
        <row r="870">
          <cell r="E870" t="str">
            <v>R602</v>
          </cell>
          <cell r="F870">
            <v>48347123</v>
          </cell>
          <cell r="G870">
            <v>25129868</v>
          </cell>
          <cell r="H870">
            <v>12352206</v>
          </cell>
          <cell r="I870">
            <v>56083</v>
          </cell>
          <cell r="J870">
            <v>293467</v>
          </cell>
          <cell r="K870">
            <v>1934</v>
          </cell>
          <cell r="L870">
            <v>5456940</v>
          </cell>
          <cell r="M870">
            <v>4282588</v>
          </cell>
          <cell r="N870">
            <v>119417</v>
          </cell>
          <cell r="O870">
            <v>375657</v>
          </cell>
          <cell r="P870">
            <v>277996</v>
          </cell>
          <cell r="Q870">
            <v>967</v>
          </cell>
          <cell r="R870">
            <v>48347123</v>
          </cell>
          <cell r="S870">
            <v>0</v>
          </cell>
        </row>
        <row r="872">
          <cell r="R872" t="str">
            <v>FR-16(7)(v)-11</v>
          </cell>
        </row>
        <row r="873">
          <cell r="R873" t="str">
            <v>WITNESS RESPONSIBLE:</v>
          </cell>
        </row>
        <row r="874">
          <cell r="R874" t="str">
            <v>JAMES E. ZIOLKOWSKI</v>
          </cell>
        </row>
        <row r="875">
          <cell r="R875" t="str">
            <v>PAGE 17 OF 18</v>
          </cell>
        </row>
        <row r="878">
          <cell r="F878" t="str">
            <v>TOTAL</v>
          </cell>
          <cell r="H878" t="str">
            <v>DS</v>
          </cell>
          <cell r="I878" t="str">
            <v>GSFL</v>
          </cell>
          <cell r="J878" t="str">
            <v>EH</v>
          </cell>
          <cell r="K878" t="str">
            <v>SP</v>
          </cell>
          <cell r="L878" t="str">
            <v>DT SEC</v>
          </cell>
          <cell r="M878" t="str">
            <v>DT PRI</v>
          </cell>
          <cell r="N878" t="str">
            <v>DP</v>
          </cell>
          <cell r="O878" t="str">
            <v>TT</v>
          </cell>
          <cell r="Q878" t="str">
            <v>OTHER</v>
          </cell>
        </row>
        <row r="879">
          <cell r="F879" t="str">
            <v>DISTRIBUTION</v>
          </cell>
          <cell r="G879" t="str">
            <v>RS</v>
          </cell>
          <cell r="H879" t="str">
            <v>SECONDARY</v>
          </cell>
          <cell r="I879" t="str">
            <v>SECONDARY</v>
          </cell>
          <cell r="J879" t="str">
            <v>SECONDARY</v>
          </cell>
          <cell r="K879" t="str">
            <v>SECONDARY</v>
          </cell>
          <cell r="L879" t="str">
            <v>SECONDARY</v>
          </cell>
          <cell r="M879" t="str">
            <v>PRIMARY</v>
          </cell>
          <cell r="N879" t="str">
            <v>PRIMARY</v>
          </cell>
          <cell r="O879" t="str">
            <v>TRANSMISSION</v>
          </cell>
          <cell r="P879" t="str">
            <v>LT</v>
          </cell>
          <cell r="Q879" t="str">
            <v>WATER</v>
          </cell>
          <cell r="R879" t="str">
            <v>TOTAL</v>
          </cell>
          <cell r="S879" t="str">
            <v>ALL</v>
          </cell>
        </row>
        <row r="880">
          <cell r="E880" t="str">
            <v>ALLO</v>
          </cell>
          <cell r="F880" t="str">
            <v>DEMAND</v>
          </cell>
          <cell r="G880" t="str">
            <v>RESIDENTIAL</v>
          </cell>
          <cell r="H880" t="str">
            <v>DISTRIBUTION</v>
          </cell>
          <cell r="I880" t="str">
            <v>DISTRIBUTION</v>
          </cell>
          <cell r="J880" t="str">
            <v>DISTRIBUTION</v>
          </cell>
          <cell r="K880" t="str">
            <v>DISTRIBUTION</v>
          </cell>
          <cell r="L880" t="str">
            <v>DISTRIBUTION</v>
          </cell>
          <cell r="M880" t="str">
            <v>DISTRIBUTION</v>
          </cell>
          <cell r="N880" t="str">
            <v>DISTRIBUTION</v>
          </cell>
          <cell r="O880" t="str">
            <v>TIME OF DAY</v>
          </cell>
          <cell r="P880" t="str">
            <v>LIGHTING</v>
          </cell>
          <cell r="Q880" t="str">
            <v>PUMPING</v>
          </cell>
          <cell r="R880" t="str">
            <v>AT ISSUE</v>
          </cell>
          <cell r="S880" t="str">
            <v>OTHER</v>
          </cell>
        </row>
        <row r="881">
          <cell r="E881">
            <v>1</v>
          </cell>
          <cell r="G881">
            <v>3</v>
          </cell>
          <cell r="H881">
            <v>4</v>
          </cell>
          <cell r="I881">
            <v>5</v>
          </cell>
          <cell r="J881">
            <v>6</v>
          </cell>
          <cell r="K881">
            <v>7</v>
          </cell>
          <cell r="L881">
            <v>8</v>
          </cell>
          <cell r="M881">
            <v>9</v>
          </cell>
          <cell r="N881">
            <v>10</v>
          </cell>
          <cell r="O881">
            <v>11</v>
          </cell>
          <cell r="P881">
            <v>12</v>
          </cell>
          <cell r="Q881">
            <v>13</v>
          </cell>
          <cell r="S881" t="str">
            <v xml:space="preserve"> </v>
          </cell>
        </row>
        <row r="883">
          <cell r="F883">
            <v>369787593</v>
          </cell>
          <cell r="G883">
            <v>150196282</v>
          </cell>
          <cell r="H883">
            <v>109813740</v>
          </cell>
          <cell r="I883">
            <v>728280</v>
          </cell>
          <cell r="J883">
            <v>1504882</v>
          </cell>
          <cell r="K883">
            <v>24418</v>
          </cell>
          <cell r="L883">
            <v>50255488</v>
          </cell>
          <cell r="M883">
            <v>39207157</v>
          </cell>
          <cell r="N883">
            <v>1181424</v>
          </cell>
          <cell r="O883">
            <v>14072356</v>
          </cell>
          <cell r="P883">
            <v>1877507</v>
          </cell>
          <cell r="Q883">
            <v>926059</v>
          </cell>
          <cell r="R883">
            <v>369787593</v>
          </cell>
          <cell r="S883">
            <v>0</v>
          </cell>
        </row>
        <row r="884">
          <cell r="E884" t="str">
            <v>K901</v>
          </cell>
          <cell r="F884">
            <v>1</v>
          </cell>
          <cell r="G884">
            <v>0.40616906699999988</v>
          </cell>
          <cell r="H884">
            <v>0.296964371</v>
          </cell>
          <cell r="I884">
            <v>1.9694550000000002E-3</v>
          </cell>
          <cell r="J884">
            <v>4.0695849999999997E-3</v>
          </cell>
          <cell r="K884">
            <v>6.6032999999999996E-5</v>
          </cell>
          <cell r="L884">
            <v>0.13590366200000001</v>
          </cell>
          <cell r="M884">
            <v>0.106026156</v>
          </cell>
          <cell r="N884">
            <v>3.1948720000000001E-3</v>
          </cell>
          <cell r="O884">
            <v>3.8055240999999997E-2</v>
          </cell>
          <cell r="P884">
            <v>5.0772580000000003E-3</v>
          </cell>
          <cell r="Q884">
            <v>2.5043000000000001E-3</v>
          </cell>
          <cell r="R884">
            <v>0.99999999999999989</v>
          </cell>
          <cell r="S884">
            <v>0</v>
          </cell>
        </row>
        <row r="885">
          <cell r="F885">
            <v>369787593</v>
          </cell>
          <cell r="G885">
            <v>150196282</v>
          </cell>
          <cell r="H885">
            <v>109813740</v>
          </cell>
          <cell r="I885">
            <v>728280</v>
          </cell>
          <cell r="J885">
            <v>1504882</v>
          </cell>
          <cell r="K885">
            <v>24418</v>
          </cell>
          <cell r="L885">
            <v>50255488</v>
          </cell>
          <cell r="M885">
            <v>39207157</v>
          </cell>
          <cell r="N885">
            <v>1181424</v>
          </cell>
          <cell r="O885">
            <v>14072356</v>
          </cell>
          <cell r="P885">
            <v>1877507</v>
          </cell>
          <cell r="Q885">
            <v>926059</v>
          </cell>
          <cell r="R885">
            <v>369787593</v>
          </cell>
          <cell r="S885">
            <v>0</v>
          </cell>
        </row>
        <row r="886">
          <cell r="E886" t="str">
            <v>K902</v>
          </cell>
          <cell r="F886">
            <v>1</v>
          </cell>
          <cell r="G886">
            <v>0.40616906699999988</v>
          </cell>
          <cell r="H886">
            <v>0.296964371</v>
          </cell>
          <cell r="I886">
            <v>1.9694550000000002E-3</v>
          </cell>
          <cell r="J886">
            <v>4.0695849999999997E-3</v>
          </cell>
          <cell r="K886">
            <v>6.6032999999999996E-5</v>
          </cell>
          <cell r="L886">
            <v>0.13590366200000001</v>
          </cell>
          <cell r="M886">
            <v>0.106026156</v>
          </cell>
          <cell r="N886">
            <v>3.1948720000000001E-3</v>
          </cell>
          <cell r="O886">
            <v>3.8055240999999997E-2</v>
          </cell>
          <cell r="P886">
            <v>5.0772580000000003E-3</v>
          </cell>
          <cell r="Q886">
            <v>2.5043000000000001E-3</v>
          </cell>
          <cell r="R886">
            <v>0.99999999999999989</v>
          </cell>
          <cell r="S886">
            <v>0</v>
          </cell>
        </row>
        <row r="890">
          <cell r="E890" t="str">
            <v>P129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</row>
        <row r="891">
          <cell r="E891" t="str">
            <v>T129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E892" t="str">
            <v>PT29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E893" t="str">
            <v>D149</v>
          </cell>
          <cell r="F893">
            <v>1</v>
          </cell>
          <cell r="G893">
            <v>0.46187999999999996</v>
          </cell>
          <cell r="H893">
            <v>0.28699000000000002</v>
          </cell>
          <cell r="I893">
            <v>1.3699999999999999E-3</v>
          </cell>
          <cell r="J893">
            <v>6.2599999999999999E-3</v>
          </cell>
          <cell r="K893">
            <v>4.0000000000000003E-5</v>
          </cell>
          <cell r="L893">
            <v>0.13150000000000001</v>
          </cell>
          <cell r="M893">
            <v>0.10247000000000001</v>
          </cell>
          <cell r="N893">
            <v>2.7200000000000002E-3</v>
          </cell>
          <cell r="O893">
            <v>0</v>
          </cell>
          <cell r="P893">
            <v>6.7499999999999999E-3</v>
          </cell>
          <cell r="Q893">
            <v>2.0000000000000002E-5</v>
          </cell>
          <cell r="R893">
            <v>1</v>
          </cell>
          <cell r="S893">
            <v>0</v>
          </cell>
        </row>
        <row r="894">
          <cell r="E894" t="str">
            <v>TD29</v>
          </cell>
          <cell r="F894">
            <v>1</v>
          </cell>
          <cell r="G894">
            <v>0.46187999999999996</v>
          </cell>
          <cell r="H894">
            <v>0.28699000000000002</v>
          </cell>
          <cell r="I894">
            <v>1.3699999999999999E-3</v>
          </cell>
          <cell r="J894">
            <v>6.2599999999999999E-3</v>
          </cell>
          <cell r="K894">
            <v>4.0000000000000003E-5</v>
          </cell>
          <cell r="L894">
            <v>0.13150000000000001</v>
          </cell>
          <cell r="M894">
            <v>0.10247000000000001</v>
          </cell>
          <cell r="N894">
            <v>2.7200000000000002E-3</v>
          </cell>
          <cell r="O894">
            <v>0</v>
          </cell>
          <cell r="P894">
            <v>6.7499999999999999E-3</v>
          </cell>
          <cell r="Q894">
            <v>2.0000000000000002E-5</v>
          </cell>
          <cell r="R894">
            <v>1</v>
          </cell>
          <cell r="S894">
            <v>0</v>
          </cell>
        </row>
        <row r="895">
          <cell r="E895" t="str">
            <v>PD29</v>
          </cell>
          <cell r="F895">
            <v>1</v>
          </cell>
          <cell r="G895">
            <v>1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E896" t="str">
            <v>G129</v>
          </cell>
          <cell r="F896">
            <v>1</v>
          </cell>
          <cell r="G896">
            <v>1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E897" t="str">
            <v>C129</v>
          </cell>
          <cell r="F897">
            <v>1</v>
          </cell>
          <cell r="G897">
            <v>0.46187999999999996</v>
          </cell>
          <cell r="H897">
            <v>0.28699000000000002</v>
          </cell>
          <cell r="I897">
            <v>1.3699999999999999E-3</v>
          </cell>
          <cell r="J897">
            <v>6.2599999999999999E-3</v>
          </cell>
          <cell r="K897">
            <v>4.0000000000000003E-5</v>
          </cell>
          <cell r="L897">
            <v>0.13150000000000001</v>
          </cell>
          <cell r="M897">
            <v>0.10247000000000001</v>
          </cell>
          <cell r="N897">
            <v>2.7200000000000002E-3</v>
          </cell>
          <cell r="O897">
            <v>0</v>
          </cell>
          <cell r="P897">
            <v>6.7499999999999999E-3</v>
          </cell>
          <cell r="Q897">
            <v>2.0000000000000002E-5</v>
          </cell>
          <cell r="R897">
            <v>1</v>
          </cell>
          <cell r="S897">
            <v>0</v>
          </cell>
        </row>
        <row r="898">
          <cell r="E898" t="str">
            <v>GP19</v>
          </cell>
          <cell r="F898">
            <v>1</v>
          </cell>
          <cell r="G898">
            <v>0.46187999999999996</v>
          </cell>
          <cell r="H898">
            <v>0.28699000000000002</v>
          </cell>
          <cell r="I898">
            <v>1.3699999999999999E-3</v>
          </cell>
          <cell r="J898">
            <v>6.2599999999999999E-3</v>
          </cell>
          <cell r="K898">
            <v>4.0000000000000003E-5</v>
          </cell>
          <cell r="L898">
            <v>0.13150000000000001</v>
          </cell>
          <cell r="M898">
            <v>0.10247000000000001</v>
          </cell>
          <cell r="N898">
            <v>2.7200000000000002E-3</v>
          </cell>
          <cell r="O898">
            <v>0</v>
          </cell>
          <cell r="P898">
            <v>6.7499999999999999E-3</v>
          </cell>
          <cell r="Q898">
            <v>2.0000000000000002E-5</v>
          </cell>
          <cell r="R898">
            <v>1</v>
          </cell>
          <cell r="S898">
            <v>0</v>
          </cell>
        </row>
        <row r="899">
          <cell r="E899" t="str">
            <v>DR19</v>
          </cell>
          <cell r="F899">
            <v>1</v>
          </cell>
          <cell r="G899">
            <v>0.46248999999999996</v>
          </cell>
          <cell r="H899">
            <v>0.28666999999999998</v>
          </cell>
          <cell r="I899">
            <v>1.3699999999999999E-3</v>
          </cell>
          <cell r="J899">
            <v>6.2500000000000003E-3</v>
          </cell>
          <cell r="K899">
            <v>4.0000000000000003E-5</v>
          </cell>
          <cell r="L899">
            <v>0.13134999999999999</v>
          </cell>
          <cell r="M899">
            <v>0.10235</v>
          </cell>
          <cell r="N899">
            <v>2.7200000000000002E-3</v>
          </cell>
          <cell r="O899">
            <v>0</v>
          </cell>
          <cell r="P899">
            <v>6.7400000000000003E-3</v>
          </cell>
          <cell r="Q899">
            <v>2.0000000000000002E-5</v>
          </cell>
          <cell r="R899">
            <v>0.99999999999999989</v>
          </cell>
          <cell r="S899">
            <v>0</v>
          </cell>
        </row>
        <row r="902">
          <cell r="E902" t="str">
            <v>P229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</row>
        <row r="903">
          <cell r="E903" t="str">
            <v>T229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E904" t="str">
            <v>PL49</v>
          </cell>
          <cell r="F904">
            <v>1</v>
          </cell>
          <cell r="G904">
            <v>0.46187999999999996</v>
          </cell>
          <cell r="H904">
            <v>0.28699000000000002</v>
          </cell>
          <cell r="I904">
            <v>1.3699999999999999E-3</v>
          </cell>
          <cell r="J904">
            <v>6.2599999999999999E-3</v>
          </cell>
          <cell r="K904">
            <v>4.0000000000000003E-5</v>
          </cell>
          <cell r="L904">
            <v>0.13150000000000001</v>
          </cell>
          <cell r="M904">
            <v>0.10247000000000001</v>
          </cell>
          <cell r="N904">
            <v>2.7200000000000002E-3</v>
          </cell>
          <cell r="O904">
            <v>0</v>
          </cell>
          <cell r="P904">
            <v>6.7499999999999999E-3</v>
          </cell>
          <cell r="Q904">
            <v>2.0000000000000002E-5</v>
          </cell>
          <cell r="R904">
            <v>1</v>
          </cell>
          <cell r="S904">
            <v>0</v>
          </cell>
        </row>
        <row r="905">
          <cell r="E905" t="str">
            <v>D249</v>
          </cell>
          <cell r="F905">
            <v>1</v>
          </cell>
          <cell r="G905">
            <v>0.46187999999999996</v>
          </cell>
          <cell r="H905">
            <v>0.28699000000000002</v>
          </cell>
          <cell r="I905">
            <v>1.3699999999999999E-3</v>
          </cell>
          <cell r="J905">
            <v>6.2599999999999999E-3</v>
          </cell>
          <cell r="K905">
            <v>4.0000000000000003E-5</v>
          </cell>
          <cell r="L905">
            <v>0.13150000000000001</v>
          </cell>
          <cell r="M905">
            <v>0.10247000000000001</v>
          </cell>
          <cell r="N905">
            <v>2.7200000000000002E-3</v>
          </cell>
          <cell r="O905">
            <v>0</v>
          </cell>
          <cell r="P905">
            <v>6.7499999999999999E-3</v>
          </cell>
          <cell r="Q905">
            <v>2.0000000000000002E-5</v>
          </cell>
          <cell r="R905">
            <v>1</v>
          </cell>
          <cell r="S905">
            <v>0</v>
          </cell>
        </row>
        <row r="906">
          <cell r="E906" t="str">
            <v>NT29</v>
          </cell>
          <cell r="F906">
            <v>1</v>
          </cell>
          <cell r="G906">
            <v>0.46187999999999996</v>
          </cell>
          <cell r="H906">
            <v>0.28699000000000002</v>
          </cell>
          <cell r="I906">
            <v>1.3699999999999999E-3</v>
          </cell>
          <cell r="J906">
            <v>6.2599999999999999E-3</v>
          </cell>
          <cell r="K906">
            <v>4.0000000000000003E-5</v>
          </cell>
          <cell r="L906">
            <v>0.13150000000000001</v>
          </cell>
          <cell r="M906">
            <v>0.10247000000000001</v>
          </cell>
          <cell r="N906">
            <v>2.7200000000000002E-3</v>
          </cell>
          <cell r="O906">
            <v>0</v>
          </cell>
          <cell r="P906">
            <v>6.7499999999999999E-3</v>
          </cell>
          <cell r="Q906">
            <v>2.0000000000000002E-5</v>
          </cell>
          <cell r="R906">
            <v>1</v>
          </cell>
          <cell r="S906">
            <v>0</v>
          </cell>
        </row>
        <row r="907">
          <cell r="E907" t="str">
            <v>G229</v>
          </cell>
          <cell r="F907">
            <v>1</v>
          </cell>
          <cell r="G907">
            <v>0.99609000000000003</v>
          </cell>
          <cell r="H907">
            <v>1.9599999999999999E-3</v>
          </cell>
          <cell r="I907">
            <v>1.0000000000000001E-5</v>
          </cell>
          <cell r="J907">
            <v>3.0000000000000001E-5</v>
          </cell>
          <cell r="K907">
            <v>0</v>
          </cell>
          <cell r="L907">
            <v>8.9999999999999998E-4</v>
          </cell>
          <cell r="M907">
            <v>6.8999999999999997E-4</v>
          </cell>
          <cell r="N907">
            <v>2.0000000000000002E-5</v>
          </cell>
          <cell r="O907">
            <v>2.5000000000000001E-4</v>
          </cell>
          <cell r="P907">
            <v>5.0000000000000002E-5</v>
          </cell>
          <cell r="Q907">
            <v>0</v>
          </cell>
          <cell r="R907">
            <v>0.99999999999999989</v>
          </cell>
          <cell r="S907">
            <v>0</v>
          </cell>
        </row>
        <row r="908">
          <cell r="E908" t="str">
            <v>C229</v>
          </cell>
          <cell r="F908">
            <v>1</v>
          </cell>
          <cell r="G908">
            <v>0.99604000000000004</v>
          </cell>
          <cell r="H908">
            <v>1.98E-3</v>
          </cell>
          <cell r="I908">
            <v>0</v>
          </cell>
          <cell r="J908">
            <v>0</v>
          </cell>
          <cell r="K908">
            <v>0</v>
          </cell>
          <cell r="L908">
            <v>8.8999999999999995E-4</v>
          </cell>
          <cell r="M908">
            <v>6.8999999999999997E-4</v>
          </cell>
          <cell r="N908">
            <v>0</v>
          </cell>
          <cell r="O908">
            <v>2.9999999999999997E-4</v>
          </cell>
          <cell r="P908">
            <v>1E-4</v>
          </cell>
          <cell r="Q908">
            <v>0</v>
          </cell>
          <cell r="R908">
            <v>0.99999999999999989</v>
          </cell>
          <cell r="S908">
            <v>0</v>
          </cell>
        </row>
        <row r="909">
          <cell r="E909" t="str">
            <v>NP29</v>
          </cell>
          <cell r="F909">
            <v>1</v>
          </cell>
          <cell r="G909">
            <v>0.46174999999999999</v>
          </cell>
          <cell r="H909">
            <v>0.28705999999999998</v>
          </cell>
          <cell r="I909">
            <v>1.3699999999999999E-3</v>
          </cell>
          <cell r="J909">
            <v>6.2599999999999999E-3</v>
          </cell>
          <cell r="K909">
            <v>4.0000000000000003E-5</v>
          </cell>
          <cell r="L909">
            <v>0.13153000000000001</v>
          </cell>
          <cell r="M909">
            <v>0.10249999999999999</v>
          </cell>
          <cell r="N909">
            <v>2.7200000000000002E-3</v>
          </cell>
          <cell r="O909">
            <v>0</v>
          </cell>
          <cell r="P909">
            <v>6.7499999999999999E-3</v>
          </cell>
          <cell r="Q909">
            <v>2.0000000000000002E-5</v>
          </cell>
          <cell r="R909">
            <v>1</v>
          </cell>
          <cell r="S909">
            <v>0</v>
          </cell>
        </row>
        <row r="912">
          <cell r="E912" t="str">
            <v>W669</v>
          </cell>
          <cell r="F912">
            <v>1</v>
          </cell>
          <cell r="G912">
            <v>1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1</v>
          </cell>
          <cell r="S912">
            <v>0</v>
          </cell>
        </row>
        <row r="913">
          <cell r="E913" t="str">
            <v>W689</v>
          </cell>
          <cell r="F913">
            <v>1</v>
          </cell>
          <cell r="G913">
            <v>0.46174999999999999</v>
          </cell>
          <cell r="H913">
            <v>0.28705999999999998</v>
          </cell>
          <cell r="I913">
            <v>1.3699999999999999E-3</v>
          </cell>
          <cell r="J913">
            <v>6.2599999999999999E-3</v>
          </cell>
          <cell r="K913">
            <v>4.0000000000000003E-5</v>
          </cell>
          <cell r="L913">
            <v>0.13153000000000001</v>
          </cell>
          <cell r="M913">
            <v>0.10249999999999999</v>
          </cell>
          <cell r="N913">
            <v>2.7200000000000002E-3</v>
          </cell>
          <cell r="O913">
            <v>0</v>
          </cell>
          <cell r="P913">
            <v>6.7499999999999999E-3</v>
          </cell>
          <cell r="Q913">
            <v>2.0000000000000002E-5</v>
          </cell>
          <cell r="R913">
            <v>1</v>
          </cell>
          <cell r="S913">
            <v>0</v>
          </cell>
        </row>
        <row r="914">
          <cell r="E914" t="str">
            <v>W719</v>
          </cell>
          <cell r="F914">
            <v>1</v>
          </cell>
          <cell r="G914">
            <v>1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E915" t="str">
            <v>W749</v>
          </cell>
          <cell r="F915">
            <v>1</v>
          </cell>
          <cell r="G915">
            <v>1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E916" t="str">
            <v>WC79</v>
          </cell>
          <cell r="F916">
            <v>1</v>
          </cell>
          <cell r="G916">
            <v>0.46174999999999999</v>
          </cell>
          <cell r="H916">
            <v>0.28705999999999998</v>
          </cell>
          <cell r="I916">
            <v>1.3699999999999999E-3</v>
          </cell>
          <cell r="J916">
            <v>6.2599999999999999E-3</v>
          </cell>
          <cell r="K916">
            <v>4.0000000000000003E-5</v>
          </cell>
          <cell r="L916">
            <v>0.13153000000000001</v>
          </cell>
          <cell r="M916">
            <v>0.10249999999999999</v>
          </cell>
          <cell r="N916">
            <v>2.7200000000000002E-3</v>
          </cell>
          <cell r="O916">
            <v>0</v>
          </cell>
          <cell r="P916">
            <v>6.7499999999999999E-3</v>
          </cell>
          <cell r="Q916">
            <v>2.0000000000000002E-5</v>
          </cell>
          <cell r="R916">
            <v>1</v>
          </cell>
          <cell r="S916">
            <v>0</v>
          </cell>
        </row>
        <row r="919">
          <cell r="E919" t="str">
            <v>RB29</v>
          </cell>
          <cell r="F919">
            <v>1</v>
          </cell>
          <cell r="G919">
            <v>0.46174999999999999</v>
          </cell>
          <cell r="H919">
            <v>0.28705999999999998</v>
          </cell>
          <cell r="I919">
            <v>1.3699999999999999E-3</v>
          </cell>
          <cell r="J919">
            <v>6.2599999999999999E-3</v>
          </cell>
          <cell r="K919">
            <v>4.0000000000000003E-5</v>
          </cell>
          <cell r="L919">
            <v>0.13153000000000001</v>
          </cell>
          <cell r="M919">
            <v>0.10249999999999999</v>
          </cell>
          <cell r="N919">
            <v>2.7200000000000002E-3</v>
          </cell>
          <cell r="O919">
            <v>0</v>
          </cell>
          <cell r="P919">
            <v>6.7499999999999999E-3</v>
          </cell>
          <cell r="Q919">
            <v>2.0000000000000002E-5</v>
          </cell>
          <cell r="R919">
            <v>1</v>
          </cell>
          <cell r="S919">
            <v>0</v>
          </cell>
        </row>
        <row r="920">
          <cell r="E920" t="str">
            <v>RB99</v>
          </cell>
          <cell r="F920">
            <v>1</v>
          </cell>
          <cell r="G920">
            <v>0.46174999999999999</v>
          </cell>
          <cell r="H920">
            <v>0.28705999999999998</v>
          </cell>
          <cell r="I920">
            <v>1.3699999999999999E-3</v>
          </cell>
          <cell r="J920">
            <v>6.2599999999999999E-3</v>
          </cell>
          <cell r="K920">
            <v>4.0000000000000003E-5</v>
          </cell>
          <cell r="L920">
            <v>0.13153000000000001</v>
          </cell>
          <cell r="M920">
            <v>0.10249999999999999</v>
          </cell>
          <cell r="N920">
            <v>2.7200000000000002E-3</v>
          </cell>
          <cell r="O920">
            <v>0</v>
          </cell>
          <cell r="P920">
            <v>6.7499999999999999E-3</v>
          </cell>
          <cell r="Q920">
            <v>2.0000000000000002E-5</v>
          </cell>
          <cell r="R920">
            <v>1</v>
          </cell>
          <cell r="S920">
            <v>0</v>
          </cell>
        </row>
        <row r="921">
          <cell r="E921" t="str">
            <v>CW29</v>
          </cell>
          <cell r="F921">
            <v>1</v>
          </cell>
          <cell r="G921">
            <v>1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3">
          <cell r="R923" t="str">
            <v>FR-16(7)(v)-11</v>
          </cell>
        </row>
        <row r="924">
          <cell r="R924" t="str">
            <v>WITNESS RESPONSIBLE:</v>
          </cell>
        </row>
        <row r="925">
          <cell r="R925" t="str">
            <v>JAMES E. ZIOLKOWSKI</v>
          </cell>
        </row>
        <row r="926">
          <cell r="R926" t="str">
            <v>PAGE 18 OF 18</v>
          </cell>
        </row>
        <row r="929">
          <cell r="F929" t="str">
            <v>TOTAL</v>
          </cell>
          <cell r="H929" t="str">
            <v>DS</v>
          </cell>
          <cell r="I929" t="str">
            <v>GSFL</v>
          </cell>
          <cell r="J929" t="str">
            <v>EH</v>
          </cell>
          <cell r="K929" t="str">
            <v>SP</v>
          </cell>
          <cell r="L929" t="str">
            <v>DT SEC</v>
          </cell>
          <cell r="M929" t="str">
            <v>DT PRI</v>
          </cell>
          <cell r="N929" t="str">
            <v>DP</v>
          </cell>
          <cell r="O929" t="str">
            <v>TT</v>
          </cell>
          <cell r="Q929" t="str">
            <v>OTHER</v>
          </cell>
        </row>
        <row r="930">
          <cell r="F930" t="str">
            <v>DISTRIBUTION</v>
          </cell>
          <cell r="G930" t="str">
            <v>RS</v>
          </cell>
          <cell r="H930" t="str">
            <v>SECONDARY</v>
          </cell>
          <cell r="I930" t="str">
            <v>SECONDARY</v>
          </cell>
          <cell r="J930" t="str">
            <v>SECONDARY</v>
          </cell>
          <cell r="K930" t="str">
            <v>SECONDARY</v>
          </cell>
          <cell r="L930" t="str">
            <v>SECONDARY</v>
          </cell>
          <cell r="M930" t="str">
            <v>PRIMARY</v>
          </cell>
          <cell r="N930" t="str">
            <v>PRIMARY</v>
          </cell>
          <cell r="O930" t="str">
            <v>TRANSMISSION</v>
          </cell>
          <cell r="P930" t="str">
            <v>LT</v>
          </cell>
          <cell r="Q930" t="str">
            <v>WATER</v>
          </cell>
          <cell r="R930" t="str">
            <v>TOTAL</v>
          </cell>
          <cell r="S930" t="str">
            <v>ALL</v>
          </cell>
        </row>
        <row r="931">
          <cell r="E931" t="str">
            <v>ALLO</v>
          </cell>
          <cell r="F931" t="str">
            <v>DEMAND</v>
          </cell>
          <cell r="G931" t="str">
            <v>RESIDENTIAL</v>
          </cell>
          <cell r="H931" t="str">
            <v>DISTRIBUTION</v>
          </cell>
          <cell r="I931" t="str">
            <v>DISTRIBUTION</v>
          </cell>
          <cell r="J931" t="str">
            <v>DISTRIBUTION</v>
          </cell>
          <cell r="K931" t="str">
            <v>DISTRIBUTION</v>
          </cell>
          <cell r="L931" t="str">
            <v>DISTRIBUTION</v>
          </cell>
          <cell r="M931" t="str">
            <v>DISTRIBUTION</v>
          </cell>
          <cell r="N931" t="str">
            <v>DISTRIBUTION</v>
          </cell>
          <cell r="O931" t="str">
            <v>TIME OF DAY</v>
          </cell>
          <cell r="P931" t="str">
            <v>LIGHTING</v>
          </cell>
          <cell r="Q931" t="str">
            <v>PUMPING</v>
          </cell>
          <cell r="R931" t="str">
            <v>AT ISSUE</v>
          </cell>
          <cell r="S931" t="str">
            <v>OTHER</v>
          </cell>
        </row>
        <row r="932">
          <cell r="E932">
            <v>1</v>
          </cell>
          <cell r="G932">
            <v>3</v>
          </cell>
          <cell r="H932">
            <v>4</v>
          </cell>
          <cell r="I932">
            <v>5</v>
          </cell>
          <cell r="J932">
            <v>6</v>
          </cell>
          <cell r="K932">
            <v>7</v>
          </cell>
          <cell r="L932">
            <v>8</v>
          </cell>
          <cell r="M932">
            <v>9</v>
          </cell>
          <cell r="N932">
            <v>10</v>
          </cell>
          <cell r="O932">
            <v>11</v>
          </cell>
          <cell r="P932">
            <v>12</v>
          </cell>
          <cell r="Q932">
            <v>13</v>
          </cell>
          <cell r="S932" t="str">
            <v xml:space="preserve"> </v>
          </cell>
        </row>
        <row r="934">
          <cell r="E934" t="str">
            <v>P349</v>
          </cell>
          <cell r="F934">
            <v>1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1</v>
          </cell>
        </row>
        <row r="935">
          <cell r="E935" t="str">
            <v>E349</v>
          </cell>
          <cell r="F935">
            <v>1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1</v>
          </cell>
        </row>
        <row r="936">
          <cell r="E936" t="str">
            <v>P459</v>
          </cell>
          <cell r="F936">
            <v>1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1</v>
          </cell>
        </row>
        <row r="937">
          <cell r="E937" t="str">
            <v>T349</v>
          </cell>
          <cell r="F937">
            <v>1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1</v>
          </cell>
        </row>
        <row r="938">
          <cell r="E938" t="str">
            <v>D349</v>
          </cell>
          <cell r="F938">
            <v>1</v>
          </cell>
          <cell r="G938">
            <v>0.51978000000000002</v>
          </cell>
          <cell r="H938">
            <v>0.25548999999999999</v>
          </cell>
          <cell r="I938">
            <v>1.16E-3</v>
          </cell>
          <cell r="J938">
            <v>6.0699999999999999E-3</v>
          </cell>
          <cell r="K938">
            <v>4.0000000000000003E-5</v>
          </cell>
          <cell r="L938">
            <v>0.11287</v>
          </cell>
          <cell r="M938">
            <v>8.8580000000000006E-2</v>
          </cell>
          <cell r="N938">
            <v>2.47E-3</v>
          </cell>
          <cell r="O938">
            <v>7.77E-3</v>
          </cell>
          <cell r="P938">
            <v>5.7499999999999999E-3</v>
          </cell>
          <cell r="Q938">
            <v>2.0000000000000002E-5</v>
          </cell>
          <cell r="R938">
            <v>1.0000000000000002</v>
          </cell>
          <cell r="S938">
            <v>0</v>
          </cell>
        </row>
        <row r="939">
          <cell r="E939" t="str">
            <v>C311</v>
          </cell>
          <cell r="F939">
            <v>1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1</v>
          </cell>
        </row>
        <row r="940">
          <cell r="E940" t="str">
            <v>C319</v>
          </cell>
          <cell r="F940">
            <v>1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1</v>
          </cell>
        </row>
        <row r="941">
          <cell r="E941" t="str">
            <v>C331</v>
          </cell>
          <cell r="F941">
            <v>1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1</v>
          </cell>
        </row>
        <row r="942">
          <cell r="E942" t="str">
            <v>S319</v>
          </cell>
          <cell r="F942">
            <v>1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1</v>
          </cell>
        </row>
        <row r="943">
          <cell r="E943" t="str">
            <v>OM39</v>
          </cell>
          <cell r="F943">
            <v>1</v>
          </cell>
          <cell r="G943">
            <v>0.51978000000000002</v>
          </cell>
          <cell r="H943">
            <v>0.25548999999999999</v>
          </cell>
          <cell r="I943">
            <v>1.16E-3</v>
          </cell>
          <cell r="J943">
            <v>6.0699999999999999E-3</v>
          </cell>
          <cell r="K943">
            <v>4.0000000000000003E-5</v>
          </cell>
          <cell r="L943">
            <v>0.11287</v>
          </cell>
          <cell r="M943">
            <v>8.8580000000000006E-2</v>
          </cell>
          <cell r="N943">
            <v>2.47E-3</v>
          </cell>
          <cell r="O943">
            <v>7.77E-3</v>
          </cell>
          <cell r="P943">
            <v>5.7499999999999999E-3</v>
          </cell>
          <cell r="Q943">
            <v>2.0000000000000002E-5</v>
          </cell>
          <cell r="R943">
            <v>1.0000000000000002</v>
          </cell>
          <cell r="S943">
            <v>0</v>
          </cell>
        </row>
        <row r="946">
          <cell r="E946" t="str">
            <v>A300</v>
          </cell>
          <cell r="F946">
            <v>1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1</v>
          </cell>
        </row>
        <row r="947">
          <cell r="E947" t="str">
            <v>A302</v>
          </cell>
          <cell r="F947">
            <v>1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1</v>
          </cell>
        </row>
        <row r="948">
          <cell r="E948" t="str">
            <v>A304</v>
          </cell>
          <cell r="F948">
            <v>1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1</v>
          </cell>
        </row>
        <row r="949">
          <cell r="E949" t="str">
            <v>A306</v>
          </cell>
          <cell r="F949">
            <v>1</v>
          </cell>
          <cell r="G949">
            <v>0.51978000000000002</v>
          </cell>
          <cell r="H949">
            <v>0.25548999999999999</v>
          </cell>
          <cell r="I949">
            <v>1.16E-3</v>
          </cell>
          <cell r="J949">
            <v>6.0699999999999999E-3</v>
          </cell>
          <cell r="K949">
            <v>4.0000000000000003E-5</v>
          </cell>
          <cell r="L949">
            <v>0.11287</v>
          </cell>
          <cell r="M949">
            <v>8.8580000000000006E-2</v>
          </cell>
          <cell r="N949">
            <v>2.47E-3</v>
          </cell>
          <cell r="O949">
            <v>7.77E-3</v>
          </cell>
          <cell r="P949">
            <v>5.7499999999999999E-3</v>
          </cell>
          <cell r="Q949">
            <v>2.0000000000000002E-5</v>
          </cell>
          <cell r="R949">
            <v>1.0000000000000002</v>
          </cell>
          <cell r="S949">
            <v>0</v>
          </cell>
        </row>
        <row r="950">
          <cell r="E950" t="str">
            <v>A308</v>
          </cell>
          <cell r="F950">
            <v>1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1</v>
          </cell>
        </row>
        <row r="951">
          <cell r="E951" t="str">
            <v>A310</v>
          </cell>
          <cell r="F951">
            <v>1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1</v>
          </cell>
        </row>
        <row r="952">
          <cell r="E952" t="str">
            <v>A312</v>
          </cell>
          <cell r="F952">
            <v>1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1</v>
          </cell>
        </row>
        <row r="953">
          <cell r="E953" t="str">
            <v>A315</v>
          </cell>
          <cell r="F953">
            <v>1</v>
          </cell>
          <cell r="G953">
            <v>0.51978000000000002</v>
          </cell>
          <cell r="H953">
            <v>0.25548999999999999</v>
          </cell>
          <cell r="I953">
            <v>1.16E-3</v>
          </cell>
          <cell r="J953">
            <v>6.0699999999999999E-3</v>
          </cell>
          <cell r="K953">
            <v>4.0000000000000003E-5</v>
          </cell>
          <cell r="L953">
            <v>0.11287</v>
          </cell>
          <cell r="M953">
            <v>8.8580000000000006E-2</v>
          </cell>
          <cell r="N953">
            <v>2.47E-3</v>
          </cell>
          <cell r="O953">
            <v>7.77E-3</v>
          </cell>
          <cell r="P953">
            <v>5.7499999999999999E-3</v>
          </cell>
          <cell r="Q953">
            <v>2.0000000000000002E-5</v>
          </cell>
          <cell r="R953">
            <v>1.0000000000000002</v>
          </cell>
          <cell r="S953">
            <v>0</v>
          </cell>
        </row>
        <row r="954">
          <cell r="E954" t="str">
            <v>A357</v>
          </cell>
          <cell r="F954">
            <v>1</v>
          </cell>
          <cell r="G954">
            <v>0.51978000000000002</v>
          </cell>
          <cell r="H954">
            <v>0.25548999999999999</v>
          </cell>
          <cell r="I954">
            <v>1.16E-3</v>
          </cell>
          <cell r="J954">
            <v>6.0699999999999999E-3</v>
          </cell>
          <cell r="K954">
            <v>4.0000000000000003E-5</v>
          </cell>
          <cell r="L954">
            <v>0.11287</v>
          </cell>
          <cell r="M954">
            <v>8.8580000000000006E-2</v>
          </cell>
          <cell r="N954">
            <v>2.47E-3</v>
          </cell>
          <cell r="O954">
            <v>7.77E-3</v>
          </cell>
          <cell r="P954">
            <v>5.7499999999999999E-3</v>
          </cell>
          <cell r="Q954">
            <v>2.0000000000000002E-5</v>
          </cell>
          <cell r="R954">
            <v>1.0000000000000002</v>
          </cell>
          <cell r="S954">
            <v>0</v>
          </cell>
        </row>
        <row r="957">
          <cell r="E957" t="str">
            <v>P489</v>
          </cell>
          <cell r="F957">
            <v>1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1</v>
          </cell>
        </row>
        <row r="958">
          <cell r="E958" t="str">
            <v>T489</v>
          </cell>
          <cell r="F958">
            <v>1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1</v>
          </cell>
        </row>
        <row r="959">
          <cell r="E959" t="str">
            <v>D489</v>
          </cell>
          <cell r="F959">
            <v>1</v>
          </cell>
          <cell r="G959">
            <v>0.46188000000000001</v>
          </cell>
          <cell r="H959">
            <v>0.28699000000000002</v>
          </cell>
          <cell r="I959">
            <v>1.3699999999999999E-3</v>
          </cell>
          <cell r="J959">
            <v>6.2599999999999999E-3</v>
          </cell>
          <cell r="K959">
            <v>4.0000000000000003E-5</v>
          </cell>
          <cell r="L959">
            <v>0.13150000000000001</v>
          </cell>
          <cell r="M959">
            <v>0.10247000000000001</v>
          </cell>
          <cell r="N959">
            <v>2.7200000000000002E-3</v>
          </cell>
          <cell r="O959">
            <v>0</v>
          </cell>
          <cell r="P959">
            <v>6.7499999999999999E-3</v>
          </cell>
          <cell r="Q959">
            <v>2.0000000000000002E-5</v>
          </cell>
          <cell r="R959">
            <v>1.0000000000000002</v>
          </cell>
          <cell r="S959">
            <v>0</v>
          </cell>
        </row>
        <row r="960">
          <cell r="E960" t="str">
            <v>G489</v>
          </cell>
          <cell r="F960">
            <v>1</v>
          </cell>
          <cell r="G960">
            <v>0.99604999999999999</v>
          </cell>
          <cell r="H960">
            <v>1.9599999999999999E-3</v>
          </cell>
          <cell r="I960">
            <v>0</v>
          </cell>
          <cell r="J960">
            <v>3.0000000000000001E-5</v>
          </cell>
          <cell r="K960">
            <v>0</v>
          </cell>
          <cell r="L960">
            <v>8.9999999999999998E-4</v>
          </cell>
          <cell r="M960">
            <v>6.9999999999999999E-4</v>
          </cell>
          <cell r="N960">
            <v>3.0000000000000001E-5</v>
          </cell>
          <cell r="O960">
            <v>2.7E-4</v>
          </cell>
          <cell r="P960">
            <v>6.9999999999999994E-5</v>
          </cell>
          <cell r="Q960">
            <v>0</v>
          </cell>
          <cell r="R960">
            <v>1.0000099999999998</v>
          </cell>
          <cell r="S960">
            <v>-9.9999999998434674E-6</v>
          </cell>
        </row>
        <row r="961">
          <cell r="E961" t="str">
            <v>C489</v>
          </cell>
          <cell r="F961">
            <v>1</v>
          </cell>
          <cell r="G961">
            <v>1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1</v>
          </cell>
          <cell r="S961">
            <v>0</v>
          </cell>
        </row>
        <row r="962">
          <cell r="E962" t="str">
            <v>DE49</v>
          </cell>
          <cell r="F962">
            <v>1</v>
          </cell>
          <cell r="G962">
            <v>0.46073999999999998</v>
          </cell>
          <cell r="H962">
            <v>0.28760000000000002</v>
          </cell>
          <cell r="I962">
            <v>1.3699999999999999E-3</v>
          </cell>
          <cell r="J962">
            <v>6.2700000000000004E-3</v>
          </cell>
          <cell r="K962">
            <v>4.0000000000000003E-5</v>
          </cell>
          <cell r="L962">
            <v>0.13178000000000001</v>
          </cell>
          <cell r="M962">
            <v>0.10269</v>
          </cell>
          <cell r="N962">
            <v>2.7299999999999998E-3</v>
          </cell>
          <cell r="O962">
            <v>0</v>
          </cell>
          <cell r="P962">
            <v>6.7600000000000004E-3</v>
          </cell>
          <cell r="Q962">
            <v>2.0000000000000002E-5</v>
          </cell>
          <cell r="R962">
            <v>1</v>
          </cell>
          <cell r="S962">
            <v>0</v>
          </cell>
        </row>
        <row r="965">
          <cell r="E965" t="str">
            <v>L529</v>
          </cell>
          <cell r="F965">
            <v>1</v>
          </cell>
          <cell r="G965">
            <v>0.46174999999999999</v>
          </cell>
          <cell r="H965">
            <v>0.28705999999999998</v>
          </cell>
          <cell r="I965">
            <v>1.3699999999999999E-3</v>
          </cell>
          <cell r="J965">
            <v>6.2599999999999999E-3</v>
          </cell>
          <cell r="K965">
            <v>4.0000000000000003E-5</v>
          </cell>
          <cell r="L965">
            <v>0.13153000000000001</v>
          </cell>
          <cell r="M965">
            <v>0.10249999999999999</v>
          </cell>
          <cell r="N965">
            <v>2.7200000000000002E-3</v>
          </cell>
          <cell r="O965">
            <v>0</v>
          </cell>
          <cell r="P965">
            <v>6.7499999999999999E-3</v>
          </cell>
          <cell r="Q965">
            <v>2.0000000000000002E-5</v>
          </cell>
          <cell r="R965">
            <v>1</v>
          </cell>
          <cell r="S965">
            <v>0</v>
          </cell>
        </row>
        <row r="966">
          <cell r="E966" t="str">
            <v>L589</v>
          </cell>
          <cell r="F966">
            <v>1</v>
          </cell>
          <cell r="G966">
            <v>0.51978000000000002</v>
          </cell>
          <cell r="H966">
            <v>0.25547999999999998</v>
          </cell>
          <cell r="I966">
            <v>1.16E-3</v>
          </cell>
          <cell r="J966">
            <v>6.0699999999999999E-3</v>
          </cell>
          <cell r="K966">
            <v>4.0000000000000003E-5</v>
          </cell>
          <cell r="L966">
            <v>0.11287</v>
          </cell>
          <cell r="M966">
            <v>8.8580000000000006E-2</v>
          </cell>
          <cell r="N966">
            <v>2.47E-3</v>
          </cell>
          <cell r="O966">
            <v>7.77E-3</v>
          </cell>
          <cell r="P966">
            <v>5.7499999999999999E-3</v>
          </cell>
          <cell r="Q966">
            <v>2.0000000000000002E-5</v>
          </cell>
          <cell r="R966">
            <v>0.99999000000000027</v>
          </cell>
          <cell r="S966">
            <v>9.9999999997324451E-6</v>
          </cell>
        </row>
        <row r="967">
          <cell r="E967" t="str">
            <v>L599</v>
          </cell>
          <cell r="F967">
            <v>1</v>
          </cell>
          <cell r="G967">
            <v>0.46042</v>
          </cell>
          <cell r="H967">
            <v>0.28776000000000002</v>
          </cell>
          <cell r="I967">
            <v>1.3799999999999999E-3</v>
          </cell>
          <cell r="J967">
            <v>6.2599999999999999E-3</v>
          </cell>
          <cell r="K967">
            <v>4.0000000000000003E-5</v>
          </cell>
          <cell r="L967">
            <v>0.13194</v>
          </cell>
          <cell r="M967">
            <v>0.10281</v>
          </cell>
          <cell r="N967">
            <v>2.7299999999999998E-3</v>
          </cell>
          <cell r="O967">
            <v>-1.1E-4</v>
          </cell>
          <cell r="P967">
            <v>6.77E-3</v>
          </cell>
          <cell r="Q967">
            <v>2.0000000000000002E-5</v>
          </cell>
          <cell r="R967">
            <v>1.0000199999999999</v>
          </cell>
          <cell r="S967">
            <v>-1.9999999999908979E-5</v>
          </cell>
        </row>
        <row r="968">
          <cell r="E968" t="str">
            <v>OP69</v>
          </cell>
          <cell r="F968">
            <v>1</v>
          </cell>
          <cell r="G968">
            <v>0.48557</v>
          </cell>
          <cell r="H968">
            <v>0.27409</v>
          </cell>
          <cell r="I968">
            <v>1.2800000000000001E-3</v>
          </cell>
          <cell r="J968">
            <v>6.1900000000000002E-3</v>
          </cell>
          <cell r="K968">
            <v>4.0000000000000003E-5</v>
          </cell>
          <cell r="L968">
            <v>0.12384000000000001</v>
          </cell>
          <cell r="M968">
            <v>9.6759999999999999E-2</v>
          </cell>
          <cell r="N968">
            <v>2.6199999999999999E-3</v>
          </cell>
          <cell r="O968">
            <v>3.2599999999999999E-3</v>
          </cell>
          <cell r="P968">
            <v>6.3400000000000001E-3</v>
          </cell>
          <cell r="Q968">
            <v>2.0000000000000002E-5</v>
          </cell>
          <cell r="R968">
            <v>1.0000100000000001</v>
          </cell>
          <cell r="S968">
            <v>-1.0000000000065512E-5</v>
          </cell>
        </row>
        <row r="971">
          <cell r="E971" t="str">
            <v>CS09</v>
          </cell>
          <cell r="F971">
            <v>1</v>
          </cell>
          <cell r="G971">
            <v>0.47503691999999997</v>
          </cell>
          <cell r="H971">
            <v>0.279826723</v>
          </cell>
          <cell r="I971">
            <v>1.3212759999999999E-3</v>
          </cell>
          <cell r="J971">
            <v>6.2180070000000002E-3</v>
          </cell>
          <cell r="K971">
            <v>4.0068000000000003E-5</v>
          </cell>
          <cell r="L971">
            <v>0.12724023000000001</v>
          </cell>
          <cell r="M971">
            <v>9.9300788000000001E-2</v>
          </cell>
          <cell r="N971">
            <v>2.6625070000000002E-3</v>
          </cell>
          <cell r="O971">
            <v>1.812407E-3</v>
          </cell>
          <cell r="P971">
            <v>6.520156E-3</v>
          </cell>
          <cell r="Q971">
            <v>2.0917E-5</v>
          </cell>
          <cell r="R971">
            <v>0.99999999899999981</v>
          </cell>
          <cell r="S971">
            <v>1.0000001937626735E-9</v>
          </cell>
        </row>
      </sheetData>
      <sheetData sheetId="15">
        <row r="24">
          <cell r="G24">
            <v>0</v>
          </cell>
          <cell r="H24">
            <v>0</v>
          </cell>
        </row>
        <row r="33">
          <cell r="G33">
            <v>0</v>
          </cell>
          <cell r="H33">
            <v>0</v>
          </cell>
        </row>
        <row r="59">
          <cell r="G59">
            <v>0</v>
          </cell>
          <cell r="H59">
            <v>0</v>
          </cell>
        </row>
        <row r="60">
          <cell r="G60">
            <v>0</v>
          </cell>
          <cell r="H60">
            <v>0</v>
          </cell>
        </row>
        <row r="61">
          <cell r="G61">
            <v>0</v>
          </cell>
          <cell r="H61">
            <v>0</v>
          </cell>
        </row>
        <row r="65">
          <cell r="G65">
            <v>0</v>
          </cell>
          <cell r="H65">
            <v>0</v>
          </cell>
        </row>
        <row r="66">
          <cell r="G66">
            <v>0</v>
          </cell>
          <cell r="H66">
            <v>0</v>
          </cell>
        </row>
        <row r="67">
          <cell r="G67">
            <v>0</v>
          </cell>
          <cell r="H67">
            <v>0</v>
          </cell>
        </row>
        <row r="73">
          <cell r="G73">
            <v>0</v>
          </cell>
          <cell r="H73">
            <v>0</v>
          </cell>
        </row>
        <row r="74">
          <cell r="G74">
            <v>0</v>
          </cell>
          <cell r="H74">
            <v>0</v>
          </cell>
        </row>
        <row r="75">
          <cell r="G75">
            <v>0</v>
          </cell>
          <cell r="H75">
            <v>0</v>
          </cell>
        </row>
        <row r="76">
          <cell r="G76">
            <v>0</v>
          </cell>
          <cell r="H76">
            <v>0</v>
          </cell>
        </row>
        <row r="77">
          <cell r="G77">
            <v>0</v>
          </cell>
          <cell r="H77">
            <v>0</v>
          </cell>
        </row>
        <row r="78">
          <cell r="G78">
            <v>0</v>
          </cell>
          <cell r="H78">
            <v>0</v>
          </cell>
        </row>
        <row r="79">
          <cell r="G79">
            <v>0</v>
          </cell>
          <cell r="H79">
            <v>0</v>
          </cell>
        </row>
        <row r="80">
          <cell r="G80">
            <v>0</v>
          </cell>
          <cell r="H80">
            <v>0</v>
          </cell>
        </row>
        <row r="81">
          <cell r="G81">
            <v>0</v>
          </cell>
          <cell r="H81">
            <v>0</v>
          </cell>
        </row>
        <row r="82">
          <cell r="G82">
            <v>0</v>
          </cell>
          <cell r="H82">
            <v>0</v>
          </cell>
        </row>
        <row r="83">
          <cell r="G83">
            <v>0</v>
          </cell>
          <cell r="H83">
            <v>0</v>
          </cell>
        </row>
        <row r="84">
          <cell r="G84">
            <v>0</v>
          </cell>
          <cell r="H84">
            <v>0</v>
          </cell>
        </row>
        <row r="85">
          <cell r="G85">
            <v>0</v>
          </cell>
          <cell r="H85">
            <v>0</v>
          </cell>
        </row>
        <row r="86">
          <cell r="G86">
            <v>0</v>
          </cell>
          <cell r="H86">
            <v>0</v>
          </cell>
        </row>
        <row r="87">
          <cell r="G87">
            <v>0</v>
          </cell>
          <cell r="H87">
            <v>0</v>
          </cell>
        </row>
        <row r="88">
          <cell r="G88">
            <v>0</v>
          </cell>
          <cell r="H88">
            <v>0</v>
          </cell>
        </row>
        <row r="89">
          <cell r="G89">
            <v>0</v>
          </cell>
          <cell r="H89">
            <v>0</v>
          </cell>
        </row>
        <row r="90">
          <cell r="G90">
            <v>0</v>
          </cell>
          <cell r="H90">
            <v>0</v>
          </cell>
        </row>
        <row r="91">
          <cell r="G91">
            <v>0</v>
          </cell>
          <cell r="H91">
            <v>0</v>
          </cell>
        </row>
        <row r="92">
          <cell r="G92">
            <v>0</v>
          </cell>
          <cell r="H92">
            <v>0</v>
          </cell>
        </row>
        <row r="93">
          <cell r="G93">
            <v>0</v>
          </cell>
          <cell r="H93">
            <v>0</v>
          </cell>
        </row>
        <row r="100">
          <cell r="G100">
            <v>0</v>
          </cell>
          <cell r="H100">
            <v>0</v>
          </cell>
        </row>
        <row r="101">
          <cell r="G101">
            <v>0</v>
          </cell>
          <cell r="H101">
            <v>0</v>
          </cell>
        </row>
        <row r="102">
          <cell r="G102">
            <v>0</v>
          </cell>
          <cell r="H102">
            <v>0</v>
          </cell>
        </row>
        <row r="103">
          <cell r="G103">
            <v>0</v>
          </cell>
          <cell r="H103">
            <v>0</v>
          </cell>
        </row>
        <row r="104">
          <cell r="G104">
            <v>0</v>
          </cell>
          <cell r="H104">
            <v>0</v>
          </cell>
        </row>
        <row r="105">
          <cell r="G105">
            <v>0</v>
          </cell>
          <cell r="H105">
            <v>0</v>
          </cell>
        </row>
        <row r="106">
          <cell r="G106">
            <v>0</v>
          </cell>
          <cell r="H106">
            <v>0</v>
          </cell>
        </row>
        <row r="107">
          <cell r="G107">
            <v>0</v>
          </cell>
          <cell r="H107">
            <v>0</v>
          </cell>
        </row>
        <row r="108">
          <cell r="G108">
            <v>0</v>
          </cell>
          <cell r="H108">
            <v>0</v>
          </cell>
        </row>
        <row r="112">
          <cell r="G112">
            <v>0</v>
          </cell>
          <cell r="H112">
            <v>0</v>
          </cell>
        </row>
        <row r="113">
          <cell r="G113">
            <v>0</v>
          </cell>
          <cell r="H113">
            <v>0</v>
          </cell>
        </row>
        <row r="114">
          <cell r="G114">
            <v>0</v>
          </cell>
          <cell r="H114">
            <v>0</v>
          </cell>
        </row>
        <row r="115">
          <cell r="G115">
            <v>0</v>
          </cell>
          <cell r="H115">
            <v>0</v>
          </cell>
        </row>
        <row r="116">
          <cell r="G116">
            <v>0</v>
          </cell>
          <cell r="H116">
            <v>0</v>
          </cell>
        </row>
        <row r="117">
          <cell r="G117">
            <v>0</v>
          </cell>
          <cell r="H117">
            <v>0</v>
          </cell>
        </row>
        <row r="118">
          <cell r="G118">
            <v>0</v>
          </cell>
          <cell r="H118">
            <v>0</v>
          </cell>
        </row>
        <row r="119">
          <cell r="G119">
            <v>0</v>
          </cell>
          <cell r="H119">
            <v>0</v>
          </cell>
        </row>
        <row r="120">
          <cell r="G120">
            <v>0</v>
          </cell>
          <cell r="H120">
            <v>0</v>
          </cell>
        </row>
        <row r="136">
          <cell r="G136">
            <v>0</v>
          </cell>
          <cell r="H136">
            <v>0</v>
          </cell>
        </row>
        <row r="137">
          <cell r="G137">
            <v>0</v>
          </cell>
          <cell r="H137">
            <v>0</v>
          </cell>
        </row>
        <row r="138">
          <cell r="G138">
            <v>0</v>
          </cell>
          <cell r="H138">
            <v>0</v>
          </cell>
        </row>
        <row r="142">
          <cell r="G142">
            <v>0</v>
          </cell>
          <cell r="H142">
            <v>0</v>
          </cell>
        </row>
        <row r="143">
          <cell r="G143">
            <v>0</v>
          </cell>
          <cell r="H143">
            <v>0</v>
          </cell>
        </row>
        <row r="144">
          <cell r="G144">
            <v>0</v>
          </cell>
          <cell r="H144">
            <v>0</v>
          </cell>
        </row>
        <row r="150">
          <cell r="G150">
            <v>0</v>
          </cell>
          <cell r="H150">
            <v>0</v>
          </cell>
        </row>
        <row r="151">
          <cell r="G151">
            <v>0</v>
          </cell>
          <cell r="H151">
            <v>0</v>
          </cell>
        </row>
        <row r="152">
          <cell r="G152">
            <v>0</v>
          </cell>
          <cell r="H152">
            <v>0</v>
          </cell>
        </row>
        <row r="153">
          <cell r="G153">
            <v>0</v>
          </cell>
          <cell r="H153">
            <v>0</v>
          </cell>
        </row>
        <row r="154">
          <cell r="G154">
            <v>0</v>
          </cell>
          <cell r="H154">
            <v>0</v>
          </cell>
        </row>
        <row r="155">
          <cell r="G155">
            <v>0</v>
          </cell>
          <cell r="H155">
            <v>0</v>
          </cell>
        </row>
        <row r="156">
          <cell r="G156">
            <v>0</v>
          </cell>
          <cell r="H156">
            <v>0</v>
          </cell>
        </row>
        <row r="157">
          <cell r="G157">
            <v>0</v>
          </cell>
          <cell r="H157">
            <v>0</v>
          </cell>
        </row>
        <row r="158">
          <cell r="G158">
            <v>0</v>
          </cell>
          <cell r="H158">
            <v>0</v>
          </cell>
        </row>
        <row r="159">
          <cell r="G159">
            <v>0</v>
          </cell>
          <cell r="H159">
            <v>0</v>
          </cell>
        </row>
        <row r="160">
          <cell r="G160">
            <v>0</v>
          </cell>
          <cell r="H160">
            <v>0</v>
          </cell>
        </row>
        <row r="161">
          <cell r="G161">
            <v>0</v>
          </cell>
          <cell r="H161">
            <v>0</v>
          </cell>
        </row>
        <row r="162">
          <cell r="G162">
            <v>0</v>
          </cell>
          <cell r="H162">
            <v>0</v>
          </cell>
        </row>
        <row r="163">
          <cell r="G163">
            <v>0</v>
          </cell>
          <cell r="H163">
            <v>0</v>
          </cell>
        </row>
        <row r="164">
          <cell r="G164">
            <v>0</v>
          </cell>
          <cell r="H164">
            <v>0</v>
          </cell>
        </row>
        <row r="165">
          <cell r="G165">
            <v>0</v>
          </cell>
          <cell r="H165">
            <v>0</v>
          </cell>
        </row>
        <row r="166">
          <cell r="G166">
            <v>0</v>
          </cell>
          <cell r="H166">
            <v>0</v>
          </cell>
        </row>
        <row r="167">
          <cell r="G167">
            <v>0</v>
          </cell>
          <cell r="H167">
            <v>0</v>
          </cell>
        </row>
        <row r="168">
          <cell r="G168">
            <v>0</v>
          </cell>
          <cell r="H168">
            <v>0</v>
          </cell>
        </row>
        <row r="169">
          <cell r="G169">
            <v>0</v>
          </cell>
          <cell r="H169">
            <v>0</v>
          </cell>
        </row>
        <row r="170">
          <cell r="G170">
            <v>0</v>
          </cell>
          <cell r="H170">
            <v>0</v>
          </cell>
        </row>
        <row r="177">
          <cell r="G177">
            <v>0</v>
          </cell>
          <cell r="H177">
            <v>0</v>
          </cell>
        </row>
        <row r="178">
          <cell r="G178">
            <v>0</v>
          </cell>
          <cell r="H178">
            <v>0</v>
          </cell>
        </row>
        <row r="179">
          <cell r="G179">
            <v>0</v>
          </cell>
          <cell r="H179">
            <v>0</v>
          </cell>
        </row>
        <row r="180">
          <cell r="G180">
            <v>0</v>
          </cell>
          <cell r="H180">
            <v>0</v>
          </cell>
        </row>
        <row r="181">
          <cell r="G181">
            <v>0</v>
          </cell>
          <cell r="H181">
            <v>0</v>
          </cell>
        </row>
        <row r="182">
          <cell r="G182">
            <v>0</v>
          </cell>
          <cell r="H182">
            <v>0</v>
          </cell>
        </row>
        <row r="183">
          <cell r="G183">
            <v>0</v>
          </cell>
          <cell r="H183">
            <v>0</v>
          </cell>
        </row>
        <row r="184">
          <cell r="G184">
            <v>0</v>
          </cell>
          <cell r="H184">
            <v>0</v>
          </cell>
        </row>
        <row r="185">
          <cell r="G185">
            <v>0</v>
          </cell>
          <cell r="H185">
            <v>0</v>
          </cell>
        </row>
        <row r="189">
          <cell r="G189">
            <v>0</v>
          </cell>
          <cell r="H189">
            <v>0</v>
          </cell>
        </row>
        <row r="190">
          <cell r="G190">
            <v>0</v>
          </cell>
          <cell r="H190">
            <v>0</v>
          </cell>
        </row>
        <row r="191">
          <cell r="G191">
            <v>0</v>
          </cell>
          <cell r="H191">
            <v>0</v>
          </cell>
        </row>
        <row r="192">
          <cell r="G192">
            <v>0</v>
          </cell>
          <cell r="H192">
            <v>0</v>
          </cell>
        </row>
        <row r="193">
          <cell r="G193">
            <v>0</v>
          </cell>
          <cell r="H193">
            <v>0</v>
          </cell>
        </row>
        <row r="194">
          <cell r="G194">
            <v>0</v>
          </cell>
          <cell r="H194">
            <v>0</v>
          </cell>
        </row>
        <row r="195">
          <cell r="G195">
            <v>0</v>
          </cell>
          <cell r="H195">
            <v>0</v>
          </cell>
        </row>
        <row r="196">
          <cell r="G196">
            <v>0</v>
          </cell>
          <cell r="H196">
            <v>0</v>
          </cell>
        </row>
        <row r="197">
          <cell r="G197">
            <v>0</v>
          </cell>
          <cell r="H197">
            <v>0</v>
          </cell>
        </row>
        <row r="292">
          <cell r="G292">
            <v>0</v>
          </cell>
          <cell r="H292">
            <v>0</v>
          </cell>
        </row>
        <row r="293">
          <cell r="G293">
            <v>0</v>
          </cell>
          <cell r="H293">
            <v>0</v>
          </cell>
        </row>
        <row r="294">
          <cell r="G294">
            <v>0</v>
          </cell>
          <cell r="H294">
            <v>0</v>
          </cell>
        </row>
        <row r="295">
          <cell r="G295">
            <v>0</v>
          </cell>
          <cell r="H295">
            <v>0</v>
          </cell>
        </row>
        <row r="296">
          <cell r="G296">
            <v>0</v>
          </cell>
          <cell r="H296">
            <v>0</v>
          </cell>
        </row>
        <row r="297">
          <cell r="G297">
            <v>0</v>
          </cell>
          <cell r="H297">
            <v>0</v>
          </cell>
        </row>
        <row r="298">
          <cell r="G298">
            <v>0</v>
          </cell>
          <cell r="H298">
            <v>0</v>
          </cell>
        </row>
        <row r="299">
          <cell r="G299">
            <v>0</v>
          </cell>
          <cell r="H299">
            <v>0</v>
          </cell>
        </row>
        <row r="300">
          <cell r="G300">
            <v>0</v>
          </cell>
          <cell r="H300">
            <v>0</v>
          </cell>
        </row>
        <row r="304">
          <cell r="G304">
            <v>0</v>
          </cell>
          <cell r="H304">
            <v>0</v>
          </cell>
        </row>
        <row r="305">
          <cell r="G305">
            <v>0</v>
          </cell>
          <cell r="H305">
            <v>0</v>
          </cell>
        </row>
        <row r="306">
          <cell r="G306">
            <v>0</v>
          </cell>
          <cell r="H306">
            <v>0</v>
          </cell>
        </row>
        <row r="307">
          <cell r="G307">
            <v>0</v>
          </cell>
          <cell r="H307">
            <v>0</v>
          </cell>
        </row>
        <row r="308">
          <cell r="G308">
            <v>0</v>
          </cell>
          <cell r="H308">
            <v>0</v>
          </cell>
        </row>
        <row r="309">
          <cell r="G309">
            <v>0</v>
          </cell>
          <cell r="H309">
            <v>0</v>
          </cell>
        </row>
        <row r="310">
          <cell r="G310">
            <v>0</v>
          </cell>
          <cell r="H310">
            <v>0</v>
          </cell>
        </row>
        <row r="311">
          <cell r="G311">
            <v>0</v>
          </cell>
          <cell r="H311">
            <v>0</v>
          </cell>
        </row>
        <row r="312">
          <cell r="G312">
            <v>0</v>
          </cell>
          <cell r="H312">
            <v>0</v>
          </cell>
        </row>
        <row r="313">
          <cell r="G313">
            <v>0</v>
          </cell>
          <cell r="H313">
            <v>0</v>
          </cell>
        </row>
        <row r="314">
          <cell r="G314">
            <v>0</v>
          </cell>
          <cell r="H314">
            <v>0</v>
          </cell>
        </row>
        <row r="318">
          <cell r="G318">
            <v>0</v>
          </cell>
          <cell r="H318">
            <v>0</v>
          </cell>
        </row>
        <row r="319">
          <cell r="G319">
            <v>0</v>
          </cell>
          <cell r="H319">
            <v>0</v>
          </cell>
        </row>
        <row r="320">
          <cell r="G320">
            <v>0</v>
          </cell>
          <cell r="H320">
            <v>0</v>
          </cell>
        </row>
        <row r="321">
          <cell r="G321">
            <v>0</v>
          </cell>
          <cell r="H321">
            <v>0</v>
          </cell>
        </row>
        <row r="338">
          <cell r="G338">
            <v>0</v>
          </cell>
          <cell r="H338">
            <v>0</v>
          </cell>
        </row>
        <row r="339">
          <cell r="G339">
            <v>0</v>
          </cell>
          <cell r="H339">
            <v>0</v>
          </cell>
        </row>
        <row r="340">
          <cell r="G340">
            <v>0</v>
          </cell>
          <cell r="H340">
            <v>0</v>
          </cell>
        </row>
        <row r="341">
          <cell r="G341">
            <v>0</v>
          </cell>
          <cell r="H341">
            <v>0</v>
          </cell>
        </row>
        <row r="342">
          <cell r="G342">
            <v>0</v>
          </cell>
          <cell r="H342">
            <v>0</v>
          </cell>
        </row>
        <row r="343">
          <cell r="G343">
            <v>0</v>
          </cell>
          <cell r="H343">
            <v>0</v>
          </cell>
        </row>
        <row r="344">
          <cell r="G344">
            <v>0</v>
          </cell>
          <cell r="H344">
            <v>0</v>
          </cell>
        </row>
        <row r="345">
          <cell r="G345">
            <v>0</v>
          </cell>
          <cell r="H345">
            <v>0</v>
          </cell>
        </row>
        <row r="346">
          <cell r="G346">
            <v>0</v>
          </cell>
          <cell r="H346">
            <v>0</v>
          </cell>
        </row>
        <row r="347">
          <cell r="G347">
            <v>0</v>
          </cell>
          <cell r="H347">
            <v>0</v>
          </cell>
        </row>
        <row r="348">
          <cell r="G348">
            <v>0</v>
          </cell>
          <cell r="H348">
            <v>0</v>
          </cell>
        </row>
        <row r="349">
          <cell r="G349">
            <v>0</v>
          </cell>
          <cell r="H349">
            <v>0</v>
          </cell>
        </row>
        <row r="350">
          <cell r="G350">
            <v>0</v>
          </cell>
          <cell r="H350">
            <v>0</v>
          </cell>
        </row>
        <row r="351">
          <cell r="G351">
            <v>0</v>
          </cell>
          <cell r="H351">
            <v>0</v>
          </cell>
        </row>
        <row r="352">
          <cell r="G352">
            <v>0</v>
          </cell>
          <cell r="H352">
            <v>0</v>
          </cell>
        </row>
        <row r="353">
          <cell r="G353">
            <v>0</v>
          </cell>
          <cell r="H353">
            <v>0</v>
          </cell>
        </row>
        <row r="354">
          <cell r="G354">
            <v>0</v>
          </cell>
          <cell r="H354">
            <v>0</v>
          </cell>
        </row>
        <row r="355">
          <cell r="G355">
            <v>0</v>
          </cell>
          <cell r="H355">
            <v>0</v>
          </cell>
        </row>
        <row r="356">
          <cell r="G356">
            <v>0</v>
          </cell>
          <cell r="H356">
            <v>0</v>
          </cell>
        </row>
        <row r="357">
          <cell r="G357">
            <v>0</v>
          </cell>
          <cell r="H357">
            <v>0</v>
          </cell>
        </row>
        <row r="358">
          <cell r="G358">
            <v>0</v>
          </cell>
          <cell r="H358">
            <v>0</v>
          </cell>
        </row>
        <row r="359">
          <cell r="G359">
            <v>0</v>
          </cell>
          <cell r="H359">
            <v>0</v>
          </cell>
        </row>
        <row r="360">
          <cell r="G360">
            <v>0</v>
          </cell>
          <cell r="H360">
            <v>0</v>
          </cell>
        </row>
        <row r="364">
          <cell r="G364">
            <v>0</v>
          </cell>
          <cell r="H364">
            <v>0</v>
          </cell>
        </row>
        <row r="365">
          <cell r="G365">
            <v>0</v>
          </cell>
          <cell r="H365">
            <v>0</v>
          </cell>
        </row>
        <row r="366">
          <cell r="G366">
            <v>0</v>
          </cell>
          <cell r="H366">
            <v>0</v>
          </cell>
        </row>
        <row r="370">
          <cell r="G370">
            <v>0</v>
          </cell>
          <cell r="H370">
            <v>0</v>
          </cell>
        </row>
        <row r="371">
          <cell r="G371">
            <v>0</v>
          </cell>
          <cell r="H371">
            <v>0</v>
          </cell>
        </row>
        <row r="372">
          <cell r="G372">
            <v>0</v>
          </cell>
          <cell r="H372">
            <v>0</v>
          </cell>
        </row>
        <row r="373">
          <cell r="G373">
            <v>0</v>
          </cell>
          <cell r="H373">
            <v>0</v>
          </cell>
        </row>
        <row r="374">
          <cell r="G374">
            <v>0</v>
          </cell>
          <cell r="H374">
            <v>0</v>
          </cell>
        </row>
        <row r="395">
          <cell r="G395">
            <v>0</v>
          </cell>
          <cell r="H395">
            <v>0</v>
          </cell>
        </row>
        <row r="396">
          <cell r="G396">
            <v>0</v>
          </cell>
          <cell r="H396">
            <v>0</v>
          </cell>
        </row>
        <row r="397">
          <cell r="G397">
            <v>0</v>
          </cell>
          <cell r="H397">
            <v>0</v>
          </cell>
        </row>
        <row r="402">
          <cell r="G402">
            <v>0</v>
          </cell>
          <cell r="H402">
            <v>0</v>
          </cell>
        </row>
        <row r="403">
          <cell r="G403">
            <v>0</v>
          </cell>
          <cell r="H403">
            <v>0</v>
          </cell>
        </row>
        <row r="404">
          <cell r="G404">
            <v>0</v>
          </cell>
          <cell r="H404">
            <v>0</v>
          </cell>
        </row>
        <row r="407">
          <cell r="G407">
            <v>0</v>
          </cell>
          <cell r="H407">
            <v>0</v>
          </cell>
        </row>
        <row r="411">
          <cell r="G411">
            <v>0</v>
          </cell>
          <cell r="H411">
            <v>0</v>
          </cell>
        </row>
        <row r="412">
          <cell r="G412">
            <v>0</v>
          </cell>
          <cell r="H412">
            <v>0</v>
          </cell>
        </row>
        <row r="413">
          <cell r="G413">
            <v>0</v>
          </cell>
          <cell r="H413">
            <v>0</v>
          </cell>
        </row>
        <row r="431">
          <cell r="G431">
            <v>0</v>
          </cell>
          <cell r="H431">
            <v>0</v>
          </cell>
        </row>
        <row r="447">
          <cell r="G447">
            <v>0</v>
          </cell>
          <cell r="H447">
            <v>0</v>
          </cell>
        </row>
        <row r="448">
          <cell r="G448">
            <v>0</v>
          </cell>
          <cell r="H448">
            <v>0</v>
          </cell>
        </row>
        <row r="449">
          <cell r="G449">
            <v>0</v>
          </cell>
          <cell r="H449">
            <v>0</v>
          </cell>
        </row>
        <row r="450">
          <cell r="G450">
            <v>0</v>
          </cell>
          <cell r="H450">
            <v>0</v>
          </cell>
        </row>
        <row r="451">
          <cell r="G451">
            <v>0</v>
          </cell>
          <cell r="H451">
            <v>0</v>
          </cell>
        </row>
        <row r="452">
          <cell r="G452">
            <v>0</v>
          </cell>
          <cell r="H452">
            <v>0</v>
          </cell>
        </row>
        <row r="456">
          <cell r="G456">
            <v>0</v>
          </cell>
          <cell r="H456">
            <v>0</v>
          </cell>
        </row>
        <row r="462">
          <cell r="G462">
            <v>0</v>
          </cell>
          <cell r="H462">
            <v>0</v>
          </cell>
        </row>
        <row r="463">
          <cell r="G463">
            <v>0</v>
          </cell>
          <cell r="H463">
            <v>0</v>
          </cell>
        </row>
        <row r="464">
          <cell r="G464">
            <v>0</v>
          </cell>
          <cell r="H464">
            <v>0</v>
          </cell>
        </row>
        <row r="465">
          <cell r="G465">
            <v>0</v>
          </cell>
          <cell r="H465">
            <v>0</v>
          </cell>
        </row>
        <row r="469">
          <cell r="G469">
            <v>0</v>
          </cell>
          <cell r="H469">
            <v>0</v>
          </cell>
        </row>
        <row r="473">
          <cell r="G473">
            <v>0</v>
          </cell>
          <cell r="H473">
            <v>0</v>
          </cell>
        </row>
        <row r="474">
          <cell r="G474">
            <v>0</v>
          </cell>
          <cell r="H474">
            <v>0</v>
          </cell>
        </row>
        <row r="475">
          <cell r="G475">
            <v>0</v>
          </cell>
          <cell r="H475">
            <v>0</v>
          </cell>
        </row>
        <row r="476">
          <cell r="G476">
            <v>0</v>
          </cell>
          <cell r="H476">
            <v>0</v>
          </cell>
        </row>
        <row r="477">
          <cell r="G477">
            <v>0</v>
          </cell>
          <cell r="H477">
            <v>0</v>
          </cell>
        </row>
        <row r="478">
          <cell r="G478">
            <v>0</v>
          </cell>
          <cell r="H478">
            <v>0</v>
          </cell>
        </row>
        <row r="479">
          <cell r="G479">
            <v>0</v>
          </cell>
          <cell r="H479">
            <v>0</v>
          </cell>
        </row>
        <row r="480">
          <cell r="G480">
            <v>0</v>
          </cell>
          <cell r="H480">
            <v>0</v>
          </cell>
        </row>
        <row r="481">
          <cell r="G481">
            <v>0</v>
          </cell>
          <cell r="H481">
            <v>0</v>
          </cell>
        </row>
        <row r="482">
          <cell r="G482">
            <v>0</v>
          </cell>
          <cell r="H482">
            <v>0</v>
          </cell>
        </row>
        <row r="483">
          <cell r="G483">
            <v>0</v>
          </cell>
          <cell r="H483">
            <v>0</v>
          </cell>
        </row>
        <row r="484">
          <cell r="G484">
            <v>0</v>
          </cell>
          <cell r="H484">
            <v>0</v>
          </cell>
        </row>
        <row r="485">
          <cell r="G485">
            <v>0</v>
          </cell>
          <cell r="H485">
            <v>0</v>
          </cell>
        </row>
        <row r="486">
          <cell r="G486">
            <v>0</v>
          </cell>
          <cell r="H486">
            <v>0</v>
          </cell>
        </row>
        <row r="487">
          <cell r="G487">
            <v>0</v>
          </cell>
          <cell r="H487">
            <v>0</v>
          </cell>
        </row>
        <row r="488">
          <cell r="G488">
            <v>0</v>
          </cell>
          <cell r="H488">
            <v>0</v>
          </cell>
        </row>
        <row r="489">
          <cell r="G489">
            <v>0</v>
          </cell>
          <cell r="H489">
            <v>0</v>
          </cell>
        </row>
        <row r="490">
          <cell r="G490">
            <v>0</v>
          </cell>
          <cell r="H490">
            <v>0</v>
          </cell>
        </row>
        <row r="491">
          <cell r="G491">
            <v>0</v>
          </cell>
          <cell r="H491">
            <v>0</v>
          </cell>
        </row>
        <row r="495">
          <cell r="G495">
            <v>0</v>
          </cell>
          <cell r="H495">
            <v>0</v>
          </cell>
        </row>
        <row r="496">
          <cell r="G496">
            <v>0</v>
          </cell>
          <cell r="H496">
            <v>0</v>
          </cell>
        </row>
        <row r="497">
          <cell r="G497">
            <v>0</v>
          </cell>
          <cell r="H497">
            <v>0</v>
          </cell>
        </row>
        <row r="498">
          <cell r="G498">
            <v>0</v>
          </cell>
          <cell r="H498">
            <v>0</v>
          </cell>
        </row>
        <row r="499">
          <cell r="G499">
            <v>0</v>
          </cell>
          <cell r="H499">
            <v>0</v>
          </cell>
        </row>
        <row r="500">
          <cell r="G500">
            <v>0</v>
          </cell>
          <cell r="H500">
            <v>0</v>
          </cell>
        </row>
        <row r="501">
          <cell r="G501">
            <v>0</v>
          </cell>
          <cell r="H501">
            <v>0</v>
          </cell>
        </row>
        <row r="502">
          <cell r="G502">
            <v>0</v>
          </cell>
          <cell r="H502">
            <v>0</v>
          </cell>
        </row>
        <row r="516">
          <cell r="G516">
            <v>0</v>
          </cell>
          <cell r="H516">
            <v>0</v>
          </cell>
        </row>
        <row r="517">
          <cell r="G517">
            <v>0</v>
          </cell>
          <cell r="H517">
            <v>0</v>
          </cell>
        </row>
        <row r="521">
          <cell r="G521">
            <v>0</v>
          </cell>
          <cell r="H521">
            <v>0</v>
          </cell>
        </row>
        <row r="525">
          <cell r="G525">
            <v>0</v>
          </cell>
          <cell r="H525">
            <v>0</v>
          </cell>
        </row>
        <row r="526">
          <cell r="G526">
            <v>0</v>
          </cell>
          <cell r="H526">
            <v>0</v>
          </cell>
        </row>
        <row r="527">
          <cell r="G527">
            <v>0</v>
          </cell>
          <cell r="H527">
            <v>0</v>
          </cell>
        </row>
        <row r="528">
          <cell r="G528">
            <v>0</v>
          </cell>
          <cell r="H528">
            <v>0</v>
          </cell>
        </row>
        <row r="529">
          <cell r="G529">
            <v>0</v>
          </cell>
          <cell r="H529">
            <v>0</v>
          </cell>
        </row>
        <row r="530">
          <cell r="G530">
            <v>0</v>
          </cell>
          <cell r="H530">
            <v>0</v>
          </cell>
        </row>
        <row r="531">
          <cell r="G531">
            <v>0</v>
          </cell>
          <cell r="H531">
            <v>0</v>
          </cell>
        </row>
        <row r="533">
          <cell r="G533">
            <v>0</v>
          </cell>
          <cell r="H533">
            <v>0</v>
          </cell>
        </row>
        <row r="534">
          <cell r="G534">
            <v>0</v>
          </cell>
          <cell r="H534">
            <v>0</v>
          </cell>
        </row>
        <row r="535">
          <cell r="G535">
            <v>0</v>
          </cell>
          <cell r="H535">
            <v>0</v>
          </cell>
        </row>
        <row r="536">
          <cell r="G536">
            <v>0</v>
          </cell>
          <cell r="H536">
            <v>0</v>
          </cell>
        </row>
        <row r="537">
          <cell r="G537">
            <v>0</v>
          </cell>
          <cell r="H537">
            <v>0</v>
          </cell>
        </row>
        <row r="538">
          <cell r="G538">
            <v>0</v>
          </cell>
          <cell r="H538">
            <v>0</v>
          </cell>
        </row>
        <row r="539">
          <cell r="G539">
            <v>0</v>
          </cell>
          <cell r="H539">
            <v>0</v>
          </cell>
        </row>
        <row r="540">
          <cell r="G540">
            <v>0</v>
          </cell>
          <cell r="H540">
            <v>0</v>
          </cell>
        </row>
        <row r="541">
          <cell r="G541">
            <v>0</v>
          </cell>
          <cell r="H541">
            <v>0</v>
          </cell>
        </row>
        <row r="542">
          <cell r="G542">
            <v>0</v>
          </cell>
          <cell r="H542">
            <v>0</v>
          </cell>
        </row>
        <row r="543">
          <cell r="G543">
            <v>0</v>
          </cell>
          <cell r="H543">
            <v>0</v>
          </cell>
        </row>
        <row r="544">
          <cell r="G544">
            <v>0</v>
          </cell>
          <cell r="H544">
            <v>0</v>
          </cell>
        </row>
        <row r="545">
          <cell r="G545">
            <v>0</v>
          </cell>
          <cell r="H545">
            <v>0</v>
          </cell>
        </row>
        <row r="546">
          <cell r="G546">
            <v>0</v>
          </cell>
          <cell r="H546">
            <v>0</v>
          </cell>
        </row>
        <row r="562">
          <cell r="G562">
            <v>0</v>
          </cell>
          <cell r="H562">
            <v>0</v>
          </cell>
        </row>
        <row r="566">
          <cell r="G566">
            <v>0</v>
          </cell>
          <cell r="H566">
            <v>0</v>
          </cell>
        </row>
        <row r="570">
          <cell r="G570">
            <v>0</v>
          </cell>
          <cell r="H570">
            <v>0</v>
          </cell>
        </row>
        <row r="574">
          <cell r="G574">
            <v>0</v>
          </cell>
          <cell r="H574">
            <v>0</v>
          </cell>
        </row>
        <row r="578">
          <cell r="G578">
            <v>0</v>
          </cell>
          <cell r="H578">
            <v>0</v>
          </cell>
        </row>
        <row r="596">
          <cell r="G596">
            <v>0</v>
          </cell>
          <cell r="H596">
            <v>0</v>
          </cell>
        </row>
        <row r="597">
          <cell r="G597">
            <v>0</v>
          </cell>
          <cell r="H597">
            <v>0</v>
          </cell>
        </row>
        <row r="601">
          <cell r="G601">
            <v>0</v>
          </cell>
          <cell r="H601">
            <v>0</v>
          </cell>
        </row>
        <row r="602">
          <cell r="G602">
            <v>0</v>
          </cell>
          <cell r="H602">
            <v>0</v>
          </cell>
        </row>
        <row r="603">
          <cell r="G603">
            <v>0</v>
          </cell>
          <cell r="H603">
            <v>0</v>
          </cell>
        </row>
        <row r="604">
          <cell r="G604">
            <v>0</v>
          </cell>
          <cell r="H604">
            <v>0</v>
          </cell>
        </row>
        <row r="608">
          <cell r="G608">
            <v>0</v>
          </cell>
          <cell r="H608">
            <v>0</v>
          </cell>
        </row>
        <row r="609">
          <cell r="G609">
            <v>0</v>
          </cell>
          <cell r="H609">
            <v>0</v>
          </cell>
        </row>
        <row r="632">
          <cell r="G632">
            <v>0</v>
          </cell>
          <cell r="H632">
            <v>0</v>
          </cell>
        </row>
        <row r="636">
          <cell r="G636">
            <v>0</v>
          </cell>
          <cell r="H636">
            <v>0</v>
          </cell>
        </row>
        <row r="637">
          <cell r="G637">
            <v>0</v>
          </cell>
          <cell r="H637">
            <v>0</v>
          </cell>
        </row>
        <row r="638">
          <cell r="G638">
            <v>0</v>
          </cell>
          <cell r="H638">
            <v>0</v>
          </cell>
        </row>
        <row r="644">
          <cell r="G644">
            <v>0</v>
          </cell>
          <cell r="H644">
            <v>0</v>
          </cell>
        </row>
        <row r="645">
          <cell r="G645">
            <v>0</v>
          </cell>
          <cell r="H645">
            <v>0</v>
          </cell>
        </row>
        <row r="646">
          <cell r="G646">
            <v>0</v>
          </cell>
          <cell r="H646">
            <v>0</v>
          </cell>
        </row>
        <row r="647">
          <cell r="G647">
            <v>0</v>
          </cell>
          <cell r="H647">
            <v>0</v>
          </cell>
        </row>
        <row r="648">
          <cell r="G648">
            <v>0</v>
          </cell>
          <cell r="H648">
            <v>0</v>
          </cell>
        </row>
        <row r="652">
          <cell r="G652">
            <v>0</v>
          </cell>
          <cell r="H652">
            <v>0</v>
          </cell>
        </row>
        <row r="656">
          <cell r="G656">
            <v>0</v>
          </cell>
          <cell r="H656">
            <v>0</v>
          </cell>
        </row>
        <row r="657">
          <cell r="G657">
            <v>0</v>
          </cell>
          <cell r="H657">
            <v>0</v>
          </cell>
        </row>
        <row r="674">
          <cell r="G674">
            <v>0</v>
          </cell>
          <cell r="H674">
            <v>0</v>
          </cell>
        </row>
        <row r="694">
          <cell r="G694">
            <v>0</v>
          </cell>
          <cell r="H694">
            <v>0</v>
          </cell>
        </row>
        <row r="695">
          <cell r="G695">
            <v>0</v>
          </cell>
          <cell r="H695">
            <v>0</v>
          </cell>
        </row>
        <row r="700">
          <cell r="G700">
            <v>0</v>
          </cell>
          <cell r="H700">
            <v>0</v>
          </cell>
        </row>
        <row r="704">
          <cell r="G704">
            <v>0</v>
          </cell>
          <cell r="H704">
            <v>0</v>
          </cell>
        </row>
        <row r="742">
          <cell r="G742">
            <v>0</v>
          </cell>
          <cell r="H742">
            <v>0</v>
          </cell>
        </row>
        <row r="743">
          <cell r="G743">
            <v>0</v>
          </cell>
          <cell r="H743">
            <v>0</v>
          </cell>
        </row>
        <row r="744">
          <cell r="G744">
            <v>0</v>
          </cell>
          <cell r="H744">
            <v>0</v>
          </cell>
        </row>
        <row r="745">
          <cell r="G745">
            <v>0</v>
          </cell>
          <cell r="H745">
            <v>0</v>
          </cell>
        </row>
        <row r="746">
          <cell r="G746">
            <v>0</v>
          </cell>
          <cell r="H746">
            <v>0</v>
          </cell>
        </row>
        <row r="747">
          <cell r="G747">
            <v>0</v>
          </cell>
          <cell r="H747">
            <v>0</v>
          </cell>
        </row>
        <row r="748">
          <cell r="G748">
            <v>0</v>
          </cell>
          <cell r="H748">
            <v>0</v>
          </cell>
        </row>
        <row r="749">
          <cell r="G749">
            <v>0</v>
          </cell>
          <cell r="H749">
            <v>0</v>
          </cell>
        </row>
        <row r="761">
          <cell r="G761">
            <v>0</v>
          </cell>
          <cell r="H761">
            <v>0</v>
          </cell>
        </row>
        <row r="772">
          <cell r="G772">
            <v>0</v>
          </cell>
          <cell r="H772">
            <v>0</v>
          </cell>
        </row>
        <row r="830">
          <cell r="F830">
            <v>663503</v>
          </cell>
          <cell r="G830">
            <v>301163</v>
          </cell>
          <cell r="H830">
            <v>181485</v>
          </cell>
          <cell r="I830">
            <v>873</v>
          </cell>
          <cell r="J830">
            <v>3136</v>
          </cell>
          <cell r="K830">
            <v>26</v>
          </cell>
          <cell r="L830">
            <v>83466</v>
          </cell>
          <cell r="M830">
            <v>63913</v>
          </cell>
          <cell r="N830">
            <v>1685</v>
          </cell>
          <cell r="O830">
            <v>23115</v>
          </cell>
          <cell r="P830">
            <v>4630</v>
          </cell>
          <cell r="Q830">
            <v>11</v>
          </cell>
          <cell r="R830">
            <v>663503</v>
          </cell>
          <cell r="S830">
            <v>0</v>
          </cell>
        </row>
        <row r="831">
          <cell r="E831" t="str">
            <v>K201</v>
          </cell>
          <cell r="F831">
            <v>1</v>
          </cell>
          <cell r="G831">
            <v>0.45387</v>
          </cell>
          <cell r="H831">
            <v>0.27353</v>
          </cell>
          <cell r="I831">
            <v>1.32E-3</v>
          </cell>
          <cell r="J831">
            <v>4.7299999999999998E-3</v>
          </cell>
          <cell r="K831">
            <v>4.0000000000000003E-5</v>
          </cell>
          <cell r="L831">
            <v>0.1258</v>
          </cell>
          <cell r="M831">
            <v>9.6329999999999999E-2</v>
          </cell>
          <cell r="N831">
            <v>2.5400000000000002E-3</v>
          </cell>
          <cell r="O831">
            <v>3.4840000000000003E-2</v>
          </cell>
          <cell r="P831">
            <v>6.9800000000000001E-3</v>
          </cell>
          <cell r="Q831">
            <v>2.0000000000000002E-5</v>
          </cell>
          <cell r="R831">
            <v>1</v>
          </cell>
          <cell r="S831">
            <v>0</v>
          </cell>
        </row>
        <row r="832">
          <cell r="F832">
            <v>663503</v>
          </cell>
          <cell r="G832">
            <v>301163</v>
          </cell>
          <cell r="H832">
            <v>181485</v>
          </cell>
          <cell r="I832">
            <v>873</v>
          </cell>
          <cell r="J832">
            <v>3136</v>
          </cell>
          <cell r="K832">
            <v>26</v>
          </cell>
          <cell r="L832">
            <v>83466</v>
          </cell>
          <cell r="M832">
            <v>63913</v>
          </cell>
          <cell r="N832">
            <v>1685</v>
          </cell>
          <cell r="O832">
            <v>23115</v>
          </cell>
          <cell r="P832">
            <v>4630</v>
          </cell>
          <cell r="Q832">
            <v>11</v>
          </cell>
          <cell r="R832">
            <v>663503</v>
          </cell>
          <cell r="S832">
            <v>0</v>
          </cell>
        </row>
        <row r="833">
          <cell r="E833" t="str">
            <v>K202</v>
          </cell>
          <cell r="F833">
            <v>1</v>
          </cell>
          <cell r="G833">
            <v>0.45387</v>
          </cell>
          <cell r="H833">
            <v>0.27353</v>
          </cell>
          <cell r="I833">
            <v>1.32E-3</v>
          </cell>
          <cell r="J833">
            <v>4.7299999999999998E-3</v>
          </cell>
          <cell r="K833">
            <v>4.0000000000000003E-5</v>
          </cell>
          <cell r="L833">
            <v>0.1258</v>
          </cell>
          <cell r="M833">
            <v>9.6329999999999999E-2</v>
          </cell>
          <cell r="N833">
            <v>2.5400000000000002E-3</v>
          </cell>
          <cell r="O833">
            <v>3.4840000000000003E-2</v>
          </cell>
          <cell r="P833">
            <v>6.9800000000000001E-3</v>
          </cell>
          <cell r="Q833">
            <v>2.0000000000000002E-5</v>
          </cell>
          <cell r="R833">
            <v>1</v>
          </cell>
          <cell r="S833">
            <v>0</v>
          </cell>
        </row>
        <row r="834">
          <cell r="F834">
            <v>1532788</v>
          </cell>
          <cell r="G834">
            <v>982296</v>
          </cell>
          <cell r="H834">
            <v>290667</v>
          </cell>
          <cell r="I834">
            <v>1091</v>
          </cell>
          <cell r="J834">
            <v>8685</v>
          </cell>
          <cell r="K834">
            <v>54</v>
          </cell>
          <cell r="L834">
            <v>113290</v>
          </cell>
          <cell r="M834">
            <v>91259</v>
          </cell>
          <cell r="N834">
            <v>2980</v>
          </cell>
          <cell r="O834">
            <v>36813</v>
          </cell>
          <cell r="P834">
            <v>5612</v>
          </cell>
          <cell r="Q834">
            <v>41</v>
          </cell>
          <cell r="R834">
            <v>1532788</v>
          </cell>
          <cell r="S834">
            <v>0</v>
          </cell>
        </row>
        <row r="835">
          <cell r="E835" t="str">
            <v>K203</v>
          </cell>
          <cell r="F835">
            <v>1</v>
          </cell>
          <cell r="G835">
            <v>0.64085000000000014</v>
          </cell>
          <cell r="H835">
            <v>0.18962999999999999</v>
          </cell>
          <cell r="I835">
            <v>7.1000000000000002E-4</v>
          </cell>
          <cell r="J835">
            <v>5.6699999999999997E-3</v>
          </cell>
          <cell r="K835">
            <v>4.0000000000000003E-5</v>
          </cell>
          <cell r="L835">
            <v>7.3910000000000003E-2</v>
          </cell>
          <cell r="M835">
            <v>5.9540000000000003E-2</v>
          </cell>
          <cell r="N835">
            <v>1.9400000000000001E-3</v>
          </cell>
          <cell r="O835">
            <v>2.402E-2</v>
          </cell>
          <cell r="P835">
            <v>3.6600000000000001E-3</v>
          </cell>
          <cell r="Q835">
            <v>3.0000000000000001E-5</v>
          </cell>
          <cell r="R835">
            <v>1.0000000000000002</v>
          </cell>
          <cell r="S835">
            <v>0</v>
          </cell>
        </row>
        <row r="836">
          <cell r="F836">
            <v>673122</v>
          </cell>
          <cell r="G836">
            <v>310912</v>
          </cell>
          <cell r="H836">
            <v>193179</v>
          </cell>
          <cell r="I836">
            <v>922</v>
          </cell>
          <cell r="J836">
            <v>4214</v>
          </cell>
          <cell r="K836">
            <v>28</v>
          </cell>
          <cell r="L836">
            <v>88513</v>
          </cell>
          <cell r="M836">
            <v>68972</v>
          </cell>
          <cell r="N836">
            <v>1828</v>
          </cell>
          <cell r="O836">
            <v>0</v>
          </cell>
          <cell r="P836">
            <v>4543</v>
          </cell>
          <cell r="Q836">
            <v>11</v>
          </cell>
          <cell r="R836">
            <v>673122</v>
          </cell>
          <cell r="S836">
            <v>0</v>
          </cell>
        </row>
        <row r="837">
          <cell r="E837" t="str">
            <v>K205</v>
          </cell>
          <cell r="F837">
            <v>1</v>
          </cell>
          <cell r="G837">
            <v>0.46187999999999996</v>
          </cell>
          <cell r="H837">
            <v>0.28699000000000002</v>
          </cell>
          <cell r="I837">
            <v>1.3699999999999999E-3</v>
          </cell>
          <cell r="J837">
            <v>6.2599999999999999E-3</v>
          </cell>
          <cell r="K837">
            <v>4.0000000000000003E-5</v>
          </cell>
          <cell r="L837">
            <v>0.13150000000000001</v>
          </cell>
          <cell r="M837">
            <v>0.10247000000000001</v>
          </cell>
          <cell r="N837">
            <v>2.7200000000000002E-3</v>
          </cell>
          <cell r="O837">
            <v>0</v>
          </cell>
          <cell r="P837">
            <v>6.7499999999999999E-3</v>
          </cell>
          <cell r="Q837">
            <v>2.0000000000000002E-5</v>
          </cell>
          <cell r="R837">
            <v>1</v>
          </cell>
          <cell r="S837">
            <v>0</v>
          </cell>
        </row>
        <row r="838">
          <cell r="F838">
            <v>673122</v>
          </cell>
          <cell r="G838">
            <v>310912</v>
          </cell>
          <cell r="H838">
            <v>193179</v>
          </cell>
          <cell r="I838">
            <v>922</v>
          </cell>
          <cell r="J838">
            <v>4214</v>
          </cell>
          <cell r="K838">
            <v>28</v>
          </cell>
          <cell r="L838">
            <v>88513</v>
          </cell>
          <cell r="M838">
            <v>68972</v>
          </cell>
          <cell r="N838">
            <v>1828</v>
          </cell>
          <cell r="O838">
            <v>0</v>
          </cell>
          <cell r="P838">
            <v>4543</v>
          </cell>
          <cell r="Q838">
            <v>11</v>
          </cell>
          <cell r="R838">
            <v>673122</v>
          </cell>
          <cell r="S838">
            <v>0</v>
          </cell>
        </row>
        <row r="839">
          <cell r="E839" t="str">
            <v>K206</v>
          </cell>
          <cell r="F839">
            <v>1</v>
          </cell>
          <cell r="G839">
            <v>0.46187999999999996</v>
          </cell>
          <cell r="H839">
            <v>0.28699000000000002</v>
          </cell>
          <cell r="I839">
            <v>1.3699999999999999E-3</v>
          </cell>
          <cell r="J839">
            <v>6.2599999999999999E-3</v>
          </cell>
          <cell r="K839">
            <v>4.0000000000000003E-5</v>
          </cell>
          <cell r="L839">
            <v>0.13150000000000001</v>
          </cell>
          <cell r="M839">
            <v>0.10247000000000001</v>
          </cell>
          <cell r="N839">
            <v>2.7200000000000002E-3</v>
          </cell>
          <cell r="O839">
            <v>0</v>
          </cell>
          <cell r="P839">
            <v>6.7499999999999999E-3</v>
          </cell>
          <cell r="Q839">
            <v>2.0000000000000002E-5</v>
          </cell>
          <cell r="R839">
            <v>1</v>
          </cell>
          <cell r="S839">
            <v>0</v>
          </cell>
        </row>
        <row r="840"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</row>
        <row r="841">
          <cell r="E841" t="str">
            <v>K209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</row>
        <row r="842">
          <cell r="F842">
            <v>673122</v>
          </cell>
          <cell r="G842">
            <v>310912</v>
          </cell>
          <cell r="H842">
            <v>193179</v>
          </cell>
          <cell r="I842">
            <v>922</v>
          </cell>
          <cell r="J842">
            <v>4214</v>
          </cell>
          <cell r="K842">
            <v>28</v>
          </cell>
          <cell r="L842">
            <v>88513</v>
          </cell>
          <cell r="M842">
            <v>68972</v>
          </cell>
          <cell r="N842">
            <v>1828</v>
          </cell>
          <cell r="O842">
            <v>0</v>
          </cell>
          <cell r="P842">
            <v>4543</v>
          </cell>
          <cell r="Q842">
            <v>11</v>
          </cell>
          <cell r="R842">
            <v>673122</v>
          </cell>
          <cell r="S842">
            <v>0</v>
          </cell>
        </row>
        <row r="843">
          <cell r="E843" t="str">
            <v>K215</v>
          </cell>
          <cell r="F843">
            <v>1</v>
          </cell>
          <cell r="G843">
            <v>0.46187999999999996</v>
          </cell>
          <cell r="H843">
            <v>0.28699000000000002</v>
          </cell>
          <cell r="I843">
            <v>1.3699999999999999E-3</v>
          </cell>
          <cell r="J843">
            <v>6.2599999999999999E-3</v>
          </cell>
          <cell r="K843">
            <v>4.0000000000000003E-5</v>
          </cell>
          <cell r="L843">
            <v>0.13150000000000001</v>
          </cell>
          <cell r="M843">
            <v>0.10247000000000001</v>
          </cell>
          <cell r="N843">
            <v>2.7200000000000002E-3</v>
          </cell>
          <cell r="O843">
            <v>0</v>
          </cell>
          <cell r="P843">
            <v>6.7499999999999999E-3</v>
          </cell>
          <cell r="Q843">
            <v>2.0000000000000002E-5</v>
          </cell>
          <cell r="R843">
            <v>1</v>
          </cell>
          <cell r="S843">
            <v>0</v>
          </cell>
        </row>
        <row r="844">
          <cell r="F844">
            <v>147311</v>
          </cell>
          <cell r="G844">
            <v>132136</v>
          </cell>
          <cell r="H844">
            <v>13117</v>
          </cell>
          <cell r="I844">
            <v>192</v>
          </cell>
          <cell r="J844">
            <v>186</v>
          </cell>
          <cell r="K844">
            <v>13</v>
          </cell>
          <cell r="L844">
            <v>665</v>
          </cell>
          <cell r="M844">
            <v>190</v>
          </cell>
          <cell r="N844">
            <v>50</v>
          </cell>
          <cell r="O844">
            <v>55</v>
          </cell>
          <cell r="P844">
            <v>667</v>
          </cell>
          <cell r="Q844">
            <v>6</v>
          </cell>
          <cell r="R844">
            <v>147277</v>
          </cell>
          <cell r="S844">
            <v>34</v>
          </cell>
        </row>
        <row r="845">
          <cell r="E845" t="str">
            <v>K217</v>
          </cell>
          <cell r="F845">
            <v>1</v>
          </cell>
          <cell r="G845">
            <v>0.89698999999999995</v>
          </cell>
          <cell r="H845">
            <v>8.9039999999999994E-2</v>
          </cell>
          <cell r="I845">
            <v>1.2999999999999999E-3</v>
          </cell>
          <cell r="J845">
            <v>1.2600000000000001E-3</v>
          </cell>
          <cell r="K845">
            <v>9.0000000000000006E-5</v>
          </cell>
          <cell r="L845">
            <v>4.5100000000000001E-3</v>
          </cell>
          <cell r="M845">
            <v>1.2899999999999999E-3</v>
          </cell>
          <cell r="N845">
            <v>3.4000000000000002E-4</v>
          </cell>
          <cell r="O845">
            <v>3.6999999999999999E-4</v>
          </cell>
          <cell r="P845">
            <v>4.5300000000000002E-3</v>
          </cell>
          <cell r="Q845">
            <v>4.0000000000000003E-5</v>
          </cell>
          <cell r="R845">
            <v>0.99976000000000009</v>
          </cell>
          <cell r="S845">
            <v>2.3999999999990695E-4</v>
          </cell>
        </row>
        <row r="846">
          <cell r="F846">
            <v>4013759225.5</v>
          </cell>
          <cell r="G846">
            <v>1525625988</v>
          </cell>
          <cell r="H846">
            <v>1125475031.5</v>
          </cell>
          <cell r="I846">
            <v>6380177</v>
          </cell>
          <cell r="J846">
            <v>16844601</v>
          </cell>
          <cell r="K846">
            <v>160054</v>
          </cell>
          <cell r="L846">
            <v>612293396</v>
          </cell>
          <cell r="M846">
            <v>503829272</v>
          </cell>
          <cell r="N846">
            <v>12541550</v>
          </cell>
          <cell r="O846">
            <v>192332762</v>
          </cell>
          <cell r="P846">
            <v>18217441</v>
          </cell>
          <cell r="Q846">
            <v>58953</v>
          </cell>
          <cell r="R846">
            <v>4013759225.5</v>
          </cell>
          <cell r="S846">
            <v>0</v>
          </cell>
        </row>
        <row r="847">
          <cell r="E847" t="str">
            <v>K301</v>
          </cell>
          <cell r="F847">
            <v>1</v>
          </cell>
          <cell r="G847">
            <v>0.3801000000000001</v>
          </cell>
          <cell r="H847">
            <v>0.28039999999999998</v>
          </cell>
          <cell r="I847">
            <v>1.5900000000000001E-3</v>
          </cell>
          <cell r="J847">
            <v>4.1999999999999997E-3</v>
          </cell>
          <cell r="K847">
            <v>4.0000000000000003E-5</v>
          </cell>
          <cell r="L847">
            <v>0.15254999999999999</v>
          </cell>
          <cell r="M847">
            <v>0.12553</v>
          </cell>
          <cell r="N847">
            <v>3.1199999999999999E-3</v>
          </cell>
          <cell r="O847">
            <v>4.7919999999999997E-2</v>
          </cell>
          <cell r="P847">
            <v>4.5399999999999998E-3</v>
          </cell>
          <cell r="Q847">
            <v>1.0000000000000001E-5</v>
          </cell>
          <cell r="R847">
            <v>1</v>
          </cell>
          <cell r="S847">
            <v>0</v>
          </cell>
        </row>
        <row r="848">
          <cell r="F848">
            <v>4013759225.5</v>
          </cell>
          <cell r="G848">
            <v>1525625988</v>
          </cell>
          <cell r="H848">
            <v>1125475031.5</v>
          </cell>
          <cell r="I848">
            <v>6380177</v>
          </cell>
          <cell r="J848">
            <v>16844601</v>
          </cell>
          <cell r="K848">
            <v>160054</v>
          </cell>
          <cell r="L848">
            <v>612293396</v>
          </cell>
          <cell r="M848">
            <v>503829272</v>
          </cell>
          <cell r="N848">
            <v>12541550</v>
          </cell>
          <cell r="O848">
            <v>180259813</v>
          </cell>
          <cell r="P848">
            <v>18217441</v>
          </cell>
          <cell r="Q848">
            <v>58953</v>
          </cell>
          <cell r="R848">
            <v>4001686276.5</v>
          </cell>
          <cell r="S848">
            <v>12072949</v>
          </cell>
        </row>
        <row r="849">
          <cell r="E849" t="str">
            <v>K303</v>
          </cell>
          <cell r="F849">
            <v>1</v>
          </cell>
          <cell r="G849">
            <v>0.38009999999999999</v>
          </cell>
          <cell r="H849">
            <v>0.28039999999999998</v>
          </cell>
          <cell r="I849">
            <v>1.5900000000000001E-3</v>
          </cell>
          <cell r="J849">
            <v>4.1999999999999997E-3</v>
          </cell>
          <cell r="K849">
            <v>4.0000000000000003E-5</v>
          </cell>
          <cell r="L849">
            <v>0.15254999999999999</v>
          </cell>
          <cell r="M849">
            <v>0.12553</v>
          </cell>
          <cell r="N849">
            <v>3.1199999999999999E-3</v>
          </cell>
          <cell r="O849">
            <v>4.4909999999999999E-2</v>
          </cell>
          <cell r="P849">
            <v>4.5399999999999998E-3</v>
          </cell>
          <cell r="Q849">
            <v>1.0000000000000001E-5</v>
          </cell>
          <cell r="R849">
            <v>0.99698999999999993</v>
          </cell>
          <cell r="S849">
            <v>3.0100000000000682E-3</v>
          </cell>
        </row>
        <row r="850">
          <cell r="F850">
            <v>3995541784.5</v>
          </cell>
          <cell r="G850">
            <v>1525625988</v>
          </cell>
          <cell r="H850">
            <v>1125475031.5</v>
          </cell>
          <cell r="I850">
            <v>6380177</v>
          </cell>
          <cell r="J850">
            <v>16844601</v>
          </cell>
          <cell r="K850">
            <v>160054</v>
          </cell>
          <cell r="L850">
            <v>612293396</v>
          </cell>
          <cell r="M850">
            <v>503829272</v>
          </cell>
          <cell r="N850">
            <v>12541550</v>
          </cell>
          <cell r="O850">
            <v>192332762</v>
          </cell>
          <cell r="P850">
            <v>0</v>
          </cell>
          <cell r="Q850">
            <v>58953</v>
          </cell>
          <cell r="R850">
            <v>3995541784.5</v>
          </cell>
          <cell r="S850">
            <v>0</v>
          </cell>
        </row>
        <row r="851">
          <cell r="E851" t="str">
            <v>K305</v>
          </cell>
          <cell r="F851">
            <v>1</v>
          </cell>
          <cell r="G851">
            <v>0.38183000000000011</v>
          </cell>
          <cell r="H851">
            <v>0.28167999999999999</v>
          </cell>
          <cell r="I851">
            <v>1.6000000000000001E-3</v>
          </cell>
          <cell r="J851">
            <v>4.2199999999999998E-3</v>
          </cell>
          <cell r="K851">
            <v>4.0000000000000003E-5</v>
          </cell>
          <cell r="L851">
            <v>0.15323999999999999</v>
          </cell>
          <cell r="M851">
            <v>0.12609999999999999</v>
          </cell>
          <cell r="N851">
            <v>3.14E-3</v>
          </cell>
          <cell r="O851">
            <v>4.8140000000000002E-2</v>
          </cell>
          <cell r="P851">
            <v>0</v>
          </cell>
          <cell r="Q851">
            <v>1.0000000000000001E-5</v>
          </cell>
          <cell r="R851">
            <v>1</v>
          </cell>
          <cell r="S851">
            <v>0</v>
          </cell>
        </row>
        <row r="852">
          <cell r="F852">
            <v>1</v>
          </cell>
          <cell r="G852">
            <v>1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E853" t="str">
            <v>K307</v>
          </cell>
          <cell r="F853">
            <v>1</v>
          </cell>
          <cell r="G853">
            <v>1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F854">
            <v>1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1</v>
          </cell>
          <cell r="Q854">
            <v>0</v>
          </cell>
          <cell r="R854">
            <v>1</v>
          </cell>
          <cell r="S854">
            <v>0</v>
          </cell>
        </row>
        <row r="855">
          <cell r="E855" t="str">
            <v>K401</v>
          </cell>
          <cell r="F855">
            <v>1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1</v>
          </cell>
          <cell r="Q855">
            <v>0</v>
          </cell>
          <cell r="R855">
            <v>1</v>
          </cell>
          <cell r="S855">
            <v>0</v>
          </cell>
        </row>
        <row r="856">
          <cell r="F856">
            <v>146427</v>
          </cell>
          <cell r="G856">
            <v>132136</v>
          </cell>
          <cell r="H856">
            <v>13122</v>
          </cell>
          <cell r="I856">
            <v>192</v>
          </cell>
          <cell r="J856">
            <v>93</v>
          </cell>
          <cell r="K856">
            <v>13</v>
          </cell>
          <cell r="L856">
            <v>135</v>
          </cell>
          <cell r="M856">
            <v>38</v>
          </cell>
          <cell r="N856">
            <v>10</v>
          </cell>
          <cell r="O856">
            <v>15</v>
          </cell>
          <cell r="P856">
            <v>667</v>
          </cell>
          <cell r="Q856">
            <v>6</v>
          </cell>
          <cell r="R856">
            <v>146427</v>
          </cell>
          <cell r="S856">
            <v>0</v>
          </cell>
        </row>
        <row r="857">
          <cell r="E857" t="str">
            <v>K405</v>
          </cell>
          <cell r="F857">
            <v>1</v>
          </cell>
          <cell r="G857">
            <v>0.90239999999999998</v>
          </cell>
          <cell r="H857">
            <v>8.9609999999999995E-2</v>
          </cell>
          <cell r="I857">
            <v>1.31E-3</v>
          </cell>
          <cell r="J857">
            <v>6.4000000000000005E-4</v>
          </cell>
          <cell r="K857">
            <v>9.0000000000000006E-5</v>
          </cell>
          <cell r="L857">
            <v>9.2000000000000003E-4</v>
          </cell>
          <cell r="M857">
            <v>2.5999999999999998E-4</v>
          </cell>
          <cell r="N857">
            <v>6.9999999999999994E-5</v>
          </cell>
          <cell r="O857">
            <v>1E-4</v>
          </cell>
          <cell r="P857">
            <v>4.5599999999999998E-3</v>
          </cell>
          <cell r="Q857">
            <v>4.0000000000000003E-5</v>
          </cell>
          <cell r="R857">
            <v>1</v>
          </cell>
          <cell r="S857">
            <v>0</v>
          </cell>
        </row>
        <row r="858">
          <cell r="F858">
            <v>146412</v>
          </cell>
          <cell r="G858">
            <v>132136</v>
          </cell>
          <cell r="H858">
            <v>13122</v>
          </cell>
          <cell r="I858">
            <v>192</v>
          </cell>
          <cell r="J858">
            <v>93</v>
          </cell>
          <cell r="K858">
            <v>13</v>
          </cell>
          <cell r="L858">
            <v>135</v>
          </cell>
          <cell r="M858">
            <v>38</v>
          </cell>
          <cell r="N858">
            <v>10</v>
          </cell>
          <cell r="O858">
            <v>0</v>
          </cell>
          <cell r="P858">
            <v>667</v>
          </cell>
          <cell r="Q858">
            <v>6</v>
          </cell>
          <cell r="R858">
            <v>146412</v>
          </cell>
          <cell r="S858">
            <v>0</v>
          </cell>
        </row>
        <row r="859">
          <cell r="E859" t="str">
            <v>K406</v>
          </cell>
          <cell r="F859">
            <v>1</v>
          </cell>
          <cell r="G859">
            <v>0.90249999999999997</v>
          </cell>
          <cell r="H859">
            <v>8.9609999999999995E-2</v>
          </cell>
          <cell r="I859">
            <v>1.31E-3</v>
          </cell>
          <cell r="J859">
            <v>6.4000000000000005E-4</v>
          </cell>
          <cell r="K859">
            <v>9.0000000000000006E-5</v>
          </cell>
          <cell r="L859">
            <v>9.2000000000000003E-4</v>
          </cell>
          <cell r="M859">
            <v>2.5999999999999998E-4</v>
          </cell>
          <cell r="N859">
            <v>6.9999999999999994E-5</v>
          </cell>
          <cell r="O859">
            <v>0</v>
          </cell>
          <cell r="P859">
            <v>4.5599999999999998E-3</v>
          </cell>
          <cell r="Q859">
            <v>4.0000000000000003E-5</v>
          </cell>
          <cell r="R859">
            <v>1</v>
          </cell>
          <cell r="S859">
            <v>0</v>
          </cell>
        </row>
        <row r="860">
          <cell r="F860">
            <v>16284211.22000007</v>
          </cell>
          <cell r="G860">
            <v>13207428.880000064</v>
          </cell>
          <cell r="H860">
            <v>2892979.340000005</v>
          </cell>
          <cell r="I860">
            <v>0</v>
          </cell>
          <cell r="J860">
            <v>28645</v>
          </cell>
          <cell r="K860">
            <v>2856</v>
          </cell>
          <cell r="L860">
            <v>80974</v>
          </cell>
          <cell r="M860">
            <v>44014</v>
          </cell>
          <cell r="N860">
            <v>12516</v>
          </cell>
          <cell r="O860">
            <v>13607</v>
          </cell>
          <cell r="P860">
            <v>0</v>
          </cell>
          <cell r="Q860">
            <v>1191</v>
          </cell>
          <cell r="R860">
            <v>16284211.22000007</v>
          </cell>
          <cell r="S860">
            <v>0</v>
          </cell>
        </row>
        <row r="861">
          <cell r="E861" t="str">
            <v>K407</v>
          </cell>
          <cell r="F861">
            <v>1</v>
          </cell>
          <cell r="G861">
            <v>0.81104999999999994</v>
          </cell>
          <cell r="H861">
            <v>0.17766000000000001</v>
          </cell>
          <cell r="I861">
            <v>0</v>
          </cell>
          <cell r="J861">
            <v>1.7600000000000001E-3</v>
          </cell>
          <cell r="K861">
            <v>1.8000000000000001E-4</v>
          </cell>
          <cell r="L861">
            <v>4.9699999999999996E-3</v>
          </cell>
          <cell r="M861">
            <v>2.7000000000000001E-3</v>
          </cell>
          <cell r="N861">
            <v>7.6999999999999996E-4</v>
          </cell>
          <cell r="O861">
            <v>8.4000000000000003E-4</v>
          </cell>
          <cell r="P861">
            <v>0</v>
          </cell>
          <cell r="Q861">
            <v>6.9999999999999994E-5</v>
          </cell>
          <cell r="R861">
            <v>1</v>
          </cell>
          <cell r="S861">
            <v>0</v>
          </cell>
        </row>
        <row r="862">
          <cell r="F862">
            <v>161072</v>
          </cell>
          <cell r="G862">
            <v>132136</v>
          </cell>
          <cell r="H862">
            <v>26238</v>
          </cell>
          <cell r="I862">
            <v>192</v>
          </cell>
          <cell r="J862">
            <v>279</v>
          </cell>
          <cell r="K862">
            <v>26</v>
          </cell>
          <cell r="L862">
            <v>800</v>
          </cell>
          <cell r="M862">
            <v>456</v>
          </cell>
          <cell r="N862">
            <v>130</v>
          </cell>
          <cell r="O862">
            <v>136</v>
          </cell>
          <cell r="P862">
            <v>667</v>
          </cell>
          <cell r="Q862">
            <v>12</v>
          </cell>
          <cell r="R862">
            <v>161072</v>
          </cell>
          <cell r="S862">
            <v>0</v>
          </cell>
        </row>
        <row r="863">
          <cell r="E863" t="str">
            <v>K409</v>
          </cell>
          <cell r="F863">
            <v>1</v>
          </cell>
          <cell r="G863">
            <v>0.82035999999999998</v>
          </cell>
          <cell r="H863">
            <v>0.16289999999999999</v>
          </cell>
          <cell r="I863">
            <v>1.1900000000000001E-3</v>
          </cell>
          <cell r="J863">
            <v>1.73E-3</v>
          </cell>
          <cell r="K863">
            <v>1.6000000000000001E-4</v>
          </cell>
          <cell r="L863">
            <v>4.9699999999999996E-3</v>
          </cell>
          <cell r="M863">
            <v>2.8300000000000001E-3</v>
          </cell>
          <cell r="N863">
            <v>8.0999999999999996E-4</v>
          </cell>
          <cell r="O863">
            <v>8.4000000000000003E-4</v>
          </cell>
          <cell r="P863">
            <v>4.1399999999999996E-3</v>
          </cell>
          <cell r="Q863">
            <v>6.9999999999999994E-5</v>
          </cell>
          <cell r="R863">
            <v>1</v>
          </cell>
          <cell r="S863">
            <v>0</v>
          </cell>
        </row>
        <row r="864">
          <cell r="F864">
            <v>10683010.880000001</v>
          </cell>
          <cell r="G864">
            <v>9389993</v>
          </cell>
          <cell r="H864">
            <v>646612.88000000082</v>
          </cell>
          <cell r="I864">
            <v>4293</v>
          </cell>
          <cell r="J864">
            <v>8857</v>
          </cell>
          <cell r="K864">
            <v>142</v>
          </cell>
          <cell r="L864">
            <v>295920</v>
          </cell>
          <cell r="M864">
            <v>230868</v>
          </cell>
          <cell r="N864">
            <v>6956</v>
          </cell>
          <cell r="O864">
            <v>82857</v>
          </cell>
          <cell r="P864">
            <v>11055</v>
          </cell>
          <cell r="Q864">
            <v>5457</v>
          </cell>
          <cell r="R864">
            <v>10683010.880000001</v>
          </cell>
          <cell r="S864">
            <v>0</v>
          </cell>
        </row>
        <row r="865">
          <cell r="E865" t="str">
            <v>K411</v>
          </cell>
          <cell r="F865">
            <v>1</v>
          </cell>
          <cell r="G865">
            <v>0.87897000000000003</v>
          </cell>
          <cell r="H865">
            <v>6.053E-2</v>
          </cell>
          <cell r="I865">
            <v>4.0000000000000002E-4</v>
          </cell>
          <cell r="J865">
            <v>8.3000000000000001E-4</v>
          </cell>
          <cell r="K865">
            <v>1.0000000000000001E-5</v>
          </cell>
          <cell r="L865">
            <v>2.7699999999999999E-2</v>
          </cell>
          <cell r="M865">
            <v>2.1610000000000001E-2</v>
          </cell>
          <cell r="N865">
            <v>6.4999999999999997E-4</v>
          </cell>
          <cell r="O865">
            <v>7.7600000000000004E-3</v>
          </cell>
          <cell r="P865">
            <v>1.0300000000000001E-3</v>
          </cell>
          <cell r="Q865">
            <v>5.1000000000000004E-4</v>
          </cell>
          <cell r="R865">
            <v>0.99999999999999989</v>
          </cell>
          <cell r="S865">
            <v>0</v>
          </cell>
        </row>
        <row r="866">
          <cell r="F866">
            <v>4000458318.5</v>
          </cell>
          <cell r="G866">
            <v>1525625988</v>
          </cell>
          <cell r="H866">
            <v>1124961238.5</v>
          </cell>
          <cell r="I866">
            <v>6380177</v>
          </cell>
          <cell r="J866">
            <v>16844601</v>
          </cell>
          <cell r="K866">
            <v>160054</v>
          </cell>
          <cell r="L866">
            <v>611579231</v>
          </cell>
          <cell r="M866">
            <v>503829272</v>
          </cell>
          <cell r="N866">
            <v>12541550</v>
          </cell>
          <cell r="O866">
            <v>180259813</v>
          </cell>
          <cell r="P866">
            <v>18217441</v>
          </cell>
          <cell r="Q866">
            <v>58953</v>
          </cell>
          <cell r="R866">
            <v>4000458318.5</v>
          </cell>
          <cell r="S866">
            <v>0</v>
          </cell>
        </row>
        <row r="867">
          <cell r="E867" t="str">
            <v>K302</v>
          </cell>
          <cell r="F867">
            <v>1</v>
          </cell>
          <cell r="G867">
            <v>0.3813700000000001</v>
          </cell>
          <cell r="H867">
            <v>0.28121000000000002</v>
          </cell>
          <cell r="I867">
            <v>1.5900000000000001E-3</v>
          </cell>
          <cell r="J867">
            <v>4.2100000000000002E-3</v>
          </cell>
          <cell r="K867">
            <v>4.0000000000000003E-5</v>
          </cell>
          <cell r="L867">
            <v>0.15287999999999999</v>
          </cell>
          <cell r="M867">
            <v>0.12594</v>
          </cell>
          <cell r="N867">
            <v>3.14E-3</v>
          </cell>
          <cell r="O867">
            <v>4.5060000000000003E-2</v>
          </cell>
          <cell r="P867">
            <v>4.5500000000000002E-3</v>
          </cell>
          <cell r="Q867">
            <v>1.0000000000000001E-5</v>
          </cell>
          <cell r="R867">
            <v>1.0000000000000004</v>
          </cell>
          <cell r="S867">
            <v>0</v>
          </cell>
        </row>
        <row r="869">
          <cell r="E869" t="str">
            <v>R600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</row>
        <row r="870">
          <cell r="E870" t="str">
            <v>R602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</row>
        <row r="872">
          <cell r="R872" t="str">
            <v>FR-16(7)(v)-12</v>
          </cell>
        </row>
        <row r="873">
          <cell r="R873" t="str">
            <v>WITNESS RESPONSIBLE:</v>
          </cell>
        </row>
        <row r="874">
          <cell r="R874" t="str">
            <v>JAMES E. ZIOLKOWSKI</v>
          </cell>
        </row>
        <row r="875">
          <cell r="R875" t="str">
            <v>PAGE 17 OF 18</v>
          </cell>
        </row>
        <row r="878">
          <cell r="F878" t="str">
            <v>TOTAL</v>
          </cell>
          <cell r="H878" t="str">
            <v>DS</v>
          </cell>
          <cell r="I878" t="str">
            <v>GSFL</v>
          </cell>
          <cell r="J878" t="str">
            <v>EH</v>
          </cell>
          <cell r="K878" t="str">
            <v>SP</v>
          </cell>
          <cell r="L878" t="str">
            <v>DT SEC</v>
          </cell>
          <cell r="M878" t="str">
            <v>DT PRI</v>
          </cell>
          <cell r="N878" t="str">
            <v>DP</v>
          </cell>
          <cell r="O878" t="str">
            <v>TT</v>
          </cell>
          <cell r="Q878" t="str">
            <v>OTHER</v>
          </cell>
        </row>
        <row r="879">
          <cell r="F879" t="str">
            <v>DISTRIBUTION</v>
          </cell>
          <cell r="G879" t="str">
            <v>RS</v>
          </cell>
          <cell r="H879" t="str">
            <v>SECONDARY</v>
          </cell>
          <cell r="I879" t="str">
            <v>SECONDARY</v>
          </cell>
          <cell r="J879" t="str">
            <v>SECONDARY</v>
          </cell>
          <cell r="K879" t="str">
            <v>SECONDARY</v>
          </cell>
          <cell r="L879" t="str">
            <v>SECONDARY</v>
          </cell>
          <cell r="M879" t="str">
            <v>PRIMARY</v>
          </cell>
          <cell r="N879" t="str">
            <v>PRIMARY</v>
          </cell>
          <cell r="O879" t="str">
            <v>TRANSMISSION</v>
          </cell>
          <cell r="P879" t="str">
            <v>LT</v>
          </cell>
          <cell r="Q879" t="str">
            <v>WATER</v>
          </cell>
          <cell r="R879" t="str">
            <v>TOTAL</v>
          </cell>
          <cell r="S879" t="str">
            <v>ALL</v>
          </cell>
        </row>
        <row r="880">
          <cell r="E880" t="str">
            <v>ALLO</v>
          </cell>
          <cell r="F880" t="str">
            <v>ENERGY</v>
          </cell>
          <cell r="G880" t="str">
            <v>RESIDENTIAL</v>
          </cell>
          <cell r="H880" t="str">
            <v>DISTRIBUTION</v>
          </cell>
          <cell r="I880" t="str">
            <v>DISTRIBUTION</v>
          </cell>
          <cell r="J880" t="str">
            <v>DISTRIBUTION</v>
          </cell>
          <cell r="K880" t="str">
            <v>DISTRIBUTION</v>
          </cell>
          <cell r="L880" t="str">
            <v>DISTRIBUTION</v>
          </cell>
          <cell r="M880" t="str">
            <v>DISTRIBUTION</v>
          </cell>
          <cell r="N880" t="str">
            <v>DISTRIBUTION</v>
          </cell>
          <cell r="O880" t="str">
            <v>TIME OF DAY</v>
          </cell>
          <cell r="P880" t="str">
            <v>LIGHTING</v>
          </cell>
          <cell r="Q880" t="str">
            <v>PUMPING</v>
          </cell>
          <cell r="R880" t="str">
            <v>AT ISSUE</v>
          </cell>
          <cell r="S880" t="str">
            <v>OTHER</v>
          </cell>
        </row>
        <row r="881">
          <cell r="E881">
            <v>1</v>
          </cell>
          <cell r="G881">
            <v>3</v>
          </cell>
          <cell r="H881">
            <v>4</v>
          </cell>
          <cell r="I881">
            <v>5</v>
          </cell>
          <cell r="J881">
            <v>6</v>
          </cell>
          <cell r="K881">
            <v>7</v>
          </cell>
          <cell r="L881">
            <v>8</v>
          </cell>
          <cell r="M881">
            <v>9</v>
          </cell>
          <cell r="N881">
            <v>10</v>
          </cell>
          <cell r="O881">
            <v>11</v>
          </cell>
          <cell r="P881">
            <v>12</v>
          </cell>
          <cell r="Q881">
            <v>13</v>
          </cell>
          <cell r="S881" t="str">
            <v xml:space="preserve"> </v>
          </cell>
        </row>
        <row r="883">
          <cell r="F883">
            <v>369787593</v>
          </cell>
          <cell r="G883">
            <v>150196282</v>
          </cell>
          <cell r="H883">
            <v>109813740</v>
          </cell>
          <cell r="I883">
            <v>728280</v>
          </cell>
          <cell r="J883">
            <v>1504882</v>
          </cell>
          <cell r="K883">
            <v>24418</v>
          </cell>
          <cell r="L883">
            <v>50255488</v>
          </cell>
          <cell r="M883">
            <v>39207157</v>
          </cell>
          <cell r="N883">
            <v>1181424</v>
          </cell>
          <cell r="O883">
            <v>14072356</v>
          </cell>
          <cell r="P883">
            <v>1877507</v>
          </cell>
          <cell r="Q883">
            <v>926059</v>
          </cell>
          <cell r="R883">
            <v>369787593</v>
          </cell>
          <cell r="S883">
            <v>0</v>
          </cell>
        </row>
        <row r="884">
          <cell r="E884" t="str">
            <v>K901</v>
          </cell>
          <cell r="F884">
            <v>1</v>
          </cell>
          <cell r="G884">
            <v>0.40616906699999988</v>
          </cell>
          <cell r="H884">
            <v>0.296964371</v>
          </cell>
          <cell r="I884">
            <v>1.9694550000000002E-3</v>
          </cell>
          <cell r="J884">
            <v>4.0695849999999997E-3</v>
          </cell>
          <cell r="K884">
            <v>6.6032999999999996E-5</v>
          </cell>
          <cell r="L884">
            <v>0.13590366200000001</v>
          </cell>
          <cell r="M884">
            <v>0.106026156</v>
          </cell>
          <cell r="N884">
            <v>3.1948720000000001E-3</v>
          </cell>
          <cell r="O884">
            <v>3.8055240999999997E-2</v>
          </cell>
          <cell r="P884">
            <v>5.0772580000000003E-3</v>
          </cell>
          <cell r="Q884">
            <v>2.5043000000000001E-3</v>
          </cell>
          <cell r="R884">
            <v>0.99999999999999989</v>
          </cell>
          <cell r="S884">
            <v>0</v>
          </cell>
        </row>
        <row r="885">
          <cell r="F885">
            <v>369787593</v>
          </cell>
          <cell r="G885">
            <v>150196282</v>
          </cell>
          <cell r="H885">
            <v>109813740</v>
          </cell>
          <cell r="I885">
            <v>728280</v>
          </cell>
          <cell r="J885">
            <v>1504882</v>
          </cell>
          <cell r="K885">
            <v>24418</v>
          </cell>
          <cell r="L885">
            <v>50255488</v>
          </cell>
          <cell r="M885">
            <v>39207157</v>
          </cell>
          <cell r="N885">
            <v>1181424</v>
          </cell>
          <cell r="O885">
            <v>14072356</v>
          </cell>
          <cell r="P885">
            <v>1877507</v>
          </cell>
          <cell r="Q885">
            <v>926059</v>
          </cell>
          <cell r="R885">
            <v>369787593</v>
          </cell>
          <cell r="S885">
            <v>0</v>
          </cell>
        </row>
        <row r="886">
          <cell r="E886" t="str">
            <v>K902</v>
          </cell>
          <cell r="F886">
            <v>1</v>
          </cell>
          <cell r="G886">
            <v>0.40616906699999988</v>
          </cell>
          <cell r="H886">
            <v>0.296964371</v>
          </cell>
          <cell r="I886">
            <v>1.9694550000000002E-3</v>
          </cell>
          <cell r="J886">
            <v>4.0695849999999997E-3</v>
          </cell>
          <cell r="K886">
            <v>6.6032999999999996E-5</v>
          </cell>
          <cell r="L886">
            <v>0.13590366200000001</v>
          </cell>
          <cell r="M886">
            <v>0.106026156</v>
          </cell>
          <cell r="N886">
            <v>3.1948720000000001E-3</v>
          </cell>
          <cell r="O886">
            <v>3.8055240999999997E-2</v>
          </cell>
          <cell r="P886">
            <v>5.0772580000000003E-3</v>
          </cell>
          <cell r="Q886">
            <v>2.5043000000000001E-3</v>
          </cell>
          <cell r="R886">
            <v>0.99999999999999989</v>
          </cell>
          <cell r="S886">
            <v>0</v>
          </cell>
        </row>
        <row r="890">
          <cell r="E890" t="str">
            <v>P129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</row>
        <row r="891">
          <cell r="E891" t="str">
            <v>T129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E892" t="str">
            <v>PT29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E893" t="str">
            <v>D149</v>
          </cell>
          <cell r="F893">
            <v>1</v>
          </cell>
          <cell r="G893">
            <v>1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1</v>
          </cell>
          <cell r="S893">
            <v>0</v>
          </cell>
        </row>
        <row r="894">
          <cell r="E894" t="str">
            <v>TD29</v>
          </cell>
          <cell r="F894">
            <v>1</v>
          </cell>
          <cell r="G894">
            <v>1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E895" t="str">
            <v>PD29</v>
          </cell>
          <cell r="F895">
            <v>1</v>
          </cell>
          <cell r="G895">
            <v>1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E896" t="str">
            <v>G129</v>
          </cell>
          <cell r="F896">
            <v>1</v>
          </cell>
          <cell r="G896">
            <v>1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E897" t="str">
            <v>C129</v>
          </cell>
          <cell r="F897">
            <v>1</v>
          </cell>
          <cell r="G897">
            <v>1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E898" t="str">
            <v>GP19</v>
          </cell>
          <cell r="F898">
            <v>1</v>
          </cell>
          <cell r="G898">
            <v>1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E899" t="str">
            <v>DR19</v>
          </cell>
          <cell r="F899">
            <v>1</v>
          </cell>
          <cell r="G899">
            <v>1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1</v>
          </cell>
          <cell r="S899">
            <v>0</v>
          </cell>
        </row>
        <row r="902">
          <cell r="E902" t="str">
            <v>P229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</row>
        <row r="903">
          <cell r="E903" t="str">
            <v>T229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E904" t="str">
            <v>PL49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E905" t="str">
            <v>D249</v>
          </cell>
          <cell r="F905">
            <v>1</v>
          </cell>
          <cell r="G905">
            <v>1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E906" t="str">
            <v>NT29</v>
          </cell>
          <cell r="F906">
            <v>1</v>
          </cell>
          <cell r="G906">
            <v>1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E907" t="str">
            <v>G229</v>
          </cell>
          <cell r="F907">
            <v>1</v>
          </cell>
          <cell r="G907">
            <v>1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E908" t="str">
            <v>C229</v>
          </cell>
          <cell r="F908">
            <v>1</v>
          </cell>
          <cell r="G908">
            <v>1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1</v>
          </cell>
          <cell r="S908">
            <v>0</v>
          </cell>
        </row>
        <row r="909">
          <cell r="E909" t="str">
            <v>NP29</v>
          </cell>
          <cell r="F909">
            <v>1</v>
          </cell>
          <cell r="G909">
            <v>1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1</v>
          </cell>
          <cell r="S909">
            <v>0</v>
          </cell>
        </row>
        <row r="912">
          <cell r="E912" t="str">
            <v>W669</v>
          </cell>
          <cell r="F912">
            <v>1</v>
          </cell>
          <cell r="G912">
            <v>1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1</v>
          </cell>
          <cell r="S912">
            <v>0</v>
          </cell>
        </row>
        <row r="913">
          <cell r="E913" t="str">
            <v>W689</v>
          </cell>
          <cell r="F913">
            <v>1</v>
          </cell>
          <cell r="G913">
            <v>1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E914" t="str">
            <v>W719</v>
          </cell>
          <cell r="F914">
            <v>1</v>
          </cell>
          <cell r="G914">
            <v>1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E915" t="str">
            <v>W749</v>
          </cell>
          <cell r="F915">
            <v>1</v>
          </cell>
          <cell r="G915">
            <v>1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E916" t="str">
            <v>WC79</v>
          </cell>
          <cell r="F916">
            <v>1</v>
          </cell>
          <cell r="G916">
            <v>1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1</v>
          </cell>
          <cell r="S916">
            <v>0</v>
          </cell>
        </row>
        <row r="919">
          <cell r="E919" t="str">
            <v>RB29</v>
          </cell>
          <cell r="F919">
            <v>1</v>
          </cell>
          <cell r="G919">
            <v>1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E920" t="str">
            <v>RB99</v>
          </cell>
          <cell r="F920">
            <v>1</v>
          </cell>
          <cell r="G920">
            <v>1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E921" t="str">
            <v>CW29</v>
          </cell>
          <cell r="F921">
            <v>1</v>
          </cell>
          <cell r="G921">
            <v>1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3">
          <cell r="R923" t="str">
            <v>FR-16(7)(v)-12</v>
          </cell>
        </row>
        <row r="924">
          <cell r="R924" t="str">
            <v>WITNESS RESPONSIBLE:</v>
          </cell>
        </row>
        <row r="925">
          <cell r="R925" t="str">
            <v>JAMES E. ZIOLKOWSKI</v>
          </cell>
        </row>
        <row r="926">
          <cell r="R926" t="str">
            <v>PAGE 18 OF 18</v>
          </cell>
        </row>
        <row r="929">
          <cell r="F929" t="str">
            <v>TOTAL</v>
          </cell>
          <cell r="H929" t="str">
            <v>DS</v>
          </cell>
          <cell r="I929" t="str">
            <v>GSFL</v>
          </cell>
          <cell r="J929" t="str">
            <v>EH</v>
          </cell>
          <cell r="K929" t="str">
            <v>SP</v>
          </cell>
          <cell r="L929" t="str">
            <v>DT SEC</v>
          </cell>
          <cell r="M929" t="str">
            <v>DT PRI</v>
          </cell>
          <cell r="N929" t="str">
            <v>DP</v>
          </cell>
          <cell r="O929" t="str">
            <v>TT</v>
          </cell>
          <cell r="Q929" t="str">
            <v>OTHER</v>
          </cell>
        </row>
        <row r="930">
          <cell r="F930" t="str">
            <v>DISTRIBUTION</v>
          </cell>
          <cell r="G930" t="str">
            <v>RS</v>
          </cell>
          <cell r="H930" t="str">
            <v>SECONDARY</v>
          </cell>
          <cell r="I930" t="str">
            <v>SECONDARY</v>
          </cell>
          <cell r="J930" t="str">
            <v>SECONDARY</v>
          </cell>
          <cell r="K930" t="str">
            <v>SECONDARY</v>
          </cell>
          <cell r="L930" t="str">
            <v>SECONDARY</v>
          </cell>
          <cell r="M930" t="str">
            <v>PRIMARY</v>
          </cell>
          <cell r="N930" t="str">
            <v>PRIMARY</v>
          </cell>
          <cell r="O930" t="str">
            <v>TRANSMISSION</v>
          </cell>
          <cell r="P930" t="str">
            <v>LT</v>
          </cell>
          <cell r="Q930" t="str">
            <v>WATER</v>
          </cell>
          <cell r="R930" t="str">
            <v>TOTAL</v>
          </cell>
          <cell r="S930" t="str">
            <v>ALL</v>
          </cell>
        </row>
        <row r="931">
          <cell r="E931" t="str">
            <v>ALLO</v>
          </cell>
          <cell r="F931" t="str">
            <v>ENERGY</v>
          </cell>
          <cell r="G931" t="str">
            <v>RESIDENTIAL</v>
          </cell>
          <cell r="H931" t="str">
            <v>DISTRIBUTION</v>
          </cell>
          <cell r="I931" t="str">
            <v>DISTRIBUTION</v>
          </cell>
          <cell r="J931" t="str">
            <v>DISTRIBUTION</v>
          </cell>
          <cell r="K931" t="str">
            <v>DISTRIBUTION</v>
          </cell>
          <cell r="L931" t="str">
            <v>DISTRIBUTION</v>
          </cell>
          <cell r="M931" t="str">
            <v>DISTRIBUTION</v>
          </cell>
          <cell r="N931" t="str">
            <v>DISTRIBUTION</v>
          </cell>
          <cell r="O931" t="str">
            <v>TIME OF DAY</v>
          </cell>
          <cell r="P931" t="str">
            <v>LIGHTING</v>
          </cell>
          <cell r="Q931" t="str">
            <v>PUMPING</v>
          </cell>
          <cell r="R931" t="str">
            <v>AT ISSUE</v>
          </cell>
          <cell r="S931" t="str">
            <v>OTHER</v>
          </cell>
        </row>
        <row r="932">
          <cell r="E932">
            <v>1</v>
          </cell>
          <cell r="G932">
            <v>3</v>
          </cell>
          <cell r="H932">
            <v>4</v>
          </cell>
          <cell r="I932">
            <v>5</v>
          </cell>
          <cell r="J932">
            <v>6</v>
          </cell>
          <cell r="K932">
            <v>7</v>
          </cell>
          <cell r="L932">
            <v>8</v>
          </cell>
          <cell r="M932">
            <v>9</v>
          </cell>
          <cell r="N932">
            <v>10</v>
          </cell>
          <cell r="O932">
            <v>11</v>
          </cell>
          <cell r="P932">
            <v>12</v>
          </cell>
          <cell r="Q932">
            <v>13</v>
          </cell>
          <cell r="S932" t="str">
            <v xml:space="preserve"> </v>
          </cell>
        </row>
        <row r="934">
          <cell r="E934" t="str">
            <v>P349</v>
          </cell>
          <cell r="F934">
            <v>1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1</v>
          </cell>
        </row>
        <row r="935">
          <cell r="E935" t="str">
            <v>E349</v>
          </cell>
          <cell r="F935">
            <v>1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1</v>
          </cell>
        </row>
        <row r="936">
          <cell r="E936" t="str">
            <v>P459</v>
          </cell>
          <cell r="F936">
            <v>1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1</v>
          </cell>
        </row>
        <row r="937">
          <cell r="E937" t="str">
            <v>T349</v>
          </cell>
          <cell r="F937">
            <v>1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1</v>
          </cell>
        </row>
        <row r="938">
          <cell r="E938" t="str">
            <v>D349</v>
          </cell>
          <cell r="F938">
            <v>1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1</v>
          </cell>
        </row>
        <row r="939">
          <cell r="E939" t="str">
            <v>C311</v>
          </cell>
          <cell r="F939">
            <v>1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1</v>
          </cell>
        </row>
        <row r="940">
          <cell r="E940" t="str">
            <v>C319</v>
          </cell>
          <cell r="F940">
            <v>1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1</v>
          </cell>
        </row>
        <row r="941">
          <cell r="E941" t="str">
            <v>C331</v>
          </cell>
          <cell r="F941">
            <v>1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1</v>
          </cell>
        </row>
        <row r="942">
          <cell r="E942" t="str">
            <v>S319</v>
          </cell>
          <cell r="F942">
            <v>1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1</v>
          </cell>
        </row>
        <row r="943">
          <cell r="E943" t="str">
            <v>OM39</v>
          </cell>
          <cell r="F943">
            <v>1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1</v>
          </cell>
        </row>
        <row r="946">
          <cell r="E946" t="str">
            <v>A300</v>
          </cell>
          <cell r="F946">
            <v>1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1</v>
          </cell>
        </row>
        <row r="947">
          <cell r="E947" t="str">
            <v>A302</v>
          </cell>
          <cell r="F947">
            <v>1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1</v>
          </cell>
        </row>
        <row r="948">
          <cell r="E948" t="str">
            <v>A304</v>
          </cell>
          <cell r="F948">
            <v>1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1</v>
          </cell>
        </row>
        <row r="949">
          <cell r="E949" t="str">
            <v>A306</v>
          </cell>
          <cell r="F949">
            <v>1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1</v>
          </cell>
        </row>
        <row r="950">
          <cell r="E950" t="str">
            <v>A308</v>
          </cell>
          <cell r="F950">
            <v>1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1</v>
          </cell>
        </row>
        <row r="951">
          <cell r="E951" t="str">
            <v>A310</v>
          </cell>
          <cell r="F951">
            <v>1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1</v>
          </cell>
        </row>
        <row r="952">
          <cell r="E952" t="str">
            <v>A312</v>
          </cell>
          <cell r="F952">
            <v>1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1</v>
          </cell>
        </row>
        <row r="953">
          <cell r="E953" t="str">
            <v>A315</v>
          </cell>
          <cell r="F953">
            <v>1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1</v>
          </cell>
        </row>
        <row r="954">
          <cell r="E954" t="str">
            <v>A357</v>
          </cell>
          <cell r="F954">
            <v>1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1</v>
          </cell>
        </row>
        <row r="957">
          <cell r="E957" t="str">
            <v>P489</v>
          </cell>
          <cell r="F957">
            <v>1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1</v>
          </cell>
        </row>
        <row r="958">
          <cell r="E958" t="str">
            <v>T489</v>
          </cell>
          <cell r="F958">
            <v>1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1</v>
          </cell>
        </row>
        <row r="959">
          <cell r="E959" t="str">
            <v>D489</v>
          </cell>
          <cell r="F959">
            <v>1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1</v>
          </cell>
        </row>
        <row r="960">
          <cell r="E960" t="str">
            <v>G489</v>
          </cell>
          <cell r="F960">
            <v>1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1</v>
          </cell>
        </row>
        <row r="961">
          <cell r="E961" t="str">
            <v>C489</v>
          </cell>
          <cell r="F961">
            <v>1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1</v>
          </cell>
        </row>
        <row r="962">
          <cell r="E962" t="str">
            <v>DE49</v>
          </cell>
          <cell r="F962">
            <v>1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1</v>
          </cell>
        </row>
        <row r="965">
          <cell r="E965" t="str">
            <v>L529</v>
          </cell>
          <cell r="F965">
            <v>1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1</v>
          </cell>
        </row>
        <row r="966">
          <cell r="E966" t="str">
            <v>L589</v>
          </cell>
          <cell r="F966">
            <v>1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1</v>
          </cell>
        </row>
        <row r="967">
          <cell r="E967" t="str">
            <v>L599</v>
          </cell>
          <cell r="F967">
            <v>1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1</v>
          </cell>
        </row>
        <row r="968">
          <cell r="E968" t="str">
            <v>OP69</v>
          </cell>
          <cell r="F968">
            <v>1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1</v>
          </cell>
        </row>
        <row r="971">
          <cell r="E971" t="str">
            <v>CS09</v>
          </cell>
          <cell r="F971">
            <v>1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1</v>
          </cell>
        </row>
      </sheetData>
      <sheetData sheetId="16">
        <row r="24">
          <cell r="G24">
            <v>0</v>
          </cell>
          <cell r="H24">
            <v>0</v>
          </cell>
        </row>
        <row r="33">
          <cell r="G33">
            <v>40751996</v>
          </cell>
          <cell r="H33">
            <v>7353292</v>
          </cell>
        </row>
        <row r="42">
          <cell r="G42">
            <v>18648561</v>
          </cell>
          <cell r="H42">
            <v>2702645</v>
          </cell>
        </row>
        <row r="59">
          <cell r="G59">
            <v>0</v>
          </cell>
          <cell r="H59">
            <v>0</v>
          </cell>
        </row>
        <row r="60">
          <cell r="G60">
            <v>0</v>
          </cell>
          <cell r="H60">
            <v>0</v>
          </cell>
        </row>
        <row r="61">
          <cell r="G61">
            <v>0</v>
          </cell>
          <cell r="H61">
            <v>0</v>
          </cell>
        </row>
        <row r="65">
          <cell r="G65">
            <v>0</v>
          </cell>
          <cell r="H65">
            <v>0</v>
          </cell>
        </row>
        <row r="66">
          <cell r="G66">
            <v>0</v>
          </cell>
          <cell r="H66">
            <v>0</v>
          </cell>
        </row>
        <row r="67">
          <cell r="G67">
            <v>0</v>
          </cell>
          <cell r="H67">
            <v>0</v>
          </cell>
        </row>
        <row r="73">
          <cell r="G73">
            <v>0</v>
          </cell>
          <cell r="H73">
            <v>0</v>
          </cell>
        </row>
        <row r="74">
          <cell r="G74">
            <v>0</v>
          </cell>
          <cell r="H74">
            <v>0</v>
          </cell>
        </row>
        <row r="75">
          <cell r="G75">
            <v>15624259</v>
          </cell>
          <cell r="H75">
            <v>1551346</v>
          </cell>
        </row>
        <row r="76">
          <cell r="G76">
            <v>0</v>
          </cell>
          <cell r="H76">
            <v>0</v>
          </cell>
        </row>
        <row r="77">
          <cell r="G77">
            <v>4063110</v>
          </cell>
          <cell r="H77">
            <v>403430</v>
          </cell>
        </row>
        <row r="78">
          <cell r="G78">
            <v>0</v>
          </cell>
          <cell r="H78">
            <v>0</v>
          </cell>
        </row>
        <row r="79">
          <cell r="G79">
            <v>18198509</v>
          </cell>
          <cell r="H79">
            <v>1806946</v>
          </cell>
        </row>
        <row r="80">
          <cell r="G80">
            <v>0</v>
          </cell>
          <cell r="H80">
            <v>0</v>
          </cell>
        </row>
        <row r="81">
          <cell r="G81">
            <v>8314647</v>
          </cell>
          <cell r="H81">
            <v>825568</v>
          </cell>
        </row>
        <row r="82">
          <cell r="G82">
            <v>0</v>
          </cell>
          <cell r="H82">
            <v>0</v>
          </cell>
        </row>
        <row r="83">
          <cell r="G83">
            <v>19208688</v>
          </cell>
          <cell r="H83">
            <v>1907247</v>
          </cell>
        </row>
        <row r="84">
          <cell r="G84">
            <v>0</v>
          </cell>
          <cell r="H84">
            <v>0</v>
          </cell>
        </row>
        <row r="85">
          <cell r="G85">
            <v>3517890</v>
          </cell>
          <cell r="H85">
            <v>349294</v>
          </cell>
        </row>
        <row r="86">
          <cell r="G86">
            <v>0</v>
          </cell>
          <cell r="H86">
            <v>0</v>
          </cell>
        </row>
        <row r="87">
          <cell r="G87">
            <v>17040237</v>
          </cell>
          <cell r="H87">
            <v>1691940</v>
          </cell>
        </row>
        <row r="88">
          <cell r="G88">
            <v>20926265</v>
          </cell>
          <cell r="H88">
            <v>2076697</v>
          </cell>
        </row>
        <row r="89">
          <cell r="G89">
            <v>27049497</v>
          </cell>
          <cell r="H89">
            <v>5925176</v>
          </cell>
        </row>
        <row r="90">
          <cell r="G90">
            <v>0</v>
          </cell>
          <cell r="H90">
            <v>0</v>
          </cell>
        </row>
        <row r="91">
          <cell r="G91">
            <v>0</v>
          </cell>
          <cell r="H91">
            <v>0</v>
          </cell>
        </row>
        <row r="92">
          <cell r="G92">
            <v>0</v>
          </cell>
          <cell r="H92">
            <v>0</v>
          </cell>
        </row>
        <row r="93">
          <cell r="G93">
            <v>0</v>
          </cell>
          <cell r="H93">
            <v>0</v>
          </cell>
        </row>
        <row r="100">
          <cell r="G100">
            <v>0</v>
          </cell>
          <cell r="H100">
            <v>0</v>
          </cell>
        </row>
        <row r="101">
          <cell r="G101">
            <v>0</v>
          </cell>
          <cell r="H101">
            <v>0</v>
          </cell>
        </row>
        <row r="102">
          <cell r="G102">
            <v>0</v>
          </cell>
          <cell r="H102">
            <v>0</v>
          </cell>
        </row>
        <row r="103">
          <cell r="G103">
            <v>0</v>
          </cell>
          <cell r="H103">
            <v>0</v>
          </cell>
        </row>
        <row r="104">
          <cell r="G104">
            <v>1828110</v>
          </cell>
          <cell r="H104">
            <v>181535</v>
          </cell>
        </row>
        <row r="105">
          <cell r="G105">
            <v>5666425</v>
          </cell>
          <cell r="H105">
            <v>1116526</v>
          </cell>
        </row>
        <row r="106">
          <cell r="G106">
            <v>246550</v>
          </cell>
          <cell r="H106">
            <v>24483</v>
          </cell>
        </row>
        <row r="107">
          <cell r="G107">
            <v>0</v>
          </cell>
          <cell r="H107">
            <v>0</v>
          </cell>
        </row>
        <row r="108">
          <cell r="G108">
            <v>0</v>
          </cell>
          <cell r="H108">
            <v>0</v>
          </cell>
        </row>
        <row r="112">
          <cell r="G112">
            <v>0</v>
          </cell>
          <cell r="H112">
            <v>0</v>
          </cell>
        </row>
        <row r="113">
          <cell r="G113">
            <v>0</v>
          </cell>
          <cell r="H113">
            <v>0</v>
          </cell>
        </row>
        <row r="114">
          <cell r="G114">
            <v>0</v>
          </cell>
          <cell r="H114">
            <v>0</v>
          </cell>
        </row>
        <row r="115">
          <cell r="G115">
            <v>0</v>
          </cell>
          <cell r="H115">
            <v>0</v>
          </cell>
        </row>
        <row r="116">
          <cell r="G116">
            <v>915599</v>
          </cell>
          <cell r="H116">
            <v>90921</v>
          </cell>
        </row>
        <row r="117">
          <cell r="G117">
            <v>2837994</v>
          </cell>
          <cell r="H117">
            <v>559205</v>
          </cell>
        </row>
        <row r="118">
          <cell r="G118">
            <v>123483</v>
          </cell>
          <cell r="H118">
            <v>12262</v>
          </cell>
        </row>
        <row r="119">
          <cell r="G119">
            <v>0</v>
          </cell>
          <cell r="H119">
            <v>0</v>
          </cell>
        </row>
        <row r="120">
          <cell r="G120">
            <v>0</v>
          </cell>
          <cell r="H120">
            <v>0</v>
          </cell>
        </row>
        <row r="136">
          <cell r="G136">
            <v>0</v>
          </cell>
          <cell r="H136">
            <v>0</v>
          </cell>
        </row>
        <row r="137">
          <cell r="G137">
            <v>0</v>
          </cell>
          <cell r="H137">
            <v>0</v>
          </cell>
        </row>
        <row r="138">
          <cell r="G138">
            <v>0</v>
          </cell>
          <cell r="H138">
            <v>0</v>
          </cell>
        </row>
        <row r="142">
          <cell r="G142">
            <v>0</v>
          </cell>
          <cell r="H142">
            <v>0</v>
          </cell>
        </row>
        <row r="143">
          <cell r="G143">
            <v>0</v>
          </cell>
          <cell r="H143">
            <v>0</v>
          </cell>
        </row>
        <row r="144">
          <cell r="G144">
            <v>0</v>
          </cell>
          <cell r="H144">
            <v>0</v>
          </cell>
        </row>
        <row r="150">
          <cell r="G150">
            <v>0</v>
          </cell>
          <cell r="H150">
            <v>0</v>
          </cell>
        </row>
        <row r="151">
          <cell r="G151">
            <v>0</v>
          </cell>
          <cell r="H151">
            <v>0</v>
          </cell>
        </row>
        <row r="152">
          <cell r="G152">
            <v>5810476</v>
          </cell>
          <cell r="H152">
            <v>576927</v>
          </cell>
        </row>
        <row r="153">
          <cell r="G153">
            <v>0</v>
          </cell>
          <cell r="H153">
            <v>0</v>
          </cell>
        </row>
        <row r="154">
          <cell r="G154">
            <v>1511022</v>
          </cell>
          <cell r="H154">
            <v>150031</v>
          </cell>
        </row>
        <row r="155">
          <cell r="G155">
            <v>0</v>
          </cell>
          <cell r="H155">
            <v>0</v>
          </cell>
        </row>
        <row r="156">
          <cell r="G156">
            <v>3963654</v>
          </cell>
          <cell r="H156">
            <v>393555</v>
          </cell>
        </row>
        <row r="157">
          <cell r="G157">
            <v>0</v>
          </cell>
          <cell r="H157">
            <v>0</v>
          </cell>
        </row>
        <row r="158">
          <cell r="G158">
            <v>1810938</v>
          </cell>
          <cell r="H158">
            <v>179810</v>
          </cell>
        </row>
        <row r="159">
          <cell r="G159">
            <v>0</v>
          </cell>
          <cell r="H159">
            <v>0</v>
          </cell>
        </row>
        <row r="160">
          <cell r="G160">
            <v>4447142</v>
          </cell>
          <cell r="H160">
            <v>441561</v>
          </cell>
        </row>
        <row r="161">
          <cell r="G161">
            <v>0</v>
          </cell>
          <cell r="H161">
            <v>0</v>
          </cell>
        </row>
        <row r="162">
          <cell r="G162">
            <v>814452</v>
          </cell>
          <cell r="H162">
            <v>80868</v>
          </cell>
        </row>
        <row r="163">
          <cell r="G163">
            <v>0</v>
          </cell>
          <cell r="H163">
            <v>0</v>
          </cell>
        </row>
        <row r="164">
          <cell r="G164">
            <v>5721824</v>
          </cell>
          <cell r="H164">
            <v>568125</v>
          </cell>
        </row>
        <row r="165">
          <cell r="G165">
            <v>10730432</v>
          </cell>
          <cell r="H165">
            <v>1064875</v>
          </cell>
        </row>
        <row r="166">
          <cell r="G166">
            <v>8505244</v>
          </cell>
          <cell r="H166">
            <v>1863069</v>
          </cell>
        </row>
        <row r="167">
          <cell r="G167">
            <v>0</v>
          </cell>
          <cell r="H167">
            <v>0</v>
          </cell>
        </row>
        <row r="168">
          <cell r="G168">
            <v>259796</v>
          </cell>
          <cell r="H168">
            <v>32074</v>
          </cell>
        </row>
        <row r="169">
          <cell r="G169">
            <v>0</v>
          </cell>
          <cell r="H169">
            <v>0</v>
          </cell>
        </row>
        <row r="170">
          <cell r="G170">
            <v>0</v>
          </cell>
          <cell r="H170">
            <v>0</v>
          </cell>
        </row>
        <row r="177">
          <cell r="G177">
            <v>0</v>
          </cell>
          <cell r="H177">
            <v>0</v>
          </cell>
        </row>
        <row r="178">
          <cell r="G178">
            <v>0</v>
          </cell>
          <cell r="H178">
            <v>0</v>
          </cell>
        </row>
        <row r="179">
          <cell r="G179">
            <v>0</v>
          </cell>
          <cell r="H179">
            <v>0</v>
          </cell>
        </row>
        <row r="180">
          <cell r="G180">
            <v>0</v>
          </cell>
          <cell r="H180">
            <v>0</v>
          </cell>
        </row>
        <row r="181">
          <cell r="G181">
            <v>674600</v>
          </cell>
          <cell r="H181">
            <v>66989</v>
          </cell>
        </row>
        <row r="182">
          <cell r="G182">
            <v>2090991</v>
          </cell>
          <cell r="H182">
            <v>412014</v>
          </cell>
        </row>
        <row r="183">
          <cell r="G183">
            <v>90980</v>
          </cell>
          <cell r="H183">
            <v>9035</v>
          </cell>
        </row>
        <row r="184">
          <cell r="G184">
            <v>0</v>
          </cell>
          <cell r="H184">
            <v>0</v>
          </cell>
        </row>
        <row r="185">
          <cell r="G185">
            <v>103380</v>
          </cell>
          <cell r="H185">
            <v>18654</v>
          </cell>
        </row>
        <row r="189">
          <cell r="G189">
            <v>0</v>
          </cell>
          <cell r="H189">
            <v>0</v>
          </cell>
        </row>
        <row r="190">
          <cell r="G190">
            <v>0</v>
          </cell>
          <cell r="H190">
            <v>0</v>
          </cell>
        </row>
        <row r="191">
          <cell r="G191">
            <v>0</v>
          </cell>
          <cell r="H191">
            <v>0</v>
          </cell>
        </row>
        <row r="192">
          <cell r="G192">
            <v>0</v>
          </cell>
          <cell r="H192">
            <v>0</v>
          </cell>
        </row>
        <row r="193">
          <cell r="G193">
            <v>519859</v>
          </cell>
          <cell r="H193">
            <v>51623</v>
          </cell>
        </row>
        <row r="194">
          <cell r="G194">
            <v>1611361</v>
          </cell>
          <cell r="H194">
            <v>317506</v>
          </cell>
        </row>
        <row r="195">
          <cell r="G195">
            <v>70112</v>
          </cell>
          <cell r="H195">
            <v>6962</v>
          </cell>
        </row>
        <row r="196">
          <cell r="G196">
            <v>0</v>
          </cell>
          <cell r="H196">
            <v>0</v>
          </cell>
        </row>
        <row r="197">
          <cell r="G197">
            <v>-8497</v>
          </cell>
          <cell r="H197">
            <v>-1533</v>
          </cell>
        </row>
        <row r="292">
          <cell r="G292">
            <v>0</v>
          </cell>
          <cell r="H292">
            <v>0</v>
          </cell>
        </row>
        <row r="293">
          <cell r="G293">
            <v>0</v>
          </cell>
          <cell r="H293">
            <v>0</v>
          </cell>
        </row>
        <row r="294">
          <cell r="G294">
            <v>180563</v>
          </cell>
          <cell r="H294">
            <v>22918</v>
          </cell>
        </row>
        <row r="295">
          <cell r="G295">
            <v>0</v>
          </cell>
          <cell r="H295">
            <v>0</v>
          </cell>
        </row>
        <row r="296">
          <cell r="G296">
            <v>0</v>
          </cell>
          <cell r="H296">
            <v>0</v>
          </cell>
        </row>
        <row r="297">
          <cell r="G297">
            <v>27359</v>
          </cell>
          <cell r="H297">
            <v>3473</v>
          </cell>
        </row>
        <row r="298">
          <cell r="G298">
            <v>138720</v>
          </cell>
          <cell r="H298">
            <v>17607</v>
          </cell>
        </row>
        <row r="299">
          <cell r="G299">
            <v>0</v>
          </cell>
          <cell r="H299">
            <v>0</v>
          </cell>
        </row>
        <row r="300">
          <cell r="G300">
            <v>13927524</v>
          </cell>
          <cell r="H300">
            <v>1767775</v>
          </cell>
        </row>
        <row r="304">
          <cell r="G304">
            <v>0</v>
          </cell>
          <cell r="H304">
            <v>0</v>
          </cell>
        </row>
        <row r="305">
          <cell r="G305">
            <v>0</v>
          </cell>
          <cell r="H305">
            <v>0</v>
          </cell>
        </row>
        <row r="306">
          <cell r="G306">
            <v>0</v>
          </cell>
          <cell r="H306">
            <v>0</v>
          </cell>
        </row>
        <row r="307">
          <cell r="G307">
            <v>0</v>
          </cell>
          <cell r="H307">
            <v>0</v>
          </cell>
        </row>
        <row r="308">
          <cell r="G308">
            <v>0</v>
          </cell>
          <cell r="H308">
            <v>0</v>
          </cell>
        </row>
        <row r="309">
          <cell r="G309">
            <v>0</v>
          </cell>
          <cell r="H309">
            <v>0</v>
          </cell>
        </row>
        <row r="310">
          <cell r="G310">
            <v>0</v>
          </cell>
          <cell r="H310">
            <v>0</v>
          </cell>
        </row>
        <row r="311">
          <cell r="G311">
            <v>0</v>
          </cell>
          <cell r="H311">
            <v>0</v>
          </cell>
        </row>
        <row r="312">
          <cell r="G312">
            <v>0</v>
          </cell>
          <cell r="H312">
            <v>0</v>
          </cell>
        </row>
        <row r="313">
          <cell r="G313">
            <v>0</v>
          </cell>
          <cell r="H313">
            <v>0</v>
          </cell>
        </row>
        <row r="314">
          <cell r="G314">
            <v>0</v>
          </cell>
          <cell r="H314">
            <v>0</v>
          </cell>
        </row>
        <row r="318">
          <cell r="G318">
            <v>3678586</v>
          </cell>
          <cell r="H318">
            <v>466911</v>
          </cell>
        </row>
        <row r="319">
          <cell r="G319">
            <v>0</v>
          </cell>
          <cell r="H319">
            <v>0</v>
          </cell>
        </row>
        <row r="320">
          <cell r="G320">
            <v>0</v>
          </cell>
          <cell r="H320">
            <v>0</v>
          </cell>
        </row>
        <row r="321">
          <cell r="G321">
            <v>0</v>
          </cell>
          <cell r="H321">
            <v>0</v>
          </cell>
        </row>
        <row r="338">
          <cell r="G338">
            <v>0</v>
          </cell>
          <cell r="H338">
            <v>0</v>
          </cell>
        </row>
        <row r="339">
          <cell r="G339">
            <v>0</v>
          </cell>
          <cell r="H339">
            <v>0</v>
          </cell>
        </row>
        <row r="340">
          <cell r="G340">
            <v>0</v>
          </cell>
          <cell r="H340">
            <v>0</v>
          </cell>
        </row>
        <row r="341">
          <cell r="G341">
            <v>0</v>
          </cell>
          <cell r="H341">
            <v>0</v>
          </cell>
        </row>
        <row r="342">
          <cell r="G342">
            <v>0</v>
          </cell>
          <cell r="H342">
            <v>0</v>
          </cell>
        </row>
        <row r="343">
          <cell r="G343">
            <v>0</v>
          </cell>
          <cell r="H343">
            <v>0</v>
          </cell>
        </row>
        <row r="344">
          <cell r="G344">
            <v>0</v>
          </cell>
          <cell r="H344">
            <v>0</v>
          </cell>
        </row>
        <row r="345">
          <cell r="G345">
            <v>0</v>
          </cell>
          <cell r="H345">
            <v>0</v>
          </cell>
        </row>
        <row r="346">
          <cell r="G346">
            <v>0</v>
          </cell>
          <cell r="H346">
            <v>0</v>
          </cell>
        </row>
        <row r="347">
          <cell r="G347">
            <v>0</v>
          </cell>
          <cell r="H347">
            <v>0</v>
          </cell>
        </row>
        <row r="348">
          <cell r="G348">
            <v>0</v>
          </cell>
          <cell r="H348">
            <v>0</v>
          </cell>
        </row>
        <row r="349">
          <cell r="G349">
            <v>0</v>
          </cell>
          <cell r="H349">
            <v>0</v>
          </cell>
        </row>
        <row r="350">
          <cell r="G350">
            <v>0</v>
          </cell>
          <cell r="H350">
            <v>0</v>
          </cell>
        </row>
        <row r="351">
          <cell r="G351">
            <v>0</v>
          </cell>
          <cell r="H351">
            <v>0</v>
          </cell>
        </row>
        <row r="352">
          <cell r="G352">
            <v>-1223</v>
          </cell>
          <cell r="H352">
            <v>-221</v>
          </cell>
        </row>
        <row r="353">
          <cell r="G353">
            <v>0</v>
          </cell>
          <cell r="H353">
            <v>0</v>
          </cell>
        </row>
        <row r="354">
          <cell r="G354">
            <v>0</v>
          </cell>
          <cell r="H354">
            <v>0</v>
          </cell>
        </row>
        <row r="355">
          <cell r="G355">
            <v>0</v>
          </cell>
          <cell r="H355">
            <v>0</v>
          </cell>
        </row>
        <row r="356">
          <cell r="G356">
            <v>0</v>
          </cell>
          <cell r="H356">
            <v>0</v>
          </cell>
        </row>
        <row r="357">
          <cell r="G357">
            <v>0</v>
          </cell>
          <cell r="H357">
            <v>0</v>
          </cell>
        </row>
        <row r="358">
          <cell r="G358">
            <v>0</v>
          </cell>
          <cell r="H358">
            <v>0</v>
          </cell>
        </row>
        <row r="359">
          <cell r="G359">
            <v>0</v>
          </cell>
          <cell r="H359">
            <v>0</v>
          </cell>
        </row>
        <row r="360">
          <cell r="G360">
            <v>0</v>
          </cell>
          <cell r="H360">
            <v>0</v>
          </cell>
        </row>
        <row r="364">
          <cell r="G364">
            <v>0</v>
          </cell>
          <cell r="H364">
            <v>0</v>
          </cell>
        </row>
        <row r="365">
          <cell r="G365">
            <v>0</v>
          </cell>
          <cell r="H365">
            <v>0</v>
          </cell>
        </row>
        <row r="366">
          <cell r="G366">
            <v>0</v>
          </cell>
          <cell r="H366">
            <v>0</v>
          </cell>
        </row>
        <row r="370">
          <cell r="G370">
            <v>0</v>
          </cell>
          <cell r="H370">
            <v>0</v>
          </cell>
        </row>
        <row r="371">
          <cell r="G371">
            <v>0</v>
          </cell>
          <cell r="H371">
            <v>0</v>
          </cell>
        </row>
        <row r="372">
          <cell r="G372">
            <v>0</v>
          </cell>
          <cell r="H372">
            <v>0</v>
          </cell>
        </row>
        <row r="373">
          <cell r="G373">
            <v>0</v>
          </cell>
          <cell r="H373">
            <v>0</v>
          </cell>
        </row>
        <row r="374">
          <cell r="G374">
            <v>0</v>
          </cell>
          <cell r="H374">
            <v>0</v>
          </cell>
        </row>
        <row r="395">
          <cell r="G395">
            <v>3424349</v>
          </cell>
          <cell r="H395">
            <v>585025</v>
          </cell>
        </row>
        <row r="396">
          <cell r="G396">
            <v>0</v>
          </cell>
          <cell r="H396">
            <v>0</v>
          </cell>
        </row>
        <row r="397">
          <cell r="G397">
            <v>0</v>
          </cell>
          <cell r="H397">
            <v>0</v>
          </cell>
        </row>
        <row r="402">
          <cell r="G402">
            <v>36946</v>
          </cell>
          <cell r="H402">
            <v>4690</v>
          </cell>
        </row>
        <row r="403">
          <cell r="G403">
            <v>0</v>
          </cell>
          <cell r="H403">
            <v>0</v>
          </cell>
        </row>
        <row r="404">
          <cell r="G404">
            <v>0</v>
          </cell>
          <cell r="H404">
            <v>0</v>
          </cell>
        </row>
        <row r="407">
          <cell r="G407">
            <v>0</v>
          </cell>
          <cell r="H407">
            <v>0</v>
          </cell>
        </row>
        <row r="411">
          <cell r="G411">
            <v>0</v>
          </cell>
          <cell r="H411">
            <v>0</v>
          </cell>
        </row>
        <row r="412">
          <cell r="G412">
            <v>0</v>
          </cell>
          <cell r="H412">
            <v>0</v>
          </cell>
        </row>
        <row r="413">
          <cell r="G413">
            <v>0</v>
          </cell>
          <cell r="H413">
            <v>0</v>
          </cell>
        </row>
        <row r="431">
          <cell r="G431">
            <v>81181580</v>
          </cell>
          <cell r="H431">
            <v>10452474</v>
          </cell>
        </row>
        <row r="447">
          <cell r="G447">
            <v>0</v>
          </cell>
          <cell r="H447">
            <v>0</v>
          </cell>
        </row>
        <row r="448">
          <cell r="G448">
            <v>0</v>
          </cell>
          <cell r="H448">
            <v>0</v>
          </cell>
        </row>
        <row r="449">
          <cell r="G449">
            <v>0</v>
          </cell>
          <cell r="H449">
            <v>0</v>
          </cell>
        </row>
        <row r="450">
          <cell r="G450">
            <v>0</v>
          </cell>
          <cell r="H450">
            <v>0</v>
          </cell>
        </row>
        <row r="451">
          <cell r="G451">
            <v>0</v>
          </cell>
          <cell r="H451">
            <v>0</v>
          </cell>
        </row>
        <row r="452">
          <cell r="G452">
            <v>0</v>
          </cell>
          <cell r="H452">
            <v>0</v>
          </cell>
        </row>
        <row r="456">
          <cell r="G456">
            <v>0</v>
          </cell>
          <cell r="H456">
            <v>0</v>
          </cell>
        </row>
        <row r="462">
          <cell r="G462">
            <v>0</v>
          </cell>
          <cell r="H462">
            <v>0</v>
          </cell>
        </row>
        <row r="463">
          <cell r="G463">
            <v>0</v>
          </cell>
          <cell r="H463">
            <v>0</v>
          </cell>
        </row>
        <row r="464">
          <cell r="G464">
            <v>0</v>
          </cell>
          <cell r="H464">
            <v>0</v>
          </cell>
        </row>
        <row r="465">
          <cell r="G465">
            <v>0</v>
          </cell>
          <cell r="H465">
            <v>0</v>
          </cell>
        </row>
        <row r="469">
          <cell r="G469">
            <v>0</v>
          </cell>
          <cell r="H469">
            <v>0</v>
          </cell>
        </row>
        <row r="473">
          <cell r="G473">
            <v>0</v>
          </cell>
          <cell r="H473">
            <v>0</v>
          </cell>
        </row>
        <row r="474">
          <cell r="G474">
            <v>0</v>
          </cell>
          <cell r="H474">
            <v>0</v>
          </cell>
        </row>
        <row r="475">
          <cell r="G475">
            <v>0</v>
          </cell>
          <cell r="H475">
            <v>0</v>
          </cell>
        </row>
        <row r="476">
          <cell r="G476">
            <v>914535</v>
          </cell>
          <cell r="H476">
            <v>90805</v>
          </cell>
        </row>
        <row r="477">
          <cell r="G477">
            <v>0</v>
          </cell>
          <cell r="H477">
            <v>0</v>
          </cell>
        </row>
        <row r="478">
          <cell r="G478">
            <v>417838</v>
          </cell>
          <cell r="H478">
            <v>41488</v>
          </cell>
        </row>
        <row r="479">
          <cell r="G479">
            <v>0</v>
          </cell>
          <cell r="H479">
            <v>0</v>
          </cell>
        </row>
        <row r="480">
          <cell r="G480">
            <v>57861</v>
          </cell>
          <cell r="H480">
            <v>5745</v>
          </cell>
        </row>
        <row r="481">
          <cell r="G481">
            <v>0</v>
          </cell>
          <cell r="H481">
            <v>0</v>
          </cell>
        </row>
        <row r="482">
          <cell r="G482">
            <v>10596</v>
          </cell>
          <cell r="H482">
            <v>1052</v>
          </cell>
        </row>
        <row r="483">
          <cell r="G483">
            <v>0</v>
          </cell>
          <cell r="H483">
            <v>0</v>
          </cell>
        </row>
        <row r="484">
          <cell r="G484">
            <v>0</v>
          </cell>
          <cell r="H484">
            <v>0</v>
          </cell>
        </row>
        <row r="485">
          <cell r="G485">
            <v>0</v>
          </cell>
          <cell r="H485">
            <v>0</v>
          </cell>
        </row>
        <row r="486">
          <cell r="G486">
            <v>0</v>
          </cell>
          <cell r="H486">
            <v>0</v>
          </cell>
        </row>
        <row r="487">
          <cell r="G487">
            <v>446947</v>
          </cell>
          <cell r="H487">
            <v>97904</v>
          </cell>
        </row>
        <row r="488">
          <cell r="G488">
            <v>0</v>
          </cell>
          <cell r="H488">
            <v>0</v>
          </cell>
        </row>
        <row r="489">
          <cell r="G489">
            <v>0</v>
          </cell>
          <cell r="H489">
            <v>0</v>
          </cell>
        </row>
        <row r="490">
          <cell r="G490">
            <v>0</v>
          </cell>
          <cell r="H490">
            <v>0</v>
          </cell>
        </row>
        <row r="491">
          <cell r="G491">
            <v>0</v>
          </cell>
          <cell r="H491">
            <v>0</v>
          </cell>
        </row>
        <row r="495">
          <cell r="G495">
            <v>3107025</v>
          </cell>
          <cell r="H495">
            <v>616966</v>
          </cell>
        </row>
        <row r="496">
          <cell r="G496">
            <v>1148429</v>
          </cell>
          <cell r="H496">
            <v>79086</v>
          </cell>
        </row>
        <row r="497">
          <cell r="G497">
            <v>113017</v>
          </cell>
          <cell r="H497">
            <v>24756</v>
          </cell>
        </row>
        <row r="498">
          <cell r="G498">
            <v>-1571822</v>
          </cell>
          <cell r="H498">
            <v>-108243</v>
          </cell>
        </row>
        <row r="499">
          <cell r="G499">
            <v>0</v>
          </cell>
          <cell r="H499">
            <v>0</v>
          </cell>
        </row>
        <row r="500">
          <cell r="G500">
            <v>0</v>
          </cell>
          <cell r="H500">
            <v>0</v>
          </cell>
        </row>
        <row r="501">
          <cell r="G501">
            <v>482080</v>
          </cell>
          <cell r="H501">
            <v>33198</v>
          </cell>
        </row>
        <row r="502">
          <cell r="G502">
            <v>-3056</v>
          </cell>
          <cell r="H502">
            <v>-303</v>
          </cell>
        </row>
        <row r="516">
          <cell r="G516">
            <v>277472</v>
          </cell>
          <cell r="H516">
            <v>27554</v>
          </cell>
        </row>
        <row r="517">
          <cell r="G517">
            <v>0</v>
          </cell>
          <cell r="H517">
            <v>0</v>
          </cell>
        </row>
        <row r="521">
          <cell r="G521">
            <v>1283119</v>
          </cell>
          <cell r="H521">
            <v>127416</v>
          </cell>
        </row>
        <row r="525">
          <cell r="G525">
            <v>0</v>
          </cell>
          <cell r="H525">
            <v>0</v>
          </cell>
        </row>
        <row r="526">
          <cell r="G526">
            <v>0</v>
          </cell>
          <cell r="H526">
            <v>0</v>
          </cell>
        </row>
        <row r="527">
          <cell r="G527">
            <v>0</v>
          </cell>
          <cell r="H527">
            <v>0</v>
          </cell>
        </row>
        <row r="528">
          <cell r="G528">
            <v>785548</v>
          </cell>
          <cell r="H528">
            <v>100752</v>
          </cell>
        </row>
        <row r="529">
          <cell r="G529">
            <v>3135139</v>
          </cell>
          <cell r="H529">
            <v>617756</v>
          </cell>
        </row>
        <row r="530">
          <cell r="G530">
            <v>136412</v>
          </cell>
          <cell r="H530">
            <v>13546</v>
          </cell>
        </row>
        <row r="531">
          <cell r="G531">
            <v>0</v>
          </cell>
          <cell r="H531">
            <v>0</v>
          </cell>
        </row>
        <row r="533">
          <cell r="G533">
            <v>9112</v>
          </cell>
          <cell r="H533">
            <v>1644</v>
          </cell>
        </row>
        <row r="534">
          <cell r="G534">
            <v>-1810</v>
          </cell>
          <cell r="H534">
            <v>-326</v>
          </cell>
        </row>
        <row r="535">
          <cell r="G535">
            <v>-718970</v>
          </cell>
          <cell r="H535">
            <v>-129731</v>
          </cell>
        </row>
        <row r="536">
          <cell r="G536">
            <v>-26655</v>
          </cell>
          <cell r="H536">
            <v>-4810</v>
          </cell>
        </row>
        <row r="537">
          <cell r="G537">
            <v>0</v>
          </cell>
          <cell r="H537">
            <v>0</v>
          </cell>
        </row>
        <row r="538">
          <cell r="G538">
            <v>-111214</v>
          </cell>
          <cell r="H538">
            <v>-20067</v>
          </cell>
        </row>
        <row r="539">
          <cell r="G539">
            <v>-115315</v>
          </cell>
          <cell r="H539">
            <v>-20807</v>
          </cell>
        </row>
        <row r="540">
          <cell r="G540">
            <v>0</v>
          </cell>
          <cell r="H540">
            <v>0</v>
          </cell>
        </row>
        <row r="541">
          <cell r="G541">
            <v>0</v>
          </cell>
          <cell r="H541">
            <v>0</v>
          </cell>
        </row>
        <row r="542">
          <cell r="G542">
            <v>-241569</v>
          </cell>
          <cell r="H542">
            <v>-43589</v>
          </cell>
        </row>
        <row r="543">
          <cell r="G543">
            <v>0</v>
          </cell>
          <cell r="H543">
            <v>0</v>
          </cell>
        </row>
        <row r="544">
          <cell r="G544">
            <v>0</v>
          </cell>
          <cell r="H544">
            <v>0</v>
          </cell>
        </row>
        <row r="545">
          <cell r="G545">
            <v>0</v>
          </cell>
          <cell r="H545">
            <v>0</v>
          </cell>
        </row>
        <row r="546">
          <cell r="G546">
            <v>223245</v>
          </cell>
          <cell r="H546">
            <v>40282</v>
          </cell>
        </row>
        <row r="562">
          <cell r="G562">
            <v>0</v>
          </cell>
          <cell r="H562">
            <v>0</v>
          </cell>
        </row>
        <row r="566">
          <cell r="G566">
            <v>0</v>
          </cell>
          <cell r="H566">
            <v>0</v>
          </cell>
        </row>
        <row r="570">
          <cell r="G570">
            <v>2967898</v>
          </cell>
          <cell r="H570">
            <v>367391</v>
          </cell>
        </row>
        <row r="574">
          <cell r="G574">
            <v>910738</v>
          </cell>
          <cell r="H574">
            <v>155401</v>
          </cell>
        </row>
        <row r="578">
          <cell r="G578">
            <v>-17913</v>
          </cell>
          <cell r="H578">
            <v>-3061</v>
          </cell>
        </row>
        <row r="596">
          <cell r="G596">
            <v>1415072</v>
          </cell>
          <cell r="H596">
            <v>179611</v>
          </cell>
        </row>
        <row r="597">
          <cell r="G597">
            <v>0</v>
          </cell>
          <cell r="H597">
            <v>0</v>
          </cell>
        </row>
        <row r="601">
          <cell r="G601">
            <v>212112</v>
          </cell>
          <cell r="H601">
            <v>38273</v>
          </cell>
        </row>
        <row r="602">
          <cell r="G602">
            <v>-326872</v>
          </cell>
          <cell r="H602">
            <v>-58981</v>
          </cell>
        </row>
        <row r="603">
          <cell r="G603">
            <v>0</v>
          </cell>
          <cell r="H603">
            <v>0</v>
          </cell>
        </row>
        <row r="604">
          <cell r="G604">
            <v>0</v>
          </cell>
          <cell r="H604">
            <v>0</v>
          </cell>
        </row>
        <row r="608">
          <cell r="G608">
            <v>3881</v>
          </cell>
          <cell r="H608">
            <v>2840</v>
          </cell>
        </row>
        <row r="609">
          <cell r="G609">
            <v>0</v>
          </cell>
          <cell r="H609">
            <v>0</v>
          </cell>
        </row>
        <row r="632">
          <cell r="G632">
            <v>1711546</v>
          </cell>
          <cell r="H632">
            <v>220369</v>
          </cell>
        </row>
        <row r="636">
          <cell r="G636">
            <v>-860315</v>
          </cell>
          <cell r="H636">
            <v>-115818</v>
          </cell>
        </row>
        <row r="637">
          <cell r="G637">
            <v>-16008</v>
          </cell>
          <cell r="H637">
            <v>-2889</v>
          </cell>
        </row>
        <row r="638">
          <cell r="G638">
            <v>2391298</v>
          </cell>
          <cell r="H638">
            <v>321925</v>
          </cell>
        </row>
        <row r="644">
          <cell r="G644">
            <v>198961</v>
          </cell>
          <cell r="H644">
            <v>32461</v>
          </cell>
        </row>
        <row r="645">
          <cell r="G645">
            <v>0</v>
          </cell>
          <cell r="H645">
            <v>0</v>
          </cell>
        </row>
        <row r="646">
          <cell r="G646">
            <v>0</v>
          </cell>
          <cell r="H646">
            <v>0</v>
          </cell>
        </row>
        <row r="647">
          <cell r="G647">
            <v>0</v>
          </cell>
          <cell r="H647">
            <v>0</v>
          </cell>
        </row>
        <row r="648">
          <cell r="G648">
            <v>-510546</v>
          </cell>
          <cell r="H648">
            <v>-92123</v>
          </cell>
        </row>
        <row r="652">
          <cell r="G652">
            <v>0</v>
          </cell>
          <cell r="H652">
            <v>0</v>
          </cell>
        </row>
        <row r="656">
          <cell r="G656">
            <v>0</v>
          </cell>
          <cell r="H656">
            <v>0</v>
          </cell>
        </row>
        <row r="657">
          <cell r="G657">
            <v>0</v>
          </cell>
          <cell r="H657">
            <v>0</v>
          </cell>
        </row>
        <row r="674">
          <cell r="G674">
            <v>662399</v>
          </cell>
          <cell r="H674">
            <v>80553</v>
          </cell>
        </row>
        <row r="694">
          <cell r="G694">
            <v>1033636</v>
          </cell>
          <cell r="H694">
            <v>131196</v>
          </cell>
        </row>
        <row r="695">
          <cell r="G695">
            <v>0</v>
          </cell>
          <cell r="H695">
            <v>0</v>
          </cell>
        </row>
        <row r="700">
          <cell r="G700">
            <v>191413</v>
          </cell>
          <cell r="H700">
            <v>34538</v>
          </cell>
        </row>
        <row r="704">
          <cell r="G704">
            <v>0</v>
          </cell>
          <cell r="H704">
            <v>0</v>
          </cell>
        </row>
        <row r="742">
          <cell r="G742">
            <v>23074</v>
          </cell>
          <cell r="H742">
            <v>2856</v>
          </cell>
        </row>
        <row r="743">
          <cell r="G743">
            <v>42535</v>
          </cell>
          <cell r="H743">
            <v>4224</v>
          </cell>
        </row>
        <row r="744">
          <cell r="G744">
            <v>36405</v>
          </cell>
          <cell r="H744">
            <v>4506</v>
          </cell>
        </row>
        <row r="745">
          <cell r="G745">
            <v>217746</v>
          </cell>
          <cell r="H745">
            <v>26954</v>
          </cell>
        </row>
        <row r="746">
          <cell r="G746">
            <v>0</v>
          </cell>
          <cell r="H746">
            <v>0</v>
          </cell>
        </row>
        <row r="747">
          <cell r="G747">
            <v>0</v>
          </cell>
          <cell r="H747">
            <v>0</v>
          </cell>
        </row>
        <row r="748">
          <cell r="G748">
            <v>0</v>
          </cell>
          <cell r="H748">
            <v>0</v>
          </cell>
        </row>
        <row r="749">
          <cell r="G749">
            <v>39255</v>
          </cell>
          <cell r="H749">
            <v>3898</v>
          </cell>
        </row>
        <row r="761">
          <cell r="G761">
            <v>0</v>
          </cell>
          <cell r="H761">
            <v>0</v>
          </cell>
        </row>
        <row r="772">
          <cell r="G772">
            <v>40751996</v>
          </cell>
          <cell r="H772">
            <v>7353292</v>
          </cell>
        </row>
        <row r="830">
          <cell r="F830">
            <v>663503</v>
          </cell>
          <cell r="G830">
            <v>301163</v>
          </cell>
          <cell r="H830">
            <v>181485</v>
          </cell>
          <cell r="I830">
            <v>873</v>
          </cell>
          <cell r="J830">
            <v>3136</v>
          </cell>
          <cell r="K830">
            <v>26</v>
          </cell>
          <cell r="L830">
            <v>83466</v>
          </cell>
          <cell r="M830">
            <v>63913</v>
          </cell>
          <cell r="N830">
            <v>1685</v>
          </cell>
          <cell r="O830">
            <v>23115</v>
          </cell>
          <cell r="P830">
            <v>4630</v>
          </cell>
          <cell r="Q830">
            <v>11</v>
          </cell>
          <cell r="R830">
            <v>663503</v>
          </cell>
          <cell r="S830">
            <v>0</v>
          </cell>
        </row>
        <row r="831">
          <cell r="E831" t="str">
            <v>K201</v>
          </cell>
          <cell r="F831">
            <v>1</v>
          </cell>
          <cell r="G831">
            <v>0.45387</v>
          </cell>
          <cell r="H831">
            <v>0.27353</v>
          </cell>
          <cell r="I831">
            <v>1.32E-3</v>
          </cell>
          <cell r="J831">
            <v>4.7299999999999998E-3</v>
          </cell>
          <cell r="K831">
            <v>4.0000000000000003E-5</v>
          </cell>
          <cell r="L831">
            <v>0.1258</v>
          </cell>
          <cell r="M831">
            <v>9.6329999999999999E-2</v>
          </cell>
          <cell r="N831">
            <v>2.5400000000000002E-3</v>
          </cell>
          <cell r="O831">
            <v>3.4840000000000003E-2</v>
          </cell>
          <cell r="P831">
            <v>6.9800000000000001E-3</v>
          </cell>
          <cell r="Q831">
            <v>2.0000000000000002E-5</v>
          </cell>
          <cell r="R831">
            <v>1</v>
          </cell>
          <cell r="S831">
            <v>0</v>
          </cell>
        </row>
        <row r="832">
          <cell r="F832">
            <v>663503</v>
          </cell>
          <cell r="G832">
            <v>301163</v>
          </cell>
          <cell r="H832">
            <v>181485</v>
          </cell>
          <cell r="I832">
            <v>873</v>
          </cell>
          <cell r="J832">
            <v>3136</v>
          </cell>
          <cell r="K832">
            <v>26</v>
          </cell>
          <cell r="L832">
            <v>83466</v>
          </cell>
          <cell r="M832">
            <v>63913</v>
          </cell>
          <cell r="N832">
            <v>1685</v>
          </cell>
          <cell r="O832">
            <v>23115</v>
          </cell>
          <cell r="P832">
            <v>4630</v>
          </cell>
          <cell r="Q832">
            <v>11</v>
          </cell>
          <cell r="R832">
            <v>663503</v>
          </cell>
          <cell r="S832">
            <v>0</v>
          </cell>
        </row>
        <row r="833">
          <cell r="E833" t="str">
            <v>K202</v>
          </cell>
          <cell r="F833">
            <v>1</v>
          </cell>
          <cell r="G833">
            <v>0.45387</v>
          </cell>
          <cell r="H833">
            <v>0.27353</v>
          </cell>
          <cell r="I833">
            <v>1.32E-3</v>
          </cell>
          <cell r="J833">
            <v>4.7299999999999998E-3</v>
          </cell>
          <cell r="K833">
            <v>4.0000000000000003E-5</v>
          </cell>
          <cell r="L833">
            <v>0.1258</v>
          </cell>
          <cell r="M833">
            <v>9.6329999999999999E-2</v>
          </cell>
          <cell r="N833">
            <v>2.5400000000000002E-3</v>
          </cell>
          <cell r="O833">
            <v>3.4840000000000003E-2</v>
          </cell>
          <cell r="P833">
            <v>6.9800000000000001E-3</v>
          </cell>
          <cell r="Q833">
            <v>2.0000000000000002E-5</v>
          </cell>
          <cell r="R833">
            <v>1</v>
          </cell>
          <cell r="S833">
            <v>0</v>
          </cell>
        </row>
        <row r="834">
          <cell r="F834">
            <v>1532788</v>
          </cell>
          <cell r="G834">
            <v>982296</v>
          </cell>
          <cell r="H834">
            <v>290667</v>
          </cell>
          <cell r="I834">
            <v>1091</v>
          </cell>
          <cell r="J834">
            <v>8685</v>
          </cell>
          <cell r="K834">
            <v>54</v>
          </cell>
          <cell r="L834">
            <v>113290</v>
          </cell>
          <cell r="M834">
            <v>91259</v>
          </cell>
          <cell r="N834">
            <v>2980</v>
          </cell>
          <cell r="O834">
            <v>36813</v>
          </cell>
          <cell r="P834">
            <v>5612</v>
          </cell>
          <cell r="Q834">
            <v>41</v>
          </cell>
          <cell r="R834">
            <v>1532788</v>
          </cell>
          <cell r="S834">
            <v>0</v>
          </cell>
        </row>
        <row r="835">
          <cell r="E835" t="str">
            <v>K203</v>
          </cell>
          <cell r="F835">
            <v>1</v>
          </cell>
          <cell r="G835">
            <v>0.64085000000000014</v>
          </cell>
          <cell r="H835">
            <v>0.18962999999999999</v>
          </cell>
          <cell r="I835">
            <v>7.1000000000000002E-4</v>
          </cell>
          <cell r="J835">
            <v>5.6699999999999997E-3</v>
          </cell>
          <cell r="K835">
            <v>4.0000000000000003E-5</v>
          </cell>
          <cell r="L835">
            <v>7.3910000000000003E-2</v>
          </cell>
          <cell r="M835">
            <v>5.9540000000000003E-2</v>
          </cell>
          <cell r="N835">
            <v>1.9400000000000001E-3</v>
          </cell>
          <cell r="O835">
            <v>2.402E-2</v>
          </cell>
          <cell r="P835">
            <v>3.6600000000000001E-3</v>
          </cell>
          <cell r="Q835">
            <v>3.0000000000000001E-5</v>
          </cell>
          <cell r="R835">
            <v>1.0000000000000002</v>
          </cell>
          <cell r="S835">
            <v>0</v>
          </cell>
        </row>
        <row r="836">
          <cell r="F836">
            <v>673122</v>
          </cell>
          <cell r="G836">
            <v>310912</v>
          </cell>
          <cell r="H836">
            <v>193179</v>
          </cell>
          <cell r="I836">
            <v>922</v>
          </cell>
          <cell r="J836">
            <v>4214</v>
          </cell>
          <cell r="K836">
            <v>28</v>
          </cell>
          <cell r="L836">
            <v>88513</v>
          </cell>
          <cell r="M836">
            <v>68972</v>
          </cell>
          <cell r="N836">
            <v>1828</v>
          </cell>
          <cell r="O836">
            <v>0</v>
          </cell>
          <cell r="P836">
            <v>4543</v>
          </cell>
          <cell r="Q836">
            <v>11</v>
          </cell>
          <cell r="R836">
            <v>673122</v>
          </cell>
          <cell r="S836">
            <v>0</v>
          </cell>
        </row>
        <row r="837">
          <cell r="E837" t="str">
            <v>K205</v>
          </cell>
          <cell r="F837">
            <v>1</v>
          </cell>
          <cell r="G837">
            <v>0.46187999999999996</v>
          </cell>
          <cell r="H837">
            <v>0.28699000000000002</v>
          </cell>
          <cell r="I837">
            <v>1.3699999999999999E-3</v>
          </cell>
          <cell r="J837">
            <v>6.2599999999999999E-3</v>
          </cell>
          <cell r="K837">
            <v>4.0000000000000003E-5</v>
          </cell>
          <cell r="L837">
            <v>0.13150000000000001</v>
          </cell>
          <cell r="M837">
            <v>0.10247000000000001</v>
          </cell>
          <cell r="N837">
            <v>2.7200000000000002E-3</v>
          </cell>
          <cell r="O837">
            <v>0</v>
          </cell>
          <cell r="P837">
            <v>6.7499999999999999E-3</v>
          </cell>
          <cell r="Q837">
            <v>2.0000000000000002E-5</v>
          </cell>
          <cell r="R837">
            <v>1</v>
          </cell>
          <cell r="S837">
            <v>0</v>
          </cell>
        </row>
        <row r="838">
          <cell r="F838">
            <v>673122</v>
          </cell>
          <cell r="G838">
            <v>310912</v>
          </cell>
          <cell r="H838">
            <v>193179</v>
          </cell>
          <cell r="I838">
            <v>922</v>
          </cell>
          <cell r="J838">
            <v>4214</v>
          </cell>
          <cell r="K838">
            <v>28</v>
          </cell>
          <cell r="L838">
            <v>88513</v>
          </cell>
          <cell r="M838">
            <v>68972</v>
          </cell>
          <cell r="N838">
            <v>1828</v>
          </cell>
          <cell r="O838">
            <v>0</v>
          </cell>
          <cell r="P838">
            <v>4543</v>
          </cell>
          <cell r="Q838">
            <v>11</v>
          </cell>
          <cell r="R838">
            <v>673122</v>
          </cell>
          <cell r="S838">
            <v>0</v>
          </cell>
        </row>
        <row r="839">
          <cell r="E839" t="str">
            <v>K206</v>
          </cell>
          <cell r="F839">
            <v>1</v>
          </cell>
          <cell r="G839">
            <v>0.46187999999999996</v>
          </cell>
          <cell r="H839">
            <v>0.28699000000000002</v>
          </cell>
          <cell r="I839">
            <v>1.3699999999999999E-3</v>
          </cell>
          <cell r="J839">
            <v>6.2599999999999999E-3</v>
          </cell>
          <cell r="K839">
            <v>4.0000000000000003E-5</v>
          </cell>
          <cell r="L839">
            <v>0.13150000000000001</v>
          </cell>
          <cell r="M839">
            <v>0.10247000000000001</v>
          </cell>
          <cell r="N839">
            <v>2.7200000000000002E-3</v>
          </cell>
          <cell r="O839">
            <v>0</v>
          </cell>
          <cell r="P839">
            <v>6.7499999999999999E-3</v>
          </cell>
          <cell r="Q839">
            <v>2.0000000000000002E-5</v>
          </cell>
          <cell r="R839">
            <v>1</v>
          </cell>
          <cell r="S839">
            <v>0</v>
          </cell>
        </row>
        <row r="840">
          <cell r="F840">
            <v>159731259</v>
          </cell>
          <cell r="G840">
            <v>133943102</v>
          </cell>
          <cell r="H840">
            <v>16537644</v>
          </cell>
          <cell r="I840">
            <v>155104</v>
          </cell>
          <cell r="J840">
            <v>149048</v>
          </cell>
          <cell r="K840">
            <v>16675</v>
          </cell>
          <cell r="L840">
            <v>358578</v>
          </cell>
          <cell r="M840">
            <v>144901</v>
          </cell>
          <cell r="N840">
            <v>40279</v>
          </cell>
          <cell r="O840">
            <v>36645</v>
          </cell>
          <cell r="P840">
            <v>8342205</v>
          </cell>
          <cell r="Q840">
            <v>7078</v>
          </cell>
          <cell r="R840">
            <v>159731259</v>
          </cell>
          <cell r="S840">
            <v>0</v>
          </cell>
        </row>
        <row r="841">
          <cell r="E841" t="str">
            <v>K209</v>
          </cell>
          <cell r="F841">
            <v>1</v>
          </cell>
          <cell r="G841">
            <v>0.83857000000000004</v>
          </cell>
          <cell r="H841">
            <v>0.10353</v>
          </cell>
          <cell r="I841">
            <v>9.7000000000000005E-4</v>
          </cell>
          <cell r="J841">
            <v>9.3000000000000005E-4</v>
          </cell>
          <cell r="K841">
            <v>1E-4</v>
          </cell>
          <cell r="L841">
            <v>2.2399999999999998E-3</v>
          </cell>
          <cell r="M841">
            <v>9.1E-4</v>
          </cell>
          <cell r="N841">
            <v>2.5000000000000001E-4</v>
          </cell>
          <cell r="O841">
            <v>2.3000000000000001E-4</v>
          </cell>
          <cell r="P841">
            <v>5.2229999999999999E-2</v>
          </cell>
          <cell r="Q841">
            <v>4.0000000000000003E-5</v>
          </cell>
          <cell r="R841">
            <v>1</v>
          </cell>
          <cell r="S841">
            <v>0</v>
          </cell>
        </row>
        <row r="842">
          <cell r="F842">
            <v>673122</v>
          </cell>
          <cell r="G842">
            <v>310912</v>
          </cell>
          <cell r="H842">
            <v>193179</v>
          </cell>
          <cell r="I842">
            <v>922</v>
          </cell>
          <cell r="J842">
            <v>4214</v>
          </cell>
          <cell r="K842">
            <v>28</v>
          </cell>
          <cell r="L842">
            <v>88513</v>
          </cell>
          <cell r="M842">
            <v>68972</v>
          </cell>
          <cell r="N842">
            <v>1828</v>
          </cell>
          <cell r="O842">
            <v>0</v>
          </cell>
          <cell r="P842">
            <v>4543</v>
          </cell>
          <cell r="Q842">
            <v>11</v>
          </cell>
          <cell r="R842">
            <v>673122</v>
          </cell>
          <cell r="S842">
            <v>0</v>
          </cell>
        </row>
        <row r="843">
          <cell r="E843" t="str">
            <v>K215</v>
          </cell>
          <cell r="F843">
            <v>1</v>
          </cell>
          <cell r="G843">
            <v>0.46187999999999996</v>
          </cell>
          <cell r="H843">
            <v>0.28699000000000002</v>
          </cell>
          <cell r="I843">
            <v>1.3699999999999999E-3</v>
          </cell>
          <cell r="J843">
            <v>6.2599999999999999E-3</v>
          </cell>
          <cell r="K843">
            <v>4.0000000000000003E-5</v>
          </cell>
          <cell r="L843">
            <v>0.13150000000000001</v>
          </cell>
          <cell r="M843">
            <v>0.10247000000000001</v>
          </cell>
          <cell r="N843">
            <v>2.7200000000000002E-3</v>
          </cell>
          <cell r="O843">
            <v>0</v>
          </cell>
          <cell r="P843">
            <v>6.7499999999999999E-3</v>
          </cell>
          <cell r="Q843">
            <v>2.0000000000000002E-5</v>
          </cell>
          <cell r="R843">
            <v>1</v>
          </cell>
          <cell r="S843">
            <v>0</v>
          </cell>
        </row>
        <row r="844">
          <cell r="F844">
            <v>147311</v>
          </cell>
          <cell r="G844">
            <v>132136</v>
          </cell>
          <cell r="H844">
            <v>13117</v>
          </cell>
          <cell r="I844">
            <v>192</v>
          </cell>
          <cell r="J844">
            <v>186</v>
          </cell>
          <cell r="K844">
            <v>13</v>
          </cell>
          <cell r="L844">
            <v>665</v>
          </cell>
          <cell r="M844">
            <v>190</v>
          </cell>
          <cell r="N844">
            <v>50</v>
          </cell>
          <cell r="O844">
            <v>55</v>
          </cell>
          <cell r="P844">
            <v>667</v>
          </cell>
          <cell r="Q844">
            <v>6</v>
          </cell>
          <cell r="R844">
            <v>147277</v>
          </cell>
          <cell r="S844">
            <v>34</v>
          </cell>
        </row>
        <row r="845">
          <cell r="E845" t="str">
            <v>K217</v>
          </cell>
          <cell r="F845">
            <v>1</v>
          </cell>
          <cell r="G845">
            <v>0.89698999999999995</v>
          </cell>
          <cell r="H845">
            <v>8.9039999999999994E-2</v>
          </cell>
          <cell r="I845">
            <v>1.2999999999999999E-3</v>
          </cell>
          <cell r="J845">
            <v>1.2600000000000001E-3</v>
          </cell>
          <cell r="K845">
            <v>9.0000000000000006E-5</v>
          </cell>
          <cell r="L845">
            <v>4.5100000000000001E-3</v>
          </cell>
          <cell r="M845">
            <v>1.2899999999999999E-3</v>
          </cell>
          <cell r="N845">
            <v>3.4000000000000002E-4</v>
          </cell>
          <cell r="O845">
            <v>3.6999999999999999E-4</v>
          </cell>
          <cell r="P845">
            <v>4.5300000000000002E-3</v>
          </cell>
          <cell r="Q845">
            <v>4.0000000000000003E-5</v>
          </cell>
          <cell r="R845">
            <v>0.99976000000000009</v>
          </cell>
          <cell r="S845">
            <v>2.3999999999990695E-4</v>
          </cell>
        </row>
        <row r="846">
          <cell r="F846">
            <v>4013759225.5</v>
          </cell>
          <cell r="G846">
            <v>1525625988</v>
          </cell>
          <cell r="H846">
            <v>1125475031.5</v>
          </cell>
          <cell r="I846">
            <v>6380177</v>
          </cell>
          <cell r="J846">
            <v>16844601</v>
          </cell>
          <cell r="K846">
            <v>160054</v>
          </cell>
          <cell r="L846">
            <v>612293396</v>
          </cell>
          <cell r="M846">
            <v>503829272</v>
          </cell>
          <cell r="N846">
            <v>12541550</v>
          </cell>
          <cell r="O846">
            <v>192332762</v>
          </cell>
          <cell r="P846">
            <v>18217441</v>
          </cell>
          <cell r="Q846">
            <v>58953</v>
          </cell>
          <cell r="R846">
            <v>4013759225.5</v>
          </cell>
          <cell r="S846">
            <v>0</v>
          </cell>
        </row>
        <row r="847">
          <cell r="E847" t="str">
            <v>K301</v>
          </cell>
          <cell r="F847">
            <v>1</v>
          </cell>
          <cell r="G847">
            <v>0.3801000000000001</v>
          </cell>
          <cell r="H847">
            <v>0.28039999999999998</v>
          </cell>
          <cell r="I847">
            <v>1.5900000000000001E-3</v>
          </cell>
          <cell r="J847">
            <v>4.1999999999999997E-3</v>
          </cell>
          <cell r="K847">
            <v>4.0000000000000003E-5</v>
          </cell>
          <cell r="L847">
            <v>0.15254999999999999</v>
          </cell>
          <cell r="M847">
            <v>0.12553</v>
          </cell>
          <cell r="N847">
            <v>3.1199999999999999E-3</v>
          </cell>
          <cell r="O847">
            <v>4.7919999999999997E-2</v>
          </cell>
          <cell r="P847">
            <v>4.5399999999999998E-3</v>
          </cell>
          <cell r="Q847">
            <v>1.0000000000000001E-5</v>
          </cell>
          <cell r="R847">
            <v>1</v>
          </cell>
          <cell r="S847">
            <v>0</v>
          </cell>
        </row>
        <row r="848">
          <cell r="F848">
            <v>4013759225.5</v>
          </cell>
          <cell r="G848">
            <v>1525625988</v>
          </cell>
          <cell r="H848">
            <v>1125475031.5</v>
          </cell>
          <cell r="I848">
            <v>6380177</v>
          </cell>
          <cell r="J848">
            <v>16844601</v>
          </cell>
          <cell r="K848">
            <v>160054</v>
          </cell>
          <cell r="L848">
            <v>612293396</v>
          </cell>
          <cell r="M848">
            <v>503829272</v>
          </cell>
          <cell r="N848">
            <v>12541550</v>
          </cell>
          <cell r="O848">
            <v>180259813</v>
          </cell>
          <cell r="P848">
            <v>18217441</v>
          </cell>
          <cell r="Q848">
            <v>58953</v>
          </cell>
          <cell r="R848">
            <v>4001686276.5</v>
          </cell>
          <cell r="S848">
            <v>12072949</v>
          </cell>
        </row>
        <row r="849">
          <cell r="E849" t="str">
            <v>K303</v>
          </cell>
          <cell r="F849">
            <v>1</v>
          </cell>
          <cell r="G849">
            <v>0.38009999999999999</v>
          </cell>
          <cell r="H849">
            <v>0.28039999999999998</v>
          </cell>
          <cell r="I849">
            <v>1.5900000000000001E-3</v>
          </cell>
          <cell r="J849">
            <v>4.1999999999999997E-3</v>
          </cell>
          <cell r="K849">
            <v>4.0000000000000003E-5</v>
          </cell>
          <cell r="L849">
            <v>0.15254999999999999</v>
          </cell>
          <cell r="M849">
            <v>0.12553</v>
          </cell>
          <cell r="N849">
            <v>3.1199999999999999E-3</v>
          </cell>
          <cell r="O849">
            <v>4.4909999999999999E-2</v>
          </cell>
          <cell r="P849">
            <v>4.5399999999999998E-3</v>
          </cell>
          <cell r="Q849">
            <v>1.0000000000000001E-5</v>
          </cell>
          <cell r="R849">
            <v>0.99698999999999993</v>
          </cell>
          <cell r="S849">
            <v>3.0100000000000682E-3</v>
          </cell>
        </row>
        <row r="850">
          <cell r="F850">
            <v>3995541784.5</v>
          </cell>
          <cell r="G850">
            <v>1525625988</v>
          </cell>
          <cell r="H850">
            <v>1125475031.5</v>
          </cell>
          <cell r="I850">
            <v>6380177</v>
          </cell>
          <cell r="J850">
            <v>16844601</v>
          </cell>
          <cell r="K850">
            <v>160054</v>
          </cell>
          <cell r="L850">
            <v>612293396</v>
          </cell>
          <cell r="M850">
            <v>503829272</v>
          </cell>
          <cell r="N850">
            <v>12541550</v>
          </cell>
          <cell r="O850">
            <v>192332762</v>
          </cell>
          <cell r="P850">
            <v>0</v>
          </cell>
          <cell r="Q850">
            <v>58953</v>
          </cell>
          <cell r="R850">
            <v>3995541784.5</v>
          </cell>
          <cell r="S850">
            <v>0</v>
          </cell>
        </row>
        <row r="851">
          <cell r="E851" t="str">
            <v>K305</v>
          </cell>
          <cell r="F851">
            <v>1</v>
          </cell>
          <cell r="G851">
            <v>0.38183000000000011</v>
          </cell>
          <cell r="H851">
            <v>0.28167999999999999</v>
          </cell>
          <cell r="I851">
            <v>1.6000000000000001E-3</v>
          </cell>
          <cell r="J851">
            <v>4.2199999999999998E-3</v>
          </cell>
          <cell r="K851">
            <v>4.0000000000000003E-5</v>
          </cell>
          <cell r="L851">
            <v>0.15323999999999999</v>
          </cell>
          <cell r="M851">
            <v>0.12609999999999999</v>
          </cell>
          <cell r="N851">
            <v>3.14E-3</v>
          </cell>
          <cell r="O851">
            <v>4.8140000000000002E-2</v>
          </cell>
          <cell r="P851">
            <v>0</v>
          </cell>
          <cell r="Q851">
            <v>1.0000000000000001E-5</v>
          </cell>
          <cell r="R851">
            <v>1</v>
          </cell>
          <cell r="S851">
            <v>0</v>
          </cell>
        </row>
        <row r="852">
          <cell r="F852">
            <v>1</v>
          </cell>
          <cell r="G852">
            <v>1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E853" t="str">
            <v>K307</v>
          </cell>
          <cell r="F853">
            <v>1</v>
          </cell>
          <cell r="G853">
            <v>1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F854">
            <v>1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1</v>
          </cell>
          <cell r="Q854">
            <v>0</v>
          </cell>
          <cell r="R854">
            <v>1</v>
          </cell>
          <cell r="S854">
            <v>0</v>
          </cell>
        </row>
        <row r="855">
          <cell r="E855" t="str">
            <v>K401</v>
          </cell>
          <cell r="F855">
            <v>1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1</v>
          </cell>
          <cell r="Q855">
            <v>0</v>
          </cell>
          <cell r="R855">
            <v>1</v>
          </cell>
          <cell r="S855">
            <v>0</v>
          </cell>
        </row>
        <row r="856">
          <cell r="F856">
            <v>146427</v>
          </cell>
          <cell r="G856">
            <v>132136</v>
          </cell>
          <cell r="H856">
            <v>13122</v>
          </cell>
          <cell r="I856">
            <v>192</v>
          </cell>
          <cell r="J856">
            <v>93</v>
          </cell>
          <cell r="K856">
            <v>13</v>
          </cell>
          <cell r="L856">
            <v>135</v>
          </cell>
          <cell r="M856">
            <v>38</v>
          </cell>
          <cell r="N856">
            <v>10</v>
          </cell>
          <cell r="O856">
            <v>15</v>
          </cell>
          <cell r="P856">
            <v>667</v>
          </cell>
          <cell r="Q856">
            <v>6</v>
          </cell>
          <cell r="R856">
            <v>146427</v>
          </cell>
          <cell r="S856">
            <v>0</v>
          </cell>
        </row>
        <row r="857">
          <cell r="E857" t="str">
            <v>K405</v>
          </cell>
          <cell r="F857">
            <v>1</v>
          </cell>
          <cell r="G857">
            <v>0.90239999999999998</v>
          </cell>
          <cell r="H857">
            <v>8.9609999999999995E-2</v>
          </cell>
          <cell r="I857">
            <v>1.31E-3</v>
          </cell>
          <cell r="J857">
            <v>6.4000000000000005E-4</v>
          </cell>
          <cell r="K857">
            <v>9.0000000000000006E-5</v>
          </cell>
          <cell r="L857">
            <v>9.2000000000000003E-4</v>
          </cell>
          <cell r="M857">
            <v>2.5999999999999998E-4</v>
          </cell>
          <cell r="N857">
            <v>6.9999999999999994E-5</v>
          </cell>
          <cell r="O857">
            <v>1E-4</v>
          </cell>
          <cell r="P857">
            <v>4.5599999999999998E-3</v>
          </cell>
          <cell r="Q857">
            <v>4.0000000000000003E-5</v>
          </cell>
          <cell r="R857">
            <v>1</v>
          </cell>
          <cell r="S857">
            <v>0</v>
          </cell>
        </row>
        <row r="858">
          <cell r="F858">
            <v>146412</v>
          </cell>
          <cell r="G858">
            <v>132136</v>
          </cell>
          <cell r="H858">
            <v>13122</v>
          </cell>
          <cell r="I858">
            <v>192</v>
          </cell>
          <cell r="J858">
            <v>93</v>
          </cell>
          <cell r="K858">
            <v>13</v>
          </cell>
          <cell r="L858">
            <v>135</v>
          </cell>
          <cell r="M858">
            <v>38</v>
          </cell>
          <cell r="N858">
            <v>10</v>
          </cell>
          <cell r="O858">
            <v>0</v>
          </cell>
          <cell r="P858">
            <v>667</v>
          </cell>
          <cell r="Q858">
            <v>6</v>
          </cell>
          <cell r="R858">
            <v>146412</v>
          </cell>
          <cell r="S858">
            <v>0</v>
          </cell>
        </row>
        <row r="859">
          <cell r="E859" t="str">
            <v>K406</v>
          </cell>
          <cell r="F859">
            <v>1</v>
          </cell>
          <cell r="G859">
            <v>0.90249999999999997</v>
          </cell>
          <cell r="H859">
            <v>8.9609999999999995E-2</v>
          </cell>
          <cell r="I859">
            <v>1.31E-3</v>
          </cell>
          <cell r="J859">
            <v>6.4000000000000005E-4</v>
          </cell>
          <cell r="K859">
            <v>9.0000000000000006E-5</v>
          </cell>
          <cell r="L859">
            <v>9.2000000000000003E-4</v>
          </cell>
          <cell r="M859">
            <v>2.5999999999999998E-4</v>
          </cell>
          <cell r="N859">
            <v>6.9999999999999994E-5</v>
          </cell>
          <cell r="O859">
            <v>0</v>
          </cell>
          <cell r="P859">
            <v>4.5599999999999998E-3</v>
          </cell>
          <cell r="Q859">
            <v>4.0000000000000003E-5</v>
          </cell>
          <cell r="R859">
            <v>1</v>
          </cell>
          <cell r="S859">
            <v>0</v>
          </cell>
        </row>
        <row r="860">
          <cell r="F860">
            <v>16284211.22000007</v>
          </cell>
          <cell r="G860">
            <v>13207428.880000064</v>
          </cell>
          <cell r="H860">
            <v>2892979.340000005</v>
          </cell>
          <cell r="I860">
            <v>0</v>
          </cell>
          <cell r="J860">
            <v>28645</v>
          </cell>
          <cell r="K860">
            <v>2856</v>
          </cell>
          <cell r="L860">
            <v>80974</v>
          </cell>
          <cell r="M860">
            <v>44014</v>
          </cell>
          <cell r="N860">
            <v>12516</v>
          </cell>
          <cell r="O860">
            <v>13607</v>
          </cell>
          <cell r="P860">
            <v>0</v>
          </cell>
          <cell r="Q860">
            <v>1191</v>
          </cell>
          <cell r="R860">
            <v>16284211.22000007</v>
          </cell>
          <cell r="S860">
            <v>0</v>
          </cell>
        </row>
        <row r="861">
          <cell r="E861" t="str">
            <v>K407</v>
          </cell>
          <cell r="F861">
            <v>1</v>
          </cell>
          <cell r="G861">
            <v>0.81104999999999994</v>
          </cell>
          <cell r="H861">
            <v>0.17766000000000001</v>
          </cell>
          <cell r="I861">
            <v>0</v>
          </cell>
          <cell r="J861">
            <v>1.7600000000000001E-3</v>
          </cell>
          <cell r="K861">
            <v>1.8000000000000001E-4</v>
          </cell>
          <cell r="L861">
            <v>4.9699999999999996E-3</v>
          </cell>
          <cell r="M861">
            <v>2.7000000000000001E-3</v>
          </cell>
          <cell r="N861">
            <v>7.6999999999999996E-4</v>
          </cell>
          <cell r="O861">
            <v>8.4000000000000003E-4</v>
          </cell>
          <cell r="P861">
            <v>0</v>
          </cell>
          <cell r="Q861">
            <v>6.9999999999999994E-5</v>
          </cell>
          <cell r="R861">
            <v>1</v>
          </cell>
          <cell r="S861">
            <v>0</v>
          </cell>
        </row>
        <row r="862">
          <cell r="F862">
            <v>161072</v>
          </cell>
          <cell r="G862">
            <v>132136</v>
          </cell>
          <cell r="H862">
            <v>26238</v>
          </cell>
          <cell r="I862">
            <v>192</v>
          </cell>
          <cell r="J862">
            <v>279</v>
          </cell>
          <cell r="K862">
            <v>26</v>
          </cell>
          <cell r="L862">
            <v>800</v>
          </cell>
          <cell r="M862">
            <v>456</v>
          </cell>
          <cell r="N862">
            <v>130</v>
          </cell>
          <cell r="O862">
            <v>136</v>
          </cell>
          <cell r="P862">
            <v>667</v>
          </cell>
          <cell r="Q862">
            <v>12</v>
          </cell>
          <cell r="R862">
            <v>161072</v>
          </cell>
          <cell r="S862">
            <v>0</v>
          </cell>
        </row>
        <row r="863">
          <cell r="E863" t="str">
            <v>K409</v>
          </cell>
          <cell r="F863">
            <v>1</v>
          </cell>
          <cell r="G863">
            <v>0.82035999999999998</v>
          </cell>
          <cell r="H863">
            <v>0.16289999999999999</v>
          </cell>
          <cell r="I863">
            <v>1.1900000000000001E-3</v>
          </cell>
          <cell r="J863">
            <v>1.73E-3</v>
          </cell>
          <cell r="K863">
            <v>1.6000000000000001E-4</v>
          </cell>
          <cell r="L863">
            <v>4.9699999999999996E-3</v>
          </cell>
          <cell r="M863">
            <v>2.8300000000000001E-3</v>
          </cell>
          <cell r="N863">
            <v>8.0999999999999996E-4</v>
          </cell>
          <cell r="O863">
            <v>8.4000000000000003E-4</v>
          </cell>
          <cell r="P863">
            <v>4.1399999999999996E-3</v>
          </cell>
          <cell r="Q863">
            <v>6.9999999999999994E-5</v>
          </cell>
          <cell r="R863">
            <v>1</v>
          </cell>
          <cell r="S863">
            <v>0</v>
          </cell>
        </row>
        <row r="864">
          <cell r="F864">
            <v>10683010.880000001</v>
          </cell>
          <cell r="G864">
            <v>9389993</v>
          </cell>
          <cell r="H864">
            <v>646612.88000000082</v>
          </cell>
          <cell r="I864">
            <v>4293</v>
          </cell>
          <cell r="J864">
            <v>8857</v>
          </cell>
          <cell r="K864">
            <v>142</v>
          </cell>
          <cell r="L864">
            <v>295920</v>
          </cell>
          <cell r="M864">
            <v>230868</v>
          </cell>
          <cell r="N864">
            <v>6956</v>
          </cell>
          <cell r="O864">
            <v>82857</v>
          </cell>
          <cell r="P864">
            <v>11055</v>
          </cell>
          <cell r="Q864">
            <v>5457</v>
          </cell>
          <cell r="R864">
            <v>10683010.880000001</v>
          </cell>
          <cell r="S864">
            <v>0</v>
          </cell>
        </row>
        <row r="865">
          <cell r="E865" t="str">
            <v>K411</v>
          </cell>
          <cell r="F865">
            <v>1</v>
          </cell>
          <cell r="G865">
            <v>0.87897000000000003</v>
          </cell>
          <cell r="H865">
            <v>6.053E-2</v>
          </cell>
          <cell r="I865">
            <v>4.0000000000000002E-4</v>
          </cell>
          <cell r="J865">
            <v>8.3000000000000001E-4</v>
          </cell>
          <cell r="K865">
            <v>1.0000000000000001E-5</v>
          </cell>
          <cell r="L865">
            <v>2.7699999999999999E-2</v>
          </cell>
          <cell r="M865">
            <v>2.1610000000000001E-2</v>
          </cell>
          <cell r="N865">
            <v>6.4999999999999997E-4</v>
          </cell>
          <cell r="O865">
            <v>7.7600000000000004E-3</v>
          </cell>
          <cell r="P865">
            <v>1.0300000000000001E-3</v>
          </cell>
          <cell r="Q865">
            <v>5.1000000000000004E-4</v>
          </cell>
          <cell r="R865">
            <v>0.99999999999999989</v>
          </cell>
          <cell r="S865">
            <v>0</v>
          </cell>
        </row>
        <row r="866">
          <cell r="F866">
            <v>4000458318.5</v>
          </cell>
          <cell r="G866">
            <v>1525625988</v>
          </cell>
          <cell r="H866">
            <v>1124961238.5</v>
          </cell>
          <cell r="I866">
            <v>6380177</v>
          </cell>
          <cell r="J866">
            <v>16844601</v>
          </cell>
          <cell r="K866">
            <v>160054</v>
          </cell>
          <cell r="L866">
            <v>611579231</v>
          </cell>
          <cell r="M866">
            <v>503829272</v>
          </cell>
          <cell r="N866">
            <v>12541550</v>
          </cell>
          <cell r="O866">
            <v>180259813</v>
          </cell>
          <cell r="P866">
            <v>18217441</v>
          </cell>
          <cell r="Q866">
            <v>58953</v>
          </cell>
          <cell r="R866">
            <v>4000458318.5</v>
          </cell>
          <cell r="S866">
            <v>0</v>
          </cell>
        </row>
        <row r="867">
          <cell r="E867" t="str">
            <v>K302</v>
          </cell>
          <cell r="F867">
            <v>1</v>
          </cell>
          <cell r="G867">
            <v>0.3813700000000001</v>
          </cell>
          <cell r="H867">
            <v>0.28121000000000002</v>
          </cell>
          <cell r="I867">
            <v>1.5900000000000001E-3</v>
          </cell>
          <cell r="J867">
            <v>4.2100000000000002E-3</v>
          </cell>
          <cell r="K867">
            <v>4.0000000000000003E-5</v>
          </cell>
          <cell r="L867">
            <v>0.15287999999999999</v>
          </cell>
          <cell r="M867">
            <v>0.12594</v>
          </cell>
          <cell r="N867">
            <v>3.14E-3</v>
          </cell>
          <cell r="O867">
            <v>4.5060000000000003E-2</v>
          </cell>
          <cell r="P867">
            <v>4.5500000000000002E-3</v>
          </cell>
          <cell r="Q867">
            <v>1.0000000000000001E-5</v>
          </cell>
          <cell r="R867">
            <v>1.0000000000000004</v>
          </cell>
          <cell r="S867">
            <v>0</v>
          </cell>
        </row>
        <row r="869">
          <cell r="E869" t="str">
            <v>R600</v>
          </cell>
          <cell r="F869">
            <v>21936949</v>
          </cell>
          <cell r="G869">
            <v>18648561</v>
          </cell>
          <cell r="H869">
            <v>2702645</v>
          </cell>
          <cell r="I869">
            <v>23293</v>
          </cell>
          <cell r="J869">
            <v>25438</v>
          </cell>
          <cell r="K869">
            <v>2682</v>
          </cell>
          <cell r="L869">
            <v>68113</v>
          </cell>
          <cell r="M869">
            <v>35152</v>
          </cell>
          <cell r="N869">
            <v>9092</v>
          </cell>
          <cell r="O869">
            <v>10166</v>
          </cell>
          <cell r="P869">
            <v>410529</v>
          </cell>
          <cell r="Q869">
            <v>1278</v>
          </cell>
          <cell r="R869">
            <v>21936949</v>
          </cell>
          <cell r="S869">
            <v>0</v>
          </cell>
        </row>
        <row r="870">
          <cell r="E870" t="str">
            <v>R602</v>
          </cell>
          <cell r="F870">
            <v>49620704</v>
          </cell>
          <cell r="G870">
            <v>40751996</v>
          </cell>
          <cell r="H870">
            <v>7353292</v>
          </cell>
          <cell r="I870">
            <v>54087</v>
          </cell>
          <cell r="J870">
            <v>75423</v>
          </cell>
          <cell r="K870">
            <v>7443</v>
          </cell>
          <cell r="L870">
            <v>224286</v>
          </cell>
          <cell r="M870">
            <v>129014</v>
          </cell>
          <cell r="N870">
            <v>33246</v>
          </cell>
          <cell r="O870">
            <v>39200</v>
          </cell>
          <cell r="P870">
            <v>949244</v>
          </cell>
          <cell r="Q870">
            <v>3473</v>
          </cell>
          <cell r="R870">
            <v>49620704</v>
          </cell>
          <cell r="S870">
            <v>0</v>
          </cell>
        </row>
        <row r="872">
          <cell r="R872" t="str">
            <v>FR-16(7)(v)-13</v>
          </cell>
        </row>
        <row r="873">
          <cell r="R873" t="str">
            <v>WITNESS RESPONSIBLE:</v>
          </cell>
        </row>
        <row r="874">
          <cell r="R874" t="str">
            <v>JAMES E. ZIOLKOWSKI</v>
          </cell>
        </row>
        <row r="875">
          <cell r="R875" t="str">
            <v>PAGE 17 OF 18</v>
          </cell>
        </row>
        <row r="878">
          <cell r="F878" t="str">
            <v>TOTAL</v>
          </cell>
          <cell r="H878" t="str">
            <v>DS</v>
          </cell>
          <cell r="I878" t="str">
            <v>GSFL</v>
          </cell>
          <cell r="J878" t="str">
            <v>EH</v>
          </cell>
          <cell r="K878" t="str">
            <v>SP</v>
          </cell>
          <cell r="L878" t="str">
            <v>DT SEC</v>
          </cell>
          <cell r="M878" t="str">
            <v>DT PRI</v>
          </cell>
          <cell r="N878" t="str">
            <v>DP</v>
          </cell>
          <cell r="O878" t="str">
            <v>TT</v>
          </cell>
          <cell r="Q878" t="str">
            <v>OTHER</v>
          </cell>
        </row>
        <row r="879">
          <cell r="F879" t="str">
            <v>DISTRIBUTION</v>
          </cell>
          <cell r="G879" t="str">
            <v>RS</v>
          </cell>
          <cell r="H879" t="str">
            <v>SECONDARY</v>
          </cell>
          <cell r="I879" t="str">
            <v>SECONDARY</v>
          </cell>
          <cell r="J879" t="str">
            <v>SECONDARY</v>
          </cell>
          <cell r="K879" t="str">
            <v>SECONDARY</v>
          </cell>
          <cell r="L879" t="str">
            <v>SECONDARY</v>
          </cell>
          <cell r="M879" t="str">
            <v>PRIMARY</v>
          </cell>
          <cell r="N879" t="str">
            <v>PRIMARY</v>
          </cell>
          <cell r="O879" t="str">
            <v>TRANSMISSION</v>
          </cell>
          <cell r="P879" t="str">
            <v>LT</v>
          </cell>
          <cell r="Q879" t="str">
            <v>WATER</v>
          </cell>
          <cell r="R879" t="str">
            <v>TOTAL</v>
          </cell>
          <cell r="S879" t="str">
            <v>ALL</v>
          </cell>
        </row>
        <row r="880">
          <cell r="E880" t="str">
            <v>ALLO</v>
          </cell>
          <cell r="F880" t="str">
            <v>CUSTOMER</v>
          </cell>
          <cell r="G880" t="str">
            <v>RESIDENTIAL</v>
          </cell>
          <cell r="H880" t="str">
            <v>DISTRIBUTION</v>
          </cell>
          <cell r="I880" t="str">
            <v>DISTRIBUTION</v>
          </cell>
          <cell r="J880" t="str">
            <v>DISTRIBUTION</v>
          </cell>
          <cell r="K880" t="str">
            <v>DISTRIBUTION</v>
          </cell>
          <cell r="L880" t="str">
            <v>DISTRIBUTION</v>
          </cell>
          <cell r="M880" t="str">
            <v>DISTRIBUTION</v>
          </cell>
          <cell r="N880" t="str">
            <v>DISTRIBUTION</v>
          </cell>
          <cell r="O880" t="str">
            <v>TIME OF DAY</v>
          </cell>
          <cell r="P880" t="str">
            <v>LIGHTING</v>
          </cell>
          <cell r="Q880" t="str">
            <v>PUMPING</v>
          </cell>
          <cell r="R880" t="str">
            <v>AT ISSUE</v>
          </cell>
          <cell r="S880" t="str">
            <v>OTHER</v>
          </cell>
        </row>
        <row r="881">
          <cell r="E881">
            <v>1</v>
          </cell>
          <cell r="G881">
            <v>3</v>
          </cell>
          <cell r="H881">
            <v>4</v>
          </cell>
          <cell r="I881">
            <v>5</v>
          </cell>
          <cell r="J881">
            <v>6</v>
          </cell>
          <cell r="K881">
            <v>7</v>
          </cell>
          <cell r="L881">
            <v>8</v>
          </cell>
          <cell r="M881">
            <v>9</v>
          </cell>
          <cell r="N881">
            <v>10</v>
          </cell>
          <cell r="O881">
            <v>11</v>
          </cell>
          <cell r="P881">
            <v>12</v>
          </cell>
          <cell r="Q881">
            <v>13</v>
          </cell>
          <cell r="S881" t="str">
            <v xml:space="preserve"> </v>
          </cell>
        </row>
        <row r="883">
          <cell r="F883">
            <v>369787593</v>
          </cell>
          <cell r="G883">
            <v>150196282</v>
          </cell>
          <cell r="H883">
            <v>109813740</v>
          </cell>
          <cell r="I883">
            <v>728280</v>
          </cell>
          <cell r="J883">
            <v>1504882</v>
          </cell>
          <cell r="K883">
            <v>24418</v>
          </cell>
          <cell r="L883">
            <v>50255488</v>
          </cell>
          <cell r="M883">
            <v>39207157</v>
          </cell>
          <cell r="N883">
            <v>1181424</v>
          </cell>
          <cell r="O883">
            <v>14072356</v>
          </cell>
          <cell r="P883">
            <v>1877507</v>
          </cell>
          <cell r="Q883">
            <v>926059</v>
          </cell>
          <cell r="R883">
            <v>369787593</v>
          </cell>
          <cell r="S883">
            <v>0</v>
          </cell>
        </row>
        <row r="884">
          <cell r="E884" t="str">
            <v>K901</v>
          </cell>
          <cell r="F884">
            <v>1</v>
          </cell>
          <cell r="G884">
            <v>0.40616906699999988</v>
          </cell>
          <cell r="H884">
            <v>0.296964371</v>
          </cell>
          <cell r="I884">
            <v>1.9694550000000002E-3</v>
          </cell>
          <cell r="J884">
            <v>4.0695849999999997E-3</v>
          </cell>
          <cell r="K884">
            <v>6.6032999999999996E-5</v>
          </cell>
          <cell r="L884">
            <v>0.13590366200000001</v>
          </cell>
          <cell r="M884">
            <v>0.106026156</v>
          </cell>
          <cell r="N884">
            <v>3.1948720000000001E-3</v>
          </cell>
          <cell r="O884">
            <v>3.8055240999999997E-2</v>
          </cell>
          <cell r="P884">
            <v>5.0772580000000003E-3</v>
          </cell>
          <cell r="Q884">
            <v>2.5043000000000001E-3</v>
          </cell>
          <cell r="R884">
            <v>0.99999999999999989</v>
          </cell>
          <cell r="S884">
            <v>0</v>
          </cell>
        </row>
        <row r="885">
          <cell r="F885">
            <v>369787593</v>
          </cell>
          <cell r="G885">
            <v>150196282</v>
          </cell>
          <cell r="H885">
            <v>109813740</v>
          </cell>
          <cell r="I885">
            <v>728280</v>
          </cell>
          <cell r="J885">
            <v>1504882</v>
          </cell>
          <cell r="K885">
            <v>24418</v>
          </cell>
          <cell r="L885">
            <v>50255488</v>
          </cell>
          <cell r="M885">
            <v>39207157</v>
          </cell>
          <cell r="N885">
            <v>1181424</v>
          </cell>
          <cell r="O885">
            <v>14072356</v>
          </cell>
          <cell r="P885">
            <v>1877507</v>
          </cell>
          <cell r="Q885">
            <v>926059</v>
          </cell>
          <cell r="R885">
            <v>369787593</v>
          </cell>
          <cell r="S885">
            <v>0</v>
          </cell>
        </row>
        <row r="886">
          <cell r="E886" t="str">
            <v>K902</v>
          </cell>
          <cell r="F886">
            <v>1</v>
          </cell>
          <cell r="G886">
            <v>0.40616906699999988</v>
          </cell>
          <cell r="H886">
            <v>0.296964371</v>
          </cell>
          <cell r="I886">
            <v>1.9694550000000002E-3</v>
          </cell>
          <cell r="J886">
            <v>4.0695849999999997E-3</v>
          </cell>
          <cell r="K886">
            <v>6.6032999999999996E-5</v>
          </cell>
          <cell r="L886">
            <v>0.13590366200000001</v>
          </cell>
          <cell r="M886">
            <v>0.106026156</v>
          </cell>
          <cell r="N886">
            <v>3.1948720000000001E-3</v>
          </cell>
          <cell r="O886">
            <v>3.8055240999999997E-2</v>
          </cell>
          <cell r="P886">
            <v>5.0772580000000003E-3</v>
          </cell>
          <cell r="Q886">
            <v>2.5043000000000001E-3</v>
          </cell>
          <cell r="R886">
            <v>0.99999999999999989</v>
          </cell>
          <cell r="S886">
            <v>0</v>
          </cell>
        </row>
        <row r="890">
          <cell r="E890" t="str">
            <v>P129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</row>
        <row r="891">
          <cell r="E891" t="str">
            <v>T129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E892" t="str">
            <v>PT29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E893" t="str">
            <v>D149</v>
          </cell>
          <cell r="F893">
            <v>1</v>
          </cell>
          <cell r="G893">
            <v>0.83857000000000004</v>
          </cell>
          <cell r="H893">
            <v>0.10353</v>
          </cell>
          <cell r="I893">
            <v>9.7000000000000005E-4</v>
          </cell>
          <cell r="J893">
            <v>9.3000000000000005E-4</v>
          </cell>
          <cell r="K893">
            <v>1E-4</v>
          </cell>
          <cell r="L893">
            <v>2.2399999999999998E-3</v>
          </cell>
          <cell r="M893">
            <v>9.1E-4</v>
          </cell>
          <cell r="N893">
            <v>2.5000000000000001E-4</v>
          </cell>
          <cell r="O893">
            <v>2.3000000000000001E-4</v>
          </cell>
          <cell r="P893">
            <v>5.2229999999999999E-2</v>
          </cell>
          <cell r="Q893">
            <v>4.0000000000000003E-5</v>
          </cell>
          <cell r="R893">
            <v>1</v>
          </cell>
          <cell r="S893">
            <v>0</v>
          </cell>
        </row>
        <row r="894">
          <cell r="E894" t="str">
            <v>TD29</v>
          </cell>
          <cell r="F894">
            <v>1</v>
          </cell>
          <cell r="G894">
            <v>0.83857000000000004</v>
          </cell>
          <cell r="H894">
            <v>0.10353</v>
          </cell>
          <cell r="I894">
            <v>9.7000000000000005E-4</v>
          </cell>
          <cell r="J894">
            <v>9.3000000000000005E-4</v>
          </cell>
          <cell r="K894">
            <v>1E-4</v>
          </cell>
          <cell r="L894">
            <v>2.2399999999999998E-3</v>
          </cell>
          <cell r="M894">
            <v>9.1E-4</v>
          </cell>
          <cell r="N894">
            <v>2.5000000000000001E-4</v>
          </cell>
          <cell r="O894">
            <v>2.3000000000000001E-4</v>
          </cell>
          <cell r="P894">
            <v>5.2229999999999999E-2</v>
          </cell>
          <cell r="Q894">
            <v>4.0000000000000003E-5</v>
          </cell>
          <cell r="R894">
            <v>1</v>
          </cell>
          <cell r="S894">
            <v>0</v>
          </cell>
        </row>
        <row r="895">
          <cell r="E895" t="str">
            <v>PD29</v>
          </cell>
          <cell r="F895">
            <v>1</v>
          </cell>
          <cell r="G895">
            <v>0.84130000000000005</v>
          </cell>
          <cell r="H895">
            <v>0.14373</v>
          </cell>
          <cell r="I895">
            <v>1.1800000000000001E-3</v>
          </cell>
          <cell r="J895">
            <v>1.4499999999999999E-3</v>
          </cell>
          <cell r="K895">
            <v>1.3999999999999999E-4</v>
          </cell>
          <cell r="L895">
            <v>4.2399999999999998E-3</v>
          </cell>
          <cell r="M895">
            <v>2.4199999999999998E-3</v>
          </cell>
          <cell r="N895">
            <v>6.3000000000000003E-4</v>
          </cell>
          <cell r="O895">
            <v>7.5000000000000002E-4</v>
          </cell>
          <cell r="P895">
            <v>4.0899999999999999E-3</v>
          </cell>
          <cell r="Q895">
            <v>6.9999999999999994E-5</v>
          </cell>
          <cell r="R895">
            <v>1</v>
          </cell>
          <cell r="S895">
            <v>0</v>
          </cell>
        </row>
        <row r="896">
          <cell r="E896" t="str">
            <v>G129</v>
          </cell>
          <cell r="F896">
            <v>1</v>
          </cell>
          <cell r="G896">
            <v>0.84129000000000009</v>
          </cell>
          <cell r="H896">
            <v>0.14373</v>
          </cell>
          <cell r="I896">
            <v>1.1800000000000001E-3</v>
          </cell>
          <cell r="J896">
            <v>1.4499999999999999E-3</v>
          </cell>
          <cell r="K896">
            <v>1.3999999999999999E-4</v>
          </cell>
          <cell r="L896">
            <v>4.2399999999999998E-3</v>
          </cell>
          <cell r="M896">
            <v>2.4199999999999998E-3</v>
          </cell>
          <cell r="N896">
            <v>6.3000000000000003E-4</v>
          </cell>
          <cell r="O896">
            <v>7.5000000000000002E-4</v>
          </cell>
          <cell r="P896">
            <v>4.1000000000000003E-3</v>
          </cell>
          <cell r="Q896">
            <v>6.9999999999999994E-5</v>
          </cell>
          <cell r="R896">
            <v>1</v>
          </cell>
          <cell r="S896">
            <v>0</v>
          </cell>
        </row>
        <row r="897">
          <cell r="E897" t="str">
            <v>C129</v>
          </cell>
          <cell r="F897">
            <v>1</v>
          </cell>
          <cell r="G897">
            <v>0.83877000000000002</v>
          </cell>
          <cell r="H897">
            <v>0.10673000000000001</v>
          </cell>
          <cell r="I897">
            <v>9.8999999999999999E-4</v>
          </cell>
          <cell r="J897">
            <v>9.7000000000000005E-4</v>
          </cell>
          <cell r="K897">
            <v>1.1E-4</v>
          </cell>
          <cell r="L897">
            <v>2.3999999999999998E-3</v>
          </cell>
          <cell r="M897">
            <v>1.0300000000000001E-3</v>
          </cell>
          <cell r="N897">
            <v>2.7999999999999998E-4</v>
          </cell>
          <cell r="O897">
            <v>2.7E-4</v>
          </cell>
          <cell r="P897">
            <v>4.8399999999999999E-2</v>
          </cell>
          <cell r="Q897">
            <v>5.0000000000000002E-5</v>
          </cell>
          <cell r="R897">
            <v>1</v>
          </cell>
          <cell r="S897">
            <v>0</v>
          </cell>
        </row>
        <row r="898">
          <cell r="E898" t="str">
            <v>GP19</v>
          </cell>
          <cell r="F898">
            <v>1</v>
          </cell>
          <cell r="G898">
            <v>0.80062</v>
          </cell>
          <cell r="H898">
            <v>9.8309999999999995E-2</v>
          </cell>
          <cell r="I898">
            <v>9.3000000000000005E-4</v>
          </cell>
          <cell r="J898">
            <v>9.3999999999999997E-4</v>
          </cell>
          <cell r="K898">
            <v>1E-4</v>
          </cell>
          <cell r="L898">
            <v>2.4099999999999998E-3</v>
          </cell>
          <cell r="M898">
            <v>9.3999999999999997E-4</v>
          </cell>
          <cell r="N898">
            <v>2.5999999999999998E-4</v>
          </cell>
          <cell r="O898">
            <v>2.4000000000000001E-4</v>
          </cell>
          <cell r="P898">
            <v>9.5210000000000003E-2</v>
          </cell>
          <cell r="Q898">
            <v>4.0000000000000003E-5</v>
          </cell>
          <cell r="R898">
            <v>1.0000000000000002</v>
          </cell>
          <cell r="S898">
            <v>0</v>
          </cell>
        </row>
        <row r="899">
          <cell r="E899" t="str">
            <v>DR19</v>
          </cell>
          <cell r="F899">
            <v>1</v>
          </cell>
          <cell r="G899">
            <v>0.80467999999999995</v>
          </cell>
          <cell r="H899">
            <v>0.10292</v>
          </cell>
          <cell r="I899">
            <v>9.6000000000000002E-4</v>
          </cell>
          <cell r="J899">
            <v>9.8999999999999999E-4</v>
          </cell>
          <cell r="K899">
            <v>1E-4</v>
          </cell>
          <cell r="L899">
            <v>2.5999999999999999E-3</v>
          </cell>
          <cell r="M899">
            <v>1.09E-3</v>
          </cell>
          <cell r="N899">
            <v>2.9999999999999997E-4</v>
          </cell>
          <cell r="O899">
            <v>2.9999999999999997E-4</v>
          </cell>
          <cell r="P899">
            <v>8.6019999999999999E-2</v>
          </cell>
          <cell r="Q899">
            <v>4.0000000000000003E-5</v>
          </cell>
          <cell r="R899">
            <v>1</v>
          </cell>
          <cell r="S899">
            <v>0</v>
          </cell>
        </row>
        <row r="902">
          <cell r="E902" t="str">
            <v>P229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</row>
        <row r="903">
          <cell r="E903" t="str">
            <v>T229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E904" t="str">
            <v>PL49</v>
          </cell>
          <cell r="F904">
            <v>1</v>
          </cell>
          <cell r="G904">
            <v>0.90249999999999997</v>
          </cell>
          <cell r="H904">
            <v>8.9609999999999995E-2</v>
          </cell>
          <cell r="I904">
            <v>1.31E-3</v>
          </cell>
          <cell r="J904">
            <v>6.4000000000000005E-4</v>
          </cell>
          <cell r="K904">
            <v>9.0000000000000006E-5</v>
          </cell>
          <cell r="L904">
            <v>9.2000000000000003E-4</v>
          </cell>
          <cell r="M904">
            <v>2.5999999999999998E-4</v>
          </cell>
          <cell r="N904">
            <v>6.9999999999999994E-5</v>
          </cell>
          <cell r="O904">
            <v>0</v>
          </cell>
          <cell r="P904">
            <v>4.5599999999999998E-3</v>
          </cell>
          <cell r="Q904">
            <v>4.0000000000000003E-5</v>
          </cell>
          <cell r="R904">
            <v>1</v>
          </cell>
          <cell r="S904">
            <v>0</v>
          </cell>
        </row>
        <row r="905">
          <cell r="E905" t="str">
            <v>D249</v>
          </cell>
          <cell r="F905">
            <v>1</v>
          </cell>
          <cell r="G905">
            <v>0.85816000000000003</v>
          </cell>
          <cell r="H905">
            <v>0.10623</v>
          </cell>
          <cell r="I905">
            <v>9.8999999999999999E-4</v>
          </cell>
          <cell r="J905">
            <v>9.3000000000000005E-4</v>
          </cell>
          <cell r="K905">
            <v>1.1E-4</v>
          </cell>
          <cell r="L905">
            <v>2.16E-3</v>
          </cell>
          <cell r="M905">
            <v>8.8999999999999995E-4</v>
          </cell>
          <cell r="N905">
            <v>2.5000000000000001E-4</v>
          </cell>
          <cell r="O905">
            <v>2.2000000000000001E-4</v>
          </cell>
          <cell r="P905">
            <v>3.0009999999999998E-2</v>
          </cell>
          <cell r="Q905">
            <v>5.0000000000000002E-5</v>
          </cell>
          <cell r="R905">
            <v>1.0000000000000002</v>
          </cell>
          <cell r="S905">
            <v>0</v>
          </cell>
        </row>
        <row r="906">
          <cell r="E906" t="str">
            <v>NT29</v>
          </cell>
          <cell r="F906">
            <v>1</v>
          </cell>
          <cell r="G906">
            <v>0.85816000000000003</v>
          </cell>
          <cell r="H906">
            <v>0.10623</v>
          </cell>
          <cell r="I906">
            <v>9.8999999999999999E-4</v>
          </cell>
          <cell r="J906">
            <v>9.3000000000000005E-4</v>
          </cell>
          <cell r="K906">
            <v>1.1E-4</v>
          </cell>
          <cell r="L906">
            <v>2.16E-3</v>
          </cell>
          <cell r="M906">
            <v>8.8999999999999995E-4</v>
          </cell>
          <cell r="N906">
            <v>2.5000000000000001E-4</v>
          </cell>
          <cell r="O906">
            <v>2.2000000000000001E-4</v>
          </cell>
          <cell r="P906">
            <v>3.0009999999999998E-2</v>
          </cell>
          <cell r="Q906">
            <v>5.0000000000000002E-5</v>
          </cell>
          <cell r="R906">
            <v>1.0000000000000002</v>
          </cell>
          <cell r="S906">
            <v>0</v>
          </cell>
        </row>
        <row r="907">
          <cell r="E907" t="str">
            <v>G229</v>
          </cell>
          <cell r="F907">
            <v>1</v>
          </cell>
          <cell r="G907">
            <v>0.84175</v>
          </cell>
          <cell r="H907">
            <v>0.14363000000000001</v>
          </cell>
          <cell r="I907">
            <v>1.1800000000000001E-3</v>
          </cell>
          <cell r="J907">
            <v>1.4499999999999999E-3</v>
          </cell>
          <cell r="K907">
            <v>1.3999999999999999E-4</v>
          </cell>
          <cell r="L907">
            <v>4.2399999999999998E-3</v>
          </cell>
          <cell r="M907">
            <v>2.4199999999999998E-3</v>
          </cell>
          <cell r="N907">
            <v>6.2E-4</v>
          </cell>
          <cell r="O907">
            <v>7.3999999999999999E-4</v>
          </cell>
          <cell r="P907">
            <v>3.7599999999999999E-3</v>
          </cell>
          <cell r="Q907">
            <v>6.9999999999999994E-5</v>
          </cell>
          <cell r="R907">
            <v>0.99999999999999989</v>
          </cell>
          <cell r="S907">
            <v>0</v>
          </cell>
        </row>
        <row r="908">
          <cell r="E908" t="str">
            <v>C229</v>
          </cell>
          <cell r="F908">
            <v>1</v>
          </cell>
          <cell r="G908">
            <v>0.84118999999999999</v>
          </cell>
          <cell r="H908">
            <v>0.14376</v>
          </cell>
          <cell r="I908">
            <v>1.1800000000000001E-3</v>
          </cell>
          <cell r="J908">
            <v>1.4499999999999999E-3</v>
          </cell>
          <cell r="K908">
            <v>1.3999999999999999E-4</v>
          </cell>
          <cell r="L908">
            <v>4.2399999999999998E-3</v>
          </cell>
          <cell r="M908">
            <v>2.4199999999999998E-3</v>
          </cell>
          <cell r="N908">
            <v>6.3000000000000003E-4</v>
          </cell>
          <cell r="O908">
            <v>7.5000000000000002E-4</v>
          </cell>
          <cell r="P908">
            <v>4.1700000000000001E-3</v>
          </cell>
          <cell r="Q908">
            <v>6.9999999999999994E-5</v>
          </cell>
          <cell r="R908">
            <v>1</v>
          </cell>
          <cell r="S908">
            <v>0</v>
          </cell>
        </row>
        <row r="909">
          <cell r="E909" t="str">
            <v>NP29</v>
          </cell>
          <cell r="F909">
            <v>1</v>
          </cell>
          <cell r="G909">
            <v>0.85702999999999996</v>
          </cell>
          <cell r="H909">
            <v>0.10878</v>
          </cell>
          <cell r="I909">
            <v>1E-3</v>
          </cell>
          <cell r="J909">
            <v>9.7000000000000005E-4</v>
          </cell>
          <cell r="K909">
            <v>1.1E-4</v>
          </cell>
          <cell r="L909">
            <v>2.3E-3</v>
          </cell>
          <cell r="M909">
            <v>1E-3</v>
          </cell>
          <cell r="N909">
            <v>2.7E-4</v>
          </cell>
          <cell r="O909">
            <v>2.5999999999999998E-4</v>
          </cell>
          <cell r="P909">
            <v>2.8230000000000002E-2</v>
          </cell>
          <cell r="Q909">
            <v>5.0000000000000002E-5</v>
          </cell>
          <cell r="R909">
            <v>1</v>
          </cell>
          <cell r="S909">
            <v>0</v>
          </cell>
        </row>
        <row r="912">
          <cell r="E912" t="str">
            <v>W669</v>
          </cell>
          <cell r="F912">
            <v>1</v>
          </cell>
          <cell r="G912">
            <v>0.84130000000000005</v>
          </cell>
          <cell r="H912">
            <v>0.14373</v>
          </cell>
          <cell r="I912">
            <v>1.1800000000000001E-3</v>
          </cell>
          <cell r="J912">
            <v>1.4499999999999999E-3</v>
          </cell>
          <cell r="K912">
            <v>1.3999999999999999E-4</v>
          </cell>
          <cell r="L912">
            <v>4.2399999999999998E-3</v>
          </cell>
          <cell r="M912">
            <v>2.4199999999999998E-3</v>
          </cell>
          <cell r="N912">
            <v>6.3000000000000003E-4</v>
          </cell>
          <cell r="O912">
            <v>7.5000000000000002E-4</v>
          </cell>
          <cell r="P912">
            <v>4.0899999999999999E-3</v>
          </cell>
          <cell r="Q912">
            <v>6.9999999999999994E-5</v>
          </cell>
          <cell r="R912">
            <v>1</v>
          </cell>
          <cell r="S912">
            <v>0</v>
          </cell>
        </row>
        <row r="913">
          <cell r="E913" t="str">
            <v>W689</v>
          </cell>
          <cell r="F913">
            <v>1</v>
          </cell>
          <cell r="G913">
            <v>0.85699999999999998</v>
          </cell>
          <cell r="H913">
            <v>0.10879</v>
          </cell>
          <cell r="I913">
            <v>1E-3</v>
          </cell>
          <cell r="J913">
            <v>9.7000000000000005E-4</v>
          </cell>
          <cell r="K913">
            <v>1.2E-4</v>
          </cell>
          <cell r="L913">
            <v>2.3E-3</v>
          </cell>
          <cell r="M913">
            <v>1E-3</v>
          </cell>
          <cell r="N913">
            <v>2.7999999999999998E-4</v>
          </cell>
          <cell r="O913">
            <v>2.5999999999999998E-4</v>
          </cell>
          <cell r="P913">
            <v>2.8230000000000002E-2</v>
          </cell>
          <cell r="Q913">
            <v>5.0000000000000002E-5</v>
          </cell>
          <cell r="R913">
            <v>0.99999999999999989</v>
          </cell>
          <cell r="S913">
            <v>0</v>
          </cell>
        </row>
        <row r="914">
          <cell r="E914" t="str">
            <v>W719</v>
          </cell>
          <cell r="F914">
            <v>1</v>
          </cell>
          <cell r="G914">
            <v>1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E915" t="str">
            <v>W749</v>
          </cell>
          <cell r="F915">
            <v>1</v>
          </cell>
          <cell r="G915">
            <v>1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E916" t="str">
            <v>WC79</v>
          </cell>
          <cell r="F916">
            <v>1</v>
          </cell>
          <cell r="G916">
            <v>0.8414600000000001</v>
          </cell>
          <cell r="H916">
            <v>0.14335999999999999</v>
          </cell>
          <cell r="I916">
            <v>1.1800000000000001E-3</v>
          </cell>
          <cell r="J916">
            <v>1.4499999999999999E-3</v>
          </cell>
          <cell r="K916">
            <v>1.3999999999999999E-4</v>
          </cell>
          <cell r="L916">
            <v>4.2199999999999998E-3</v>
          </cell>
          <cell r="M916">
            <v>2.4099999999999998E-3</v>
          </cell>
          <cell r="N916">
            <v>6.3000000000000003E-4</v>
          </cell>
          <cell r="O916">
            <v>7.3999999999999999E-4</v>
          </cell>
          <cell r="P916">
            <v>4.3400000000000001E-3</v>
          </cell>
          <cell r="Q916">
            <v>6.9999999999999994E-5</v>
          </cell>
          <cell r="R916">
            <v>1</v>
          </cell>
          <cell r="S916">
            <v>0</v>
          </cell>
        </row>
        <row r="919">
          <cell r="E919" t="str">
            <v>RB29</v>
          </cell>
          <cell r="F919">
            <v>1</v>
          </cell>
          <cell r="G919">
            <v>0.85702999999999996</v>
          </cell>
          <cell r="H919">
            <v>0.10878</v>
          </cell>
          <cell r="I919">
            <v>1E-3</v>
          </cell>
          <cell r="J919">
            <v>9.7000000000000005E-4</v>
          </cell>
          <cell r="K919">
            <v>1.1E-4</v>
          </cell>
          <cell r="L919">
            <v>2.3E-3</v>
          </cell>
          <cell r="M919">
            <v>9.8999999999999999E-4</v>
          </cell>
          <cell r="N919">
            <v>2.7999999999999998E-4</v>
          </cell>
          <cell r="O919">
            <v>2.5999999999999998E-4</v>
          </cell>
          <cell r="P919">
            <v>2.8230000000000002E-2</v>
          </cell>
          <cell r="Q919">
            <v>5.0000000000000002E-5</v>
          </cell>
          <cell r="R919">
            <v>1</v>
          </cell>
          <cell r="S919">
            <v>0</v>
          </cell>
        </row>
        <row r="920">
          <cell r="E920" t="str">
            <v>RB99</v>
          </cell>
          <cell r="F920">
            <v>1</v>
          </cell>
          <cell r="G920">
            <v>0.85636000000000001</v>
          </cell>
          <cell r="H920">
            <v>0.11026</v>
          </cell>
          <cell r="I920">
            <v>1.01E-3</v>
          </cell>
          <cell r="J920">
            <v>9.8999999999999999E-4</v>
          </cell>
          <cell r="K920">
            <v>1.1E-4</v>
          </cell>
          <cell r="L920">
            <v>2.3800000000000002E-3</v>
          </cell>
          <cell r="M920">
            <v>1.06E-3</v>
          </cell>
          <cell r="N920">
            <v>2.9E-4</v>
          </cell>
          <cell r="O920">
            <v>2.7999999999999998E-4</v>
          </cell>
          <cell r="P920">
            <v>2.7210000000000002E-2</v>
          </cell>
          <cell r="Q920">
            <v>5.0000000000000002E-5</v>
          </cell>
          <cell r="R920">
            <v>1</v>
          </cell>
          <cell r="S920">
            <v>0</v>
          </cell>
        </row>
        <row r="921">
          <cell r="E921" t="str">
            <v>CW29</v>
          </cell>
          <cell r="F921">
            <v>1</v>
          </cell>
          <cell r="G921">
            <v>1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3">
          <cell r="R923" t="str">
            <v>FR-16(7)(v)-13</v>
          </cell>
        </row>
        <row r="924">
          <cell r="R924" t="str">
            <v>WITNESS RESPONSIBLE:</v>
          </cell>
        </row>
        <row r="925">
          <cell r="R925" t="str">
            <v>JAMES E. ZIOLKOWSKI</v>
          </cell>
        </row>
        <row r="926">
          <cell r="R926" t="str">
            <v>PAGE 18 OF 18</v>
          </cell>
        </row>
        <row r="929">
          <cell r="F929" t="str">
            <v>TOTAL</v>
          </cell>
          <cell r="H929" t="str">
            <v>DS</v>
          </cell>
          <cell r="I929" t="str">
            <v>GSFL</v>
          </cell>
          <cell r="J929" t="str">
            <v>EH</v>
          </cell>
          <cell r="K929" t="str">
            <v>SP</v>
          </cell>
          <cell r="L929" t="str">
            <v>DT SEC</v>
          </cell>
          <cell r="M929" t="str">
            <v>DT PRI</v>
          </cell>
          <cell r="N929" t="str">
            <v>DP</v>
          </cell>
          <cell r="O929" t="str">
            <v>TT</v>
          </cell>
          <cell r="Q929" t="str">
            <v>OTHER</v>
          </cell>
        </row>
        <row r="930">
          <cell r="F930" t="str">
            <v>DISTRIBUTION</v>
          </cell>
          <cell r="G930" t="str">
            <v>RS</v>
          </cell>
          <cell r="H930" t="str">
            <v>SECONDARY</v>
          </cell>
          <cell r="I930" t="str">
            <v>SECONDARY</v>
          </cell>
          <cell r="J930" t="str">
            <v>SECONDARY</v>
          </cell>
          <cell r="K930" t="str">
            <v>SECONDARY</v>
          </cell>
          <cell r="L930" t="str">
            <v>SECONDARY</v>
          </cell>
          <cell r="M930" t="str">
            <v>PRIMARY</v>
          </cell>
          <cell r="N930" t="str">
            <v>PRIMARY</v>
          </cell>
          <cell r="O930" t="str">
            <v>TRANSMISSION</v>
          </cell>
          <cell r="P930" t="str">
            <v>LT</v>
          </cell>
          <cell r="Q930" t="str">
            <v>WATER</v>
          </cell>
          <cell r="R930" t="str">
            <v>TOTAL</v>
          </cell>
          <cell r="S930" t="str">
            <v>ALL</v>
          </cell>
        </row>
        <row r="931">
          <cell r="E931" t="str">
            <v>ALLO</v>
          </cell>
          <cell r="F931" t="str">
            <v>CUSTOMER</v>
          </cell>
          <cell r="G931" t="str">
            <v>RESIDENTIAL</v>
          </cell>
          <cell r="H931" t="str">
            <v>DISTRIBUTION</v>
          </cell>
          <cell r="I931" t="str">
            <v>DISTRIBUTION</v>
          </cell>
          <cell r="J931" t="str">
            <v>DISTRIBUTION</v>
          </cell>
          <cell r="K931" t="str">
            <v>DISTRIBUTION</v>
          </cell>
          <cell r="L931" t="str">
            <v>DISTRIBUTION</v>
          </cell>
          <cell r="M931" t="str">
            <v>DISTRIBUTION</v>
          </cell>
          <cell r="N931" t="str">
            <v>DISTRIBUTION</v>
          </cell>
          <cell r="O931" t="str">
            <v>TIME OF DAY</v>
          </cell>
          <cell r="P931" t="str">
            <v>LIGHTING</v>
          </cell>
          <cell r="Q931" t="str">
            <v>PUMPING</v>
          </cell>
          <cell r="R931" t="str">
            <v>AT ISSUE</v>
          </cell>
          <cell r="S931" t="str">
            <v>OTHER</v>
          </cell>
        </row>
        <row r="932">
          <cell r="E932">
            <v>1</v>
          </cell>
          <cell r="G932">
            <v>3</v>
          </cell>
          <cell r="H932">
            <v>4</v>
          </cell>
          <cell r="I932">
            <v>5</v>
          </cell>
          <cell r="J932">
            <v>6</v>
          </cell>
          <cell r="K932">
            <v>7</v>
          </cell>
          <cell r="L932">
            <v>8</v>
          </cell>
          <cell r="M932">
            <v>9</v>
          </cell>
          <cell r="N932">
            <v>10</v>
          </cell>
          <cell r="O932">
            <v>11</v>
          </cell>
          <cell r="P932">
            <v>12</v>
          </cell>
          <cell r="Q932">
            <v>13</v>
          </cell>
          <cell r="S932" t="str">
            <v xml:space="preserve"> </v>
          </cell>
        </row>
        <row r="934">
          <cell r="E934" t="str">
            <v>P349</v>
          </cell>
          <cell r="F934">
            <v>1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1</v>
          </cell>
        </row>
        <row r="935">
          <cell r="E935" t="str">
            <v>E349</v>
          </cell>
          <cell r="F935">
            <v>1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1</v>
          </cell>
        </row>
        <row r="936">
          <cell r="E936" t="str">
            <v>P459</v>
          </cell>
          <cell r="F936">
            <v>1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1</v>
          </cell>
        </row>
        <row r="937">
          <cell r="E937" t="str">
            <v>T349</v>
          </cell>
          <cell r="F937">
            <v>1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1</v>
          </cell>
        </row>
        <row r="938">
          <cell r="E938" t="str">
            <v>D349</v>
          </cell>
          <cell r="F938">
            <v>1</v>
          </cell>
          <cell r="G938">
            <v>0.80993000000000004</v>
          </cell>
          <cell r="H938">
            <v>0.10388</v>
          </cell>
          <cell r="I938">
            <v>8.8999999999999995E-4</v>
          </cell>
          <cell r="J938">
            <v>8.5999999999999998E-4</v>
          </cell>
          <cell r="K938">
            <v>1E-4</v>
          </cell>
          <cell r="L938">
            <v>1.83E-3</v>
          </cell>
          <cell r="M938">
            <v>8.3000000000000001E-4</v>
          </cell>
          <cell r="N938">
            <v>2.3000000000000001E-4</v>
          </cell>
          <cell r="O938">
            <v>2.0000000000000001E-4</v>
          </cell>
          <cell r="P938">
            <v>8.1199999999999994E-2</v>
          </cell>
          <cell r="Q938">
            <v>4.0000000000000003E-5</v>
          </cell>
          <cell r="R938">
            <v>0.99998999999999993</v>
          </cell>
          <cell r="S938">
            <v>1.0000000000065512E-5</v>
          </cell>
        </row>
        <row r="939">
          <cell r="E939" t="str">
            <v>C311</v>
          </cell>
          <cell r="F939">
            <v>1</v>
          </cell>
          <cell r="G939">
            <v>0.87897000000000003</v>
          </cell>
          <cell r="H939">
            <v>6.053E-2</v>
          </cell>
          <cell r="I939">
            <v>4.0000000000000002E-4</v>
          </cell>
          <cell r="J939">
            <v>8.3000000000000001E-4</v>
          </cell>
          <cell r="K939">
            <v>1.0000000000000001E-5</v>
          </cell>
          <cell r="L939">
            <v>2.7699999999999999E-2</v>
          </cell>
          <cell r="M939">
            <v>2.1610000000000001E-2</v>
          </cell>
          <cell r="N939">
            <v>6.4999999999999997E-4</v>
          </cell>
          <cell r="O939">
            <v>7.7600000000000004E-3</v>
          </cell>
          <cell r="P939">
            <v>1.0300000000000001E-3</v>
          </cell>
          <cell r="Q939">
            <v>5.1000000000000004E-4</v>
          </cell>
          <cell r="R939">
            <v>0.99999999999999989</v>
          </cell>
          <cell r="S939">
            <v>0</v>
          </cell>
        </row>
        <row r="940">
          <cell r="E940" t="str">
            <v>C319</v>
          </cell>
          <cell r="F940">
            <v>1</v>
          </cell>
          <cell r="G940">
            <v>0.82094999999999996</v>
          </cell>
          <cell r="H940">
            <v>0.16175999999999999</v>
          </cell>
          <cell r="I940">
            <v>1.14E-3</v>
          </cell>
          <cell r="J940">
            <v>1.72E-3</v>
          </cell>
          <cell r="K940">
            <v>1.6000000000000001E-4</v>
          </cell>
          <cell r="L940">
            <v>5.3499999999999997E-3</v>
          </cell>
          <cell r="M940">
            <v>3.14E-3</v>
          </cell>
          <cell r="N940">
            <v>8.0999999999999996E-4</v>
          </cell>
          <cell r="O940">
            <v>9.6000000000000002E-4</v>
          </cell>
          <cell r="P940">
            <v>3.9399999999999999E-3</v>
          </cell>
          <cell r="Q940">
            <v>8.0000000000000007E-5</v>
          </cell>
          <cell r="R940">
            <v>1.0000100000000001</v>
          </cell>
          <cell r="S940">
            <v>-1.0000000000065512E-5</v>
          </cell>
        </row>
        <row r="941">
          <cell r="E941" t="str">
            <v>C331</v>
          </cell>
          <cell r="F941">
            <v>1</v>
          </cell>
          <cell r="G941">
            <v>0.90239000000000003</v>
          </cell>
          <cell r="H941">
            <v>8.9609999999999995E-2</v>
          </cell>
          <cell r="I941">
            <v>1.31E-3</v>
          </cell>
          <cell r="J941">
            <v>6.4000000000000005E-4</v>
          </cell>
          <cell r="K941">
            <v>9.0000000000000006E-5</v>
          </cell>
          <cell r="L941">
            <v>9.2000000000000003E-4</v>
          </cell>
          <cell r="M941">
            <v>2.5999999999999998E-4</v>
          </cell>
          <cell r="N941">
            <v>6.9999999999999994E-5</v>
          </cell>
          <cell r="O941">
            <v>1E-4</v>
          </cell>
          <cell r="P941">
            <v>4.5599999999999998E-3</v>
          </cell>
          <cell r="Q941">
            <v>4.0000000000000003E-5</v>
          </cell>
          <cell r="R941">
            <v>0.99999000000000016</v>
          </cell>
          <cell r="S941">
            <v>9.9999999998434674E-6</v>
          </cell>
        </row>
        <row r="942">
          <cell r="E942" t="str">
            <v>S319</v>
          </cell>
          <cell r="F942">
            <v>1</v>
          </cell>
          <cell r="G942">
            <v>0.90239999999999998</v>
          </cell>
          <cell r="H942">
            <v>8.9609999999999995E-2</v>
          </cell>
          <cell r="I942">
            <v>1.31E-3</v>
          </cell>
          <cell r="J942">
            <v>6.4000000000000005E-4</v>
          </cell>
          <cell r="K942">
            <v>9.0000000000000006E-5</v>
          </cell>
          <cell r="L942">
            <v>9.2000000000000003E-4</v>
          </cell>
          <cell r="M942">
            <v>2.5999999999999998E-4</v>
          </cell>
          <cell r="N942">
            <v>6.9999999999999994E-5</v>
          </cell>
          <cell r="O942">
            <v>1E-4</v>
          </cell>
          <cell r="P942">
            <v>4.5599999999999998E-3</v>
          </cell>
          <cell r="Q942">
            <v>4.0000000000000003E-5</v>
          </cell>
          <cell r="R942">
            <v>1</v>
          </cell>
          <cell r="S942">
            <v>0</v>
          </cell>
        </row>
        <row r="943">
          <cell r="E943" t="str">
            <v>OM39</v>
          </cell>
          <cell r="F943">
            <v>1</v>
          </cell>
          <cell r="G943">
            <v>0.83091000000000004</v>
          </cell>
          <cell r="H943">
            <v>0.13557</v>
          </cell>
          <cell r="I943">
            <v>1.1000000000000001E-3</v>
          </cell>
          <cell r="J943">
            <v>1.33E-3</v>
          </cell>
          <cell r="K943">
            <v>1.2999999999999999E-4</v>
          </cell>
          <cell r="L943">
            <v>3.7499999999999999E-3</v>
          </cell>
          <cell r="M943">
            <v>2.0899999999999998E-3</v>
          </cell>
          <cell r="N943">
            <v>5.4000000000000001E-4</v>
          </cell>
          <cell r="O943">
            <v>6.3000000000000003E-4</v>
          </cell>
          <cell r="P943">
            <v>2.3879999999999998E-2</v>
          </cell>
          <cell r="Q943">
            <v>6.0000000000000002E-5</v>
          </cell>
          <cell r="R943">
            <v>0.99999000000000005</v>
          </cell>
          <cell r="S943">
            <v>9.9999999999544897E-6</v>
          </cell>
        </row>
        <row r="946">
          <cell r="E946" t="str">
            <v>A300</v>
          </cell>
          <cell r="F946">
            <v>1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1</v>
          </cell>
        </row>
        <row r="947">
          <cell r="E947" t="str">
            <v>A302</v>
          </cell>
          <cell r="F947">
            <v>1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1</v>
          </cell>
        </row>
        <row r="948">
          <cell r="E948" t="str">
            <v>A304</v>
          </cell>
          <cell r="F948">
            <v>1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1</v>
          </cell>
        </row>
        <row r="949">
          <cell r="E949" t="str">
            <v>A306</v>
          </cell>
          <cell r="F949">
            <v>1</v>
          </cell>
          <cell r="G949">
            <v>0.80993999999999999</v>
          </cell>
          <cell r="H949">
            <v>0.10388</v>
          </cell>
          <cell r="I949">
            <v>8.8999999999999995E-4</v>
          </cell>
          <cell r="J949">
            <v>8.5999999999999998E-4</v>
          </cell>
          <cell r="K949">
            <v>1E-4</v>
          </cell>
          <cell r="L949">
            <v>1.83E-3</v>
          </cell>
          <cell r="M949">
            <v>8.3000000000000001E-4</v>
          </cell>
          <cell r="N949">
            <v>2.3000000000000001E-4</v>
          </cell>
          <cell r="O949">
            <v>2.0000000000000001E-4</v>
          </cell>
          <cell r="P949">
            <v>8.1199999999999994E-2</v>
          </cell>
          <cell r="Q949">
            <v>4.0000000000000003E-5</v>
          </cell>
          <cell r="R949">
            <v>0.99999999999999978</v>
          </cell>
          <cell r="S949">
            <v>0</v>
          </cell>
        </row>
        <row r="950">
          <cell r="E950" t="str">
            <v>A308</v>
          </cell>
          <cell r="F950">
            <v>1</v>
          </cell>
          <cell r="G950">
            <v>0.82094</v>
          </cell>
          <cell r="H950">
            <v>0.16175999999999999</v>
          </cell>
          <cell r="I950">
            <v>1.14E-3</v>
          </cell>
          <cell r="J950">
            <v>1.72E-3</v>
          </cell>
          <cell r="K950">
            <v>1.6000000000000001E-4</v>
          </cell>
          <cell r="L950">
            <v>5.3499999999999997E-3</v>
          </cell>
          <cell r="M950">
            <v>3.14E-3</v>
          </cell>
          <cell r="N950">
            <v>8.0999999999999996E-4</v>
          </cell>
          <cell r="O950">
            <v>9.6000000000000002E-4</v>
          </cell>
          <cell r="P950">
            <v>3.9399999999999999E-3</v>
          </cell>
          <cell r="Q950">
            <v>8.0000000000000007E-5</v>
          </cell>
          <cell r="R950">
            <v>1.0000000000000002</v>
          </cell>
          <cell r="S950">
            <v>0</v>
          </cell>
        </row>
        <row r="951">
          <cell r="E951" t="str">
            <v>A310</v>
          </cell>
          <cell r="F951">
            <v>1</v>
          </cell>
          <cell r="G951">
            <v>0.90239999999999998</v>
          </cell>
          <cell r="H951">
            <v>8.9609999999999995E-2</v>
          </cell>
          <cell r="I951">
            <v>1.31E-3</v>
          </cell>
          <cell r="J951">
            <v>6.4000000000000005E-4</v>
          </cell>
          <cell r="K951">
            <v>9.0000000000000006E-5</v>
          </cell>
          <cell r="L951">
            <v>9.2000000000000003E-4</v>
          </cell>
          <cell r="M951">
            <v>2.5999999999999998E-4</v>
          </cell>
          <cell r="N951">
            <v>6.9999999999999994E-5</v>
          </cell>
          <cell r="O951">
            <v>1E-4</v>
          </cell>
          <cell r="P951">
            <v>4.5599999999999998E-3</v>
          </cell>
          <cell r="Q951">
            <v>4.0000000000000003E-5</v>
          </cell>
          <cell r="R951">
            <v>1</v>
          </cell>
          <cell r="S951">
            <v>0</v>
          </cell>
        </row>
        <row r="952">
          <cell r="E952" t="str">
            <v>A312</v>
          </cell>
          <cell r="F952">
            <v>1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1</v>
          </cell>
        </row>
        <row r="953">
          <cell r="E953" t="str">
            <v>A315</v>
          </cell>
          <cell r="F953">
            <v>1</v>
          </cell>
          <cell r="G953">
            <v>0.82126999999999994</v>
          </cell>
          <cell r="H953">
            <v>0.14818999999999999</v>
          </cell>
          <cell r="I953">
            <v>1.1000000000000001E-3</v>
          </cell>
          <cell r="J953">
            <v>1.5200000000000001E-3</v>
          </cell>
          <cell r="K953">
            <v>1.4999999999999999E-4</v>
          </cell>
          <cell r="L953">
            <v>4.5199999999999997E-3</v>
          </cell>
          <cell r="M953">
            <v>2.5999999999999999E-3</v>
          </cell>
          <cell r="N953">
            <v>6.7000000000000002E-4</v>
          </cell>
          <cell r="O953">
            <v>7.7999999999999999E-4</v>
          </cell>
          <cell r="P953">
            <v>1.9130000000000001E-2</v>
          </cell>
          <cell r="Q953">
            <v>6.9999999999999994E-5</v>
          </cell>
          <cell r="R953">
            <v>0.99999999999999989</v>
          </cell>
          <cell r="S953">
            <v>0</v>
          </cell>
        </row>
        <row r="954">
          <cell r="E954" t="str">
            <v>A357</v>
          </cell>
          <cell r="F954">
            <v>1</v>
          </cell>
          <cell r="G954">
            <v>0.82126999999999994</v>
          </cell>
          <cell r="H954">
            <v>0.14818999999999999</v>
          </cell>
          <cell r="I954">
            <v>1.09E-3</v>
          </cell>
          <cell r="J954">
            <v>1.5200000000000001E-3</v>
          </cell>
          <cell r="K954">
            <v>1.4999999999999999E-4</v>
          </cell>
          <cell r="L954">
            <v>4.5199999999999997E-3</v>
          </cell>
          <cell r="M954">
            <v>2.5999999999999999E-3</v>
          </cell>
          <cell r="N954">
            <v>6.7000000000000002E-4</v>
          </cell>
          <cell r="O954">
            <v>7.9000000000000001E-4</v>
          </cell>
          <cell r="P954">
            <v>1.9130000000000001E-2</v>
          </cell>
          <cell r="Q954">
            <v>6.9999999999999994E-5</v>
          </cell>
          <cell r="R954">
            <v>0.99999999999999989</v>
          </cell>
          <cell r="S954">
            <v>0</v>
          </cell>
        </row>
        <row r="957">
          <cell r="E957" t="str">
            <v>P489</v>
          </cell>
          <cell r="F957">
            <v>1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1</v>
          </cell>
        </row>
        <row r="958">
          <cell r="E958" t="str">
            <v>T489</v>
          </cell>
          <cell r="F958">
            <v>1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1</v>
          </cell>
        </row>
        <row r="959">
          <cell r="E959" t="str">
            <v>D489</v>
          </cell>
          <cell r="F959">
            <v>1</v>
          </cell>
          <cell r="G959">
            <v>0.85816000000000003</v>
          </cell>
          <cell r="H959">
            <v>0.10623</v>
          </cell>
          <cell r="I959">
            <v>9.8999999999999999E-4</v>
          </cell>
          <cell r="J959">
            <v>9.3000000000000005E-4</v>
          </cell>
          <cell r="K959">
            <v>1.1E-4</v>
          </cell>
          <cell r="L959">
            <v>2.16E-3</v>
          </cell>
          <cell r="M959">
            <v>8.8999999999999995E-4</v>
          </cell>
          <cell r="N959">
            <v>2.5000000000000001E-4</v>
          </cell>
          <cell r="O959">
            <v>2.2000000000000001E-4</v>
          </cell>
          <cell r="P959">
            <v>3.0009999999999998E-2</v>
          </cell>
          <cell r="Q959">
            <v>5.0000000000000002E-5</v>
          </cell>
          <cell r="R959">
            <v>1.0000000000000002</v>
          </cell>
          <cell r="S959">
            <v>0</v>
          </cell>
        </row>
        <row r="960">
          <cell r="E960" t="str">
            <v>G489</v>
          </cell>
          <cell r="F960">
            <v>1</v>
          </cell>
          <cell r="G960">
            <v>0.84175</v>
          </cell>
          <cell r="H960">
            <v>0.14363000000000001</v>
          </cell>
          <cell r="I960">
            <v>1.1800000000000001E-3</v>
          </cell>
          <cell r="J960">
            <v>1.4499999999999999E-3</v>
          </cell>
          <cell r="K960">
            <v>1.3999999999999999E-4</v>
          </cell>
          <cell r="L960">
            <v>4.2399999999999998E-3</v>
          </cell>
          <cell r="M960">
            <v>2.4199999999999998E-3</v>
          </cell>
          <cell r="N960">
            <v>6.2E-4</v>
          </cell>
          <cell r="O960">
            <v>7.3999999999999999E-4</v>
          </cell>
          <cell r="P960">
            <v>3.7599999999999999E-3</v>
          </cell>
          <cell r="Q960">
            <v>6.9999999999999994E-5</v>
          </cell>
          <cell r="R960">
            <v>0.99999999999999989</v>
          </cell>
          <cell r="S960">
            <v>0</v>
          </cell>
        </row>
        <row r="961">
          <cell r="E961" t="str">
            <v>C489</v>
          </cell>
          <cell r="F961">
            <v>1</v>
          </cell>
          <cell r="G961">
            <v>0.84121999999999997</v>
          </cell>
          <cell r="H961">
            <v>0.14374999999999999</v>
          </cell>
          <cell r="I961">
            <v>1.17E-3</v>
          </cell>
          <cell r="J961">
            <v>1.4599999999999999E-3</v>
          </cell>
          <cell r="K961">
            <v>1.3999999999999999E-4</v>
          </cell>
          <cell r="L961">
            <v>4.2300000000000003E-3</v>
          </cell>
          <cell r="M961">
            <v>2.4399999999999999E-3</v>
          </cell>
          <cell r="N961">
            <v>6.0999999999999997E-4</v>
          </cell>
          <cell r="O961">
            <v>7.5000000000000002E-4</v>
          </cell>
          <cell r="P961">
            <v>4.1799999999999997E-3</v>
          </cell>
          <cell r="Q961">
            <v>5.0000000000000002E-5</v>
          </cell>
          <cell r="R961">
            <v>0.99999999999999989</v>
          </cell>
          <cell r="S961">
            <v>0</v>
          </cell>
        </row>
        <row r="962">
          <cell r="E962" t="str">
            <v>DE49</v>
          </cell>
          <cell r="F962">
            <v>1</v>
          </cell>
          <cell r="G962">
            <v>0.85431000000000001</v>
          </cell>
          <cell r="H962">
            <v>0.11501</v>
          </cell>
          <cell r="I962">
            <v>1.0300000000000001E-3</v>
          </cell>
          <cell r="J962">
            <v>1.0499999999999999E-3</v>
          </cell>
          <cell r="K962">
            <v>1.2E-4</v>
          </cell>
          <cell r="L962">
            <v>2.65E-3</v>
          </cell>
          <cell r="M962">
            <v>1.25E-3</v>
          </cell>
          <cell r="N962">
            <v>3.4000000000000002E-4</v>
          </cell>
          <cell r="O962">
            <v>3.4000000000000002E-4</v>
          </cell>
          <cell r="P962">
            <v>2.385E-2</v>
          </cell>
          <cell r="Q962">
            <v>5.0000000000000002E-5</v>
          </cell>
          <cell r="R962">
            <v>1</v>
          </cell>
          <cell r="S962">
            <v>0</v>
          </cell>
        </row>
        <row r="965">
          <cell r="E965" t="str">
            <v>L529</v>
          </cell>
          <cell r="F965">
            <v>1</v>
          </cell>
          <cell r="G965">
            <v>0.85702999999999996</v>
          </cell>
          <cell r="H965">
            <v>0.10878</v>
          </cell>
          <cell r="I965">
            <v>1E-3</v>
          </cell>
          <cell r="J965">
            <v>9.7000000000000005E-4</v>
          </cell>
          <cell r="K965">
            <v>1.1E-4</v>
          </cell>
          <cell r="L965">
            <v>2.3E-3</v>
          </cell>
          <cell r="M965">
            <v>1E-3</v>
          </cell>
          <cell r="N965">
            <v>2.7E-4</v>
          </cell>
          <cell r="O965">
            <v>2.5999999999999998E-4</v>
          </cell>
          <cell r="P965">
            <v>2.8230000000000002E-2</v>
          </cell>
          <cell r="Q965">
            <v>5.0000000000000002E-5</v>
          </cell>
          <cell r="R965">
            <v>1</v>
          </cell>
          <cell r="S965">
            <v>0</v>
          </cell>
        </row>
        <row r="966">
          <cell r="E966" t="str">
            <v>L589</v>
          </cell>
          <cell r="F966">
            <v>1</v>
          </cell>
          <cell r="G966">
            <v>0.82125999999999999</v>
          </cell>
          <cell r="H966">
            <v>0.14818999999999999</v>
          </cell>
          <cell r="I966">
            <v>1.1000000000000001E-3</v>
          </cell>
          <cell r="J966">
            <v>1.5200000000000001E-3</v>
          </cell>
          <cell r="K966">
            <v>1.4999999999999999E-4</v>
          </cell>
          <cell r="L966">
            <v>4.5199999999999997E-3</v>
          </cell>
          <cell r="M966">
            <v>2.5999999999999999E-3</v>
          </cell>
          <cell r="N966">
            <v>6.7000000000000002E-4</v>
          </cell>
          <cell r="O966">
            <v>7.7999999999999999E-4</v>
          </cell>
          <cell r="P966">
            <v>1.9130000000000001E-2</v>
          </cell>
          <cell r="Q966">
            <v>6.9999999999999994E-5</v>
          </cell>
          <cell r="R966">
            <v>0.99998999999999982</v>
          </cell>
          <cell r="S966">
            <v>1.0000000000176534E-5</v>
          </cell>
        </row>
        <row r="967">
          <cell r="E967" t="str">
            <v>L599</v>
          </cell>
          <cell r="F967">
            <v>1</v>
          </cell>
          <cell r="G967">
            <v>0.85748000000000002</v>
          </cell>
          <cell r="H967">
            <v>0.10634</v>
          </cell>
          <cell r="I967">
            <v>1E-3</v>
          </cell>
          <cell r="J967">
            <v>9.3999999999999997E-4</v>
          </cell>
          <cell r="K967">
            <v>1.1E-4</v>
          </cell>
          <cell r="L967">
            <v>2.9399999999999999E-3</v>
          </cell>
          <cell r="M967">
            <v>1.5100000000000001E-3</v>
          </cell>
          <cell r="N967">
            <v>2.5000000000000001E-4</v>
          </cell>
          <cell r="O967">
            <v>4.4999999999999999E-4</v>
          </cell>
          <cell r="P967">
            <v>2.8920000000000001E-2</v>
          </cell>
          <cell r="Q967">
            <v>6.0000000000000002E-5</v>
          </cell>
          <cell r="R967">
            <v>1</v>
          </cell>
          <cell r="S967">
            <v>0</v>
          </cell>
        </row>
        <row r="968">
          <cell r="E968" t="str">
            <v>OP69</v>
          </cell>
          <cell r="F968">
            <v>1</v>
          </cell>
          <cell r="G968">
            <v>0.83913000000000004</v>
          </cell>
          <cell r="H968">
            <v>0.12784000000000001</v>
          </cell>
          <cell r="I968">
            <v>1.08E-3</v>
          </cell>
          <cell r="J968">
            <v>1.2199999999999999E-3</v>
          </cell>
          <cell r="K968">
            <v>1.2999999999999999E-4</v>
          </cell>
          <cell r="L968">
            <v>3.3999999999999998E-3</v>
          </cell>
          <cell r="M968">
            <v>1.83E-3</v>
          </cell>
          <cell r="N968">
            <v>4.6999999999999999E-4</v>
          </cell>
          <cell r="O968">
            <v>5.4000000000000001E-4</v>
          </cell>
          <cell r="P968">
            <v>2.4299999999999999E-2</v>
          </cell>
          <cell r="Q968">
            <v>6.0000000000000002E-5</v>
          </cell>
          <cell r="R968">
            <v>0.99999999999999989</v>
          </cell>
          <cell r="S968">
            <v>0</v>
          </cell>
        </row>
        <row r="971">
          <cell r="E971" t="str">
            <v>CS09</v>
          </cell>
          <cell r="F971">
            <v>1</v>
          </cell>
          <cell r="G971">
            <v>0.850098295</v>
          </cell>
          <cell r="H971">
            <v>0.123200588</v>
          </cell>
          <cell r="I971">
            <v>1.0617980000000001E-3</v>
          </cell>
          <cell r="J971">
            <v>1.159584E-3</v>
          </cell>
          <cell r="K971">
            <v>1.2225300000000001E-4</v>
          </cell>
          <cell r="L971">
            <v>3.1049290000000002E-3</v>
          </cell>
          <cell r="M971">
            <v>1.6024069999999999E-3</v>
          </cell>
          <cell r="N971">
            <v>4.1444000000000002E-4</v>
          </cell>
          <cell r="O971">
            <v>4.6341399999999999E-4</v>
          </cell>
          <cell r="P971">
            <v>1.8714034000000001E-2</v>
          </cell>
          <cell r="Q971">
            <v>5.8260000000000001E-5</v>
          </cell>
          <cell r="R971">
            <v>1.0000000020000002</v>
          </cell>
          <cell r="S971">
            <v>-2.000000165480742E-9</v>
          </cell>
        </row>
      </sheetData>
      <sheetData sheetId="17" refreshError="1"/>
      <sheetData sheetId="18">
        <row r="24">
          <cell r="G24">
            <v>0</v>
          </cell>
          <cell r="H24">
            <v>0</v>
          </cell>
        </row>
        <row r="33">
          <cell r="G33">
            <v>150196282</v>
          </cell>
          <cell r="H33">
            <v>109813740</v>
          </cell>
        </row>
        <row r="42">
          <cell r="G42">
            <v>150196282</v>
          </cell>
          <cell r="H42">
            <v>109813740</v>
          </cell>
        </row>
        <row r="59">
          <cell r="G59">
            <v>403668733</v>
          </cell>
          <cell r="H59">
            <v>243275627</v>
          </cell>
        </row>
        <row r="60">
          <cell r="G60">
            <v>164704142</v>
          </cell>
          <cell r="H60">
            <v>99260855</v>
          </cell>
        </row>
        <row r="61">
          <cell r="G61">
            <v>0</v>
          </cell>
          <cell r="H61">
            <v>0</v>
          </cell>
        </row>
        <row r="65">
          <cell r="G65">
            <v>0</v>
          </cell>
          <cell r="H65">
            <v>0</v>
          </cell>
        </row>
        <row r="66">
          <cell r="G66">
            <v>61055818</v>
          </cell>
          <cell r="H66">
            <v>36795993</v>
          </cell>
        </row>
        <row r="67">
          <cell r="G67">
            <v>0</v>
          </cell>
          <cell r="H67">
            <v>0</v>
          </cell>
        </row>
        <row r="73">
          <cell r="G73">
            <v>71210387</v>
          </cell>
          <cell r="H73">
            <v>44246707</v>
          </cell>
        </row>
        <row r="74">
          <cell r="G74">
            <v>20871246</v>
          </cell>
          <cell r="H74">
            <v>12968387</v>
          </cell>
        </row>
        <row r="75">
          <cell r="G75">
            <v>15624259</v>
          </cell>
          <cell r="H75">
            <v>1551346</v>
          </cell>
        </row>
        <row r="76">
          <cell r="G76">
            <v>7543056</v>
          </cell>
          <cell r="H76">
            <v>4686892</v>
          </cell>
        </row>
        <row r="77">
          <cell r="G77">
            <v>4063110</v>
          </cell>
          <cell r="H77">
            <v>403430</v>
          </cell>
        </row>
        <row r="78">
          <cell r="G78">
            <v>45496377</v>
          </cell>
          <cell r="H78">
            <v>28269258</v>
          </cell>
        </row>
        <row r="79">
          <cell r="G79">
            <v>18198509</v>
          </cell>
          <cell r="H79">
            <v>1806946</v>
          </cell>
        </row>
        <row r="80">
          <cell r="G80">
            <v>18131919</v>
          </cell>
          <cell r="H80">
            <v>11266301</v>
          </cell>
        </row>
        <row r="81">
          <cell r="G81">
            <v>8314647</v>
          </cell>
          <cell r="H81">
            <v>825568</v>
          </cell>
        </row>
        <row r="82">
          <cell r="G82">
            <v>44068111</v>
          </cell>
          <cell r="H82">
            <v>27381803</v>
          </cell>
        </row>
        <row r="83">
          <cell r="G83">
            <v>19208688</v>
          </cell>
          <cell r="H83">
            <v>1907247</v>
          </cell>
        </row>
        <row r="84">
          <cell r="G84">
            <v>9239113</v>
          </cell>
          <cell r="H84">
            <v>5740740</v>
          </cell>
        </row>
        <row r="85">
          <cell r="G85">
            <v>3517890</v>
          </cell>
          <cell r="H85">
            <v>349294</v>
          </cell>
        </row>
        <row r="86">
          <cell r="G86">
            <v>29716264</v>
          </cell>
          <cell r="H86">
            <v>18464257</v>
          </cell>
        </row>
        <row r="87">
          <cell r="G87">
            <v>17040237</v>
          </cell>
          <cell r="H87">
            <v>1691940</v>
          </cell>
        </row>
        <row r="88">
          <cell r="G88">
            <v>20926265</v>
          </cell>
          <cell r="H88">
            <v>2076697</v>
          </cell>
        </row>
        <row r="89">
          <cell r="G89">
            <v>27072238</v>
          </cell>
          <cell r="H89">
            <v>5930157</v>
          </cell>
        </row>
        <row r="90">
          <cell r="G90">
            <v>0</v>
          </cell>
          <cell r="H90">
            <v>0</v>
          </cell>
        </row>
        <row r="91">
          <cell r="G91">
            <v>0</v>
          </cell>
          <cell r="H91">
            <v>0</v>
          </cell>
        </row>
        <row r="92">
          <cell r="G92">
            <v>0</v>
          </cell>
          <cell r="H92">
            <v>0</v>
          </cell>
        </row>
        <row r="93">
          <cell r="G93">
            <v>0</v>
          </cell>
          <cell r="H93">
            <v>0</v>
          </cell>
        </row>
        <row r="100">
          <cell r="G100">
            <v>13148959</v>
          </cell>
          <cell r="H100">
            <v>7924372</v>
          </cell>
        </row>
        <row r="101">
          <cell r="G101">
            <v>6461730</v>
          </cell>
          <cell r="H101">
            <v>4766822</v>
          </cell>
        </row>
        <row r="102">
          <cell r="G102">
            <v>1238064</v>
          </cell>
          <cell r="H102">
            <v>746133</v>
          </cell>
        </row>
        <row r="103">
          <cell r="G103">
            <v>3919824</v>
          </cell>
          <cell r="H103">
            <v>2362327</v>
          </cell>
        </row>
        <row r="104">
          <cell r="G104">
            <v>1828110</v>
          </cell>
          <cell r="H104">
            <v>181535</v>
          </cell>
        </row>
        <row r="105">
          <cell r="G105">
            <v>5667384</v>
          </cell>
          <cell r="H105">
            <v>1116616</v>
          </cell>
        </row>
        <row r="106">
          <cell r="G106">
            <v>246550</v>
          </cell>
          <cell r="H106">
            <v>24483</v>
          </cell>
        </row>
        <row r="107">
          <cell r="G107">
            <v>0</v>
          </cell>
          <cell r="H107">
            <v>0</v>
          </cell>
        </row>
        <row r="108">
          <cell r="G108">
            <v>0</v>
          </cell>
          <cell r="H108">
            <v>0</v>
          </cell>
        </row>
        <row r="112">
          <cell r="G112">
            <v>6585575</v>
          </cell>
          <cell r="H112">
            <v>3968873</v>
          </cell>
        </row>
        <row r="113">
          <cell r="G113">
            <v>3236318</v>
          </cell>
          <cell r="H113">
            <v>2387434</v>
          </cell>
        </row>
        <row r="114">
          <cell r="G114">
            <v>620078</v>
          </cell>
          <cell r="H114">
            <v>373696</v>
          </cell>
        </row>
        <row r="115">
          <cell r="G115">
            <v>1963219</v>
          </cell>
          <cell r="H115">
            <v>1183157</v>
          </cell>
        </row>
        <row r="116">
          <cell r="G116">
            <v>915599</v>
          </cell>
          <cell r="H116">
            <v>90921</v>
          </cell>
        </row>
        <row r="117">
          <cell r="G117">
            <v>2838473</v>
          </cell>
          <cell r="H117">
            <v>559250</v>
          </cell>
        </row>
        <row r="118">
          <cell r="G118">
            <v>123483</v>
          </cell>
          <cell r="H118">
            <v>12262</v>
          </cell>
        </row>
        <row r="119">
          <cell r="G119">
            <v>0</v>
          </cell>
          <cell r="H119">
            <v>0</v>
          </cell>
        </row>
        <row r="120">
          <cell r="G120">
            <v>0</v>
          </cell>
          <cell r="H120">
            <v>0</v>
          </cell>
        </row>
        <row r="136">
          <cell r="G136">
            <v>195452511</v>
          </cell>
          <cell r="H136">
            <v>117791715</v>
          </cell>
        </row>
        <row r="137">
          <cell r="G137">
            <v>94003805</v>
          </cell>
          <cell r="H137">
            <v>56652479</v>
          </cell>
        </row>
        <row r="138">
          <cell r="G138">
            <v>680303</v>
          </cell>
          <cell r="H138">
            <v>409992</v>
          </cell>
        </row>
        <row r="142">
          <cell r="G142">
            <v>0</v>
          </cell>
          <cell r="H142">
            <v>0</v>
          </cell>
        </row>
        <row r="143">
          <cell r="G143">
            <v>3605995</v>
          </cell>
          <cell r="H143">
            <v>2173194</v>
          </cell>
        </row>
        <row r="144">
          <cell r="G144">
            <v>24598</v>
          </cell>
          <cell r="H144">
            <v>14824</v>
          </cell>
        </row>
        <row r="150">
          <cell r="G150">
            <v>8935659</v>
          </cell>
          <cell r="H150">
            <v>5552188</v>
          </cell>
        </row>
        <row r="151">
          <cell r="G151">
            <v>7761767</v>
          </cell>
          <cell r="H151">
            <v>4822788</v>
          </cell>
        </row>
        <row r="152">
          <cell r="G152">
            <v>5810476</v>
          </cell>
          <cell r="H152">
            <v>576927</v>
          </cell>
        </row>
        <row r="153">
          <cell r="G153">
            <v>2805173</v>
          </cell>
          <cell r="H153">
            <v>1742999</v>
          </cell>
        </row>
        <row r="154">
          <cell r="G154">
            <v>1511022</v>
          </cell>
          <cell r="H154">
            <v>150031</v>
          </cell>
        </row>
        <row r="155">
          <cell r="G155">
            <v>9909157</v>
          </cell>
          <cell r="H155">
            <v>6157074</v>
          </cell>
        </row>
        <row r="156">
          <cell r="G156">
            <v>3963654</v>
          </cell>
          <cell r="H156">
            <v>393555</v>
          </cell>
        </row>
        <row r="157">
          <cell r="G157">
            <v>3949150</v>
          </cell>
          <cell r="H157">
            <v>2453812</v>
          </cell>
        </row>
        <row r="158">
          <cell r="G158">
            <v>1810938</v>
          </cell>
          <cell r="H158">
            <v>179810</v>
          </cell>
        </row>
        <row r="159">
          <cell r="G159">
            <v>10202525</v>
          </cell>
          <cell r="H159">
            <v>6339359</v>
          </cell>
        </row>
        <row r="160">
          <cell r="G160">
            <v>4447142</v>
          </cell>
          <cell r="H160">
            <v>441561</v>
          </cell>
        </row>
        <row r="161">
          <cell r="G161">
            <v>2139013</v>
          </cell>
          <cell r="H161">
            <v>1329080</v>
          </cell>
        </row>
        <row r="162">
          <cell r="G162">
            <v>814452</v>
          </cell>
          <cell r="H162">
            <v>80868</v>
          </cell>
        </row>
        <row r="163">
          <cell r="G163">
            <v>9978221</v>
          </cell>
          <cell r="H163">
            <v>6199986</v>
          </cell>
        </row>
        <row r="164">
          <cell r="G164">
            <v>5721824</v>
          </cell>
          <cell r="H164">
            <v>568125</v>
          </cell>
        </row>
        <row r="165">
          <cell r="G165">
            <v>10730432</v>
          </cell>
          <cell r="H165">
            <v>1064875</v>
          </cell>
        </row>
        <row r="166">
          <cell r="G166">
            <v>8512393</v>
          </cell>
          <cell r="H166">
            <v>1864635</v>
          </cell>
        </row>
        <row r="167">
          <cell r="G167">
            <v>0</v>
          </cell>
          <cell r="H167">
            <v>0</v>
          </cell>
        </row>
        <row r="168">
          <cell r="G168">
            <v>737516</v>
          </cell>
          <cell r="H168">
            <v>328889</v>
          </cell>
        </row>
        <row r="169">
          <cell r="G169">
            <v>0</v>
          </cell>
          <cell r="H169">
            <v>0</v>
          </cell>
        </row>
        <row r="170">
          <cell r="G170">
            <v>-10420335</v>
          </cell>
          <cell r="H170">
            <v>-6474694</v>
          </cell>
        </row>
        <row r="177">
          <cell r="G177">
            <v>4852153</v>
          </cell>
          <cell r="H177">
            <v>2924206</v>
          </cell>
        </row>
        <row r="178">
          <cell r="G178">
            <v>2384469</v>
          </cell>
          <cell r="H178">
            <v>1759025</v>
          </cell>
        </row>
        <row r="179">
          <cell r="G179">
            <v>456863</v>
          </cell>
          <cell r="H179">
            <v>275334</v>
          </cell>
        </row>
        <row r="180">
          <cell r="G180">
            <v>1446472</v>
          </cell>
          <cell r="H180">
            <v>871733</v>
          </cell>
        </row>
        <row r="181">
          <cell r="G181">
            <v>674600</v>
          </cell>
          <cell r="H181">
            <v>66989</v>
          </cell>
        </row>
        <row r="182">
          <cell r="G182">
            <v>2091345</v>
          </cell>
          <cell r="H182">
            <v>412047</v>
          </cell>
        </row>
        <row r="183">
          <cell r="G183">
            <v>90980</v>
          </cell>
          <cell r="H183">
            <v>9035</v>
          </cell>
        </row>
        <row r="184">
          <cell r="G184">
            <v>0</v>
          </cell>
          <cell r="H184">
            <v>0</v>
          </cell>
        </row>
        <row r="185">
          <cell r="G185">
            <v>744144</v>
          </cell>
          <cell r="H185">
            <v>97577</v>
          </cell>
        </row>
        <row r="189">
          <cell r="G189">
            <v>3739168</v>
          </cell>
          <cell r="H189">
            <v>2253453</v>
          </cell>
        </row>
        <row r="190">
          <cell r="G190">
            <v>1837522</v>
          </cell>
          <cell r="H190">
            <v>1355541</v>
          </cell>
        </row>
        <row r="191">
          <cell r="G191">
            <v>352069</v>
          </cell>
          <cell r="H191">
            <v>212178</v>
          </cell>
        </row>
        <row r="192">
          <cell r="G192">
            <v>1114680</v>
          </cell>
          <cell r="H192">
            <v>671775</v>
          </cell>
        </row>
        <row r="193">
          <cell r="G193">
            <v>519859</v>
          </cell>
          <cell r="H193">
            <v>51623</v>
          </cell>
        </row>
        <row r="194">
          <cell r="G194">
            <v>1611631</v>
          </cell>
          <cell r="H194">
            <v>317532</v>
          </cell>
        </row>
        <row r="195">
          <cell r="G195">
            <v>70112</v>
          </cell>
          <cell r="H195">
            <v>6962</v>
          </cell>
        </row>
        <row r="196">
          <cell r="G196">
            <v>0</v>
          </cell>
          <cell r="H196">
            <v>0</v>
          </cell>
        </row>
        <row r="197">
          <cell r="G197">
            <v>-61167</v>
          </cell>
          <cell r="H197">
            <v>-8021</v>
          </cell>
        </row>
        <row r="292">
          <cell r="G292">
            <v>0</v>
          </cell>
          <cell r="H292">
            <v>0</v>
          </cell>
        </row>
        <row r="293">
          <cell r="G293">
            <v>0</v>
          </cell>
          <cell r="H293">
            <v>0</v>
          </cell>
        </row>
        <row r="294">
          <cell r="G294">
            <v>1232386</v>
          </cell>
          <cell r="H294">
            <v>665812</v>
          </cell>
        </row>
        <row r="295">
          <cell r="G295">
            <v>0</v>
          </cell>
          <cell r="H295">
            <v>0</v>
          </cell>
        </row>
        <row r="296">
          <cell r="G296">
            <v>0</v>
          </cell>
          <cell r="H296">
            <v>0</v>
          </cell>
        </row>
        <row r="297">
          <cell r="G297">
            <v>186737</v>
          </cell>
          <cell r="H297">
            <v>100887</v>
          </cell>
        </row>
        <row r="298">
          <cell r="G298">
            <v>946788</v>
          </cell>
          <cell r="H298">
            <v>511514</v>
          </cell>
        </row>
        <row r="299">
          <cell r="G299">
            <v>0</v>
          </cell>
          <cell r="H299">
            <v>0</v>
          </cell>
        </row>
        <row r="300">
          <cell r="G300">
            <v>95058031</v>
          </cell>
          <cell r="H300">
            <v>51356310</v>
          </cell>
        </row>
        <row r="304">
          <cell r="G304">
            <v>0</v>
          </cell>
          <cell r="H304">
            <v>0</v>
          </cell>
        </row>
        <row r="305">
          <cell r="G305">
            <v>3126487</v>
          </cell>
          <cell r="H305">
            <v>1884214</v>
          </cell>
        </row>
        <row r="306">
          <cell r="G306">
            <v>0</v>
          </cell>
          <cell r="H306">
            <v>0</v>
          </cell>
        </row>
        <row r="307">
          <cell r="G307">
            <v>0</v>
          </cell>
          <cell r="H307">
            <v>0</v>
          </cell>
        </row>
        <row r="308">
          <cell r="G308">
            <v>0</v>
          </cell>
          <cell r="H308">
            <v>0</v>
          </cell>
        </row>
        <row r="309">
          <cell r="G309">
            <v>0</v>
          </cell>
          <cell r="H309">
            <v>0</v>
          </cell>
        </row>
        <row r="310">
          <cell r="G310">
            <v>0</v>
          </cell>
          <cell r="H310">
            <v>0</v>
          </cell>
        </row>
        <row r="311">
          <cell r="G311">
            <v>0</v>
          </cell>
          <cell r="H311">
            <v>0</v>
          </cell>
        </row>
        <row r="312">
          <cell r="G312">
            <v>0</v>
          </cell>
          <cell r="H312">
            <v>0</v>
          </cell>
        </row>
        <row r="313">
          <cell r="G313">
            <v>0</v>
          </cell>
          <cell r="H313">
            <v>0</v>
          </cell>
        </row>
        <row r="314">
          <cell r="G314">
            <v>0</v>
          </cell>
          <cell r="H314">
            <v>0</v>
          </cell>
        </row>
        <row r="318">
          <cell r="G318">
            <v>25107053</v>
          </cell>
          <cell r="H318">
            <v>13564406</v>
          </cell>
        </row>
        <row r="319">
          <cell r="G319">
            <v>0</v>
          </cell>
          <cell r="H319">
            <v>0</v>
          </cell>
        </row>
        <row r="320">
          <cell r="G320">
            <v>0</v>
          </cell>
          <cell r="H320">
            <v>0</v>
          </cell>
        </row>
        <row r="321">
          <cell r="G321">
            <v>0</v>
          </cell>
          <cell r="H321">
            <v>0</v>
          </cell>
        </row>
        <row r="338">
          <cell r="G338">
            <v>0</v>
          </cell>
          <cell r="H338">
            <v>0</v>
          </cell>
        </row>
        <row r="339">
          <cell r="G339">
            <v>0</v>
          </cell>
          <cell r="H339">
            <v>0</v>
          </cell>
        </row>
        <row r="340">
          <cell r="G340">
            <v>0</v>
          </cell>
          <cell r="H340">
            <v>0</v>
          </cell>
        </row>
        <row r="341">
          <cell r="G341">
            <v>0</v>
          </cell>
          <cell r="H341">
            <v>0</v>
          </cell>
        </row>
        <row r="342">
          <cell r="G342">
            <v>0</v>
          </cell>
          <cell r="H342">
            <v>0</v>
          </cell>
        </row>
        <row r="343">
          <cell r="G343">
            <v>0</v>
          </cell>
          <cell r="H343">
            <v>0</v>
          </cell>
        </row>
        <row r="344">
          <cell r="G344">
            <v>0</v>
          </cell>
          <cell r="H344">
            <v>0</v>
          </cell>
        </row>
        <row r="345">
          <cell r="G345">
            <v>0</v>
          </cell>
          <cell r="H345">
            <v>0</v>
          </cell>
        </row>
        <row r="346">
          <cell r="G346">
            <v>0</v>
          </cell>
          <cell r="H346">
            <v>0</v>
          </cell>
        </row>
        <row r="347">
          <cell r="G347">
            <v>0</v>
          </cell>
          <cell r="H347">
            <v>0</v>
          </cell>
        </row>
        <row r="348">
          <cell r="G348">
            <v>0</v>
          </cell>
          <cell r="H348">
            <v>0</v>
          </cell>
        </row>
        <row r="349">
          <cell r="G349">
            <v>0</v>
          </cell>
          <cell r="H349">
            <v>0</v>
          </cell>
        </row>
        <row r="350">
          <cell r="G350">
            <v>0</v>
          </cell>
          <cell r="H350">
            <v>0</v>
          </cell>
        </row>
        <row r="351">
          <cell r="G351">
            <v>0</v>
          </cell>
          <cell r="H351">
            <v>0</v>
          </cell>
        </row>
        <row r="352">
          <cell r="G352">
            <v>-8112</v>
          </cell>
          <cell r="H352">
            <v>-1523</v>
          </cell>
        </row>
        <row r="353">
          <cell r="G353">
            <v>0</v>
          </cell>
          <cell r="H353">
            <v>0</v>
          </cell>
        </row>
        <row r="354">
          <cell r="G354">
            <v>0</v>
          </cell>
          <cell r="H354">
            <v>0</v>
          </cell>
        </row>
        <row r="355">
          <cell r="G355">
            <v>0</v>
          </cell>
          <cell r="H355">
            <v>0</v>
          </cell>
        </row>
        <row r="356">
          <cell r="G356">
            <v>0</v>
          </cell>
          <cell r="H356">
            <v>0</v>
          </cell>
        </row>
        <row r="357">
          <cell r="G357">
            <v>0</v>
          </cell>
          <cell r="H357">
            <v>0</v>
          </cell>
        </row>
        <row r="358">
          <cell r="G358">
            <v>0</v>
          </cell>
          <cell r="H358">
            <v>0</v>
          </cell>
        </row>
        <row r="359">
          <cell r="G359">
            <v>0</v>
          </cell>
          <cell r="H359">
            <v>0</v>
          </cell>
        </row>
        <row r="360">
          <cell r="G360">
            <v>0</v>
          </cell>
          <cell r="H360">
            <v>0</v>
          </cell>
        </row>
        <row r="364">
          <cell r="G364">
            <v>0</v>
          </cell>
          <cell r="H364">
            <v>0</v>
          </cell>
        </row>
        <row r="365">
          <cell r="G365">
            <v>0</v>
          </cell>
          <cell r="H365">
            <v>0</v>
          </cell>
        </row>
        <row r="366">
          <cell r="G366">
            <v>0</v>
          </cell>
          <cell r="H366">
            <v>0</v>
          </cell>
        </row>
        <row r="370">
          <cell r="G370">
            <v>0</v>
          </cell>
          <cell r="H370">
            <v>0</v>
          </cell>
        </row>
        <row r="371">
          <cell r="G371">
            <v>0</v>
          </cell>
          <cell r="H371">
            <v>0</v>
          </cell>
        </row>
        <row r="372">
          <cell r="G372">
            <v>0</v>
          </cell>
          <cell r="H372">
            <v>0</v>
          </cell>
        </row>
        <row r="373">
          <cell r="G373">
            <v>0</v>
          </cell>
          <cell r="H373">
            <v>0</v>
          </cell>
        </row>
        <row r="374">
          <cell r="G374">
            <v>0</v>
          </cell>
          <cell r="H374">
            <v>0</v>
          </cell>
        </row>
        <row r="395">
          <cell r="G395">
            <v>6953033</v>
          </cell>
          <cell r="H395">
            <v>2829037</v>
          </cell>
        </row>
        <row r="396">
          <cell r="G396">
            <v>9905622</v>
          </cell>
          <cell r="H396">
            <v>7307382</v>
          </cell>
        </row>
        <row r="397">
          <cell r="G397">
            <v>0</v>
          </cell>
          <cell r="H397">
            <v>0</v>
          </cell>
        </row>
        <row r="402">
          <cell r="G402">
            <v>252168</v>
          </cell>
          <cell r="H402">
            <v>136238</v>
          </cell>
        </row>
        <row r="403">
          <cell r="G403">
            <v>0</v>
          </cell>
          <cell r="H403">
            <v>0</v>
          </cell>
        </row>
        <row r="404">
          <cell r="G404">
            <v>-6798</v>
          </cell>
          <cell r="H404">
            <v>-5014</v>
          </cell>
        </row>
        <row r="407">
          <cell r="G407">
            <v>229538</v>
          </cell>
          <cell r="H407">
            <v>138508</v>
          </cell>
        </row>
        <row r="411">
          <cell r="G411">
            <v>0</v>
          </cell>
          <cell r="H411">
            <v>0</v>
          </cell>
        </row>
        <row r="412">
          <cell r="G412">
            <v>0</v>
          </cell>
          <cell r="H412">
            <v>0</v>
          </cell>
        </row>
        <row r="413">
          <cell r="G413">
            <v>0</v>
          </cell>
          <cell r="H413">
            <v>0</v>
          </cell>
        </row>
        <row r="431">
          <cell r="G431">
            <v>544586643</v>
          </cell>
          <cell r="H431">
            <v>295064500</v>
          </cell>
        </row>
        <row r="447">
          <cell r="G447">
            <v>0</v>
          </cell>
          <cell r="H447">
            <v>0</v>
          </cell>
        </row>
        <row r="448">
          <cell r="G448">
            <v>49547898</v>
          </cell>
          <cell r="H448">
            <v>36535030</v>
          </cell>
        </row>
        <row r="449">
          <cell r="G449">
            <v>0</v>
          </cell>
          <cell r="H449">
            <v>0</v>
          </cell>
        </row>
        <row r="450">
          <cell r="G450">
            <v>0</v>
          </cell>
          <cell r="H450">
            <v>0</v>
          </cell>
        </row>
        <row r="451">
          <cell r="G451">
            <v>14173680</v>
          </cell>
          <cell r="H451">
            <v>10455932</v>
          </cell>
        </row>
        <row r="452">
          <cell r="G452">
            <v>0</v>
          </cell>
          <cell r="H452">
            <v>0</v>
          </cell>
        </row>
        <row r="456">
          <cell r="G456">
            <v>0</v>
          </cell>
          <cell r="H456">
            <v>0</v>
          </cell>
        </row>
        <row r="462">
          <cell r="G462">
            <v>0</v>
          </cell>
          <cell r="H462">
            <v>0</v>
          </cell>
        </row>
        <row r="463">
          <cell r="G463">
            <v>11726283</v>
          </cell>
          <cell r="H463">
            <v>7066980</v>
          </cell>
        </row>
        <row r="464">
          <cell r="G464">
            <v>0</v>
          </cell>
          <cell r="H464">
            <v>0</v>
          </cell>
        </row>
        <row r="465">
          <cell r="G465">
            <v>0</v>
          </cell>
          <cell r="H465">
            <v>0</v>
          </cell>
        </row>
        <row r="469">
          <cell r="G469">
            <v>1319337</v>
          </cell>
          <cell r="H469">
            <v>795112</v>
          </cell>
        </row>
        <row r="473">
          <cell r="G473">
            <v>123777</v>
          </cell>
          <cell r="H473">
            <v>74595</v>
          </cell>
        </row>
        <row r="474">
          <cell r="G474">
            <v>0</v>
          </cell>
          <cell r="H474">
            <v>0</v>
          </cell>
        </row>
        <row r="475">
          <cell r="G475">
            <v>2286343</v>
          </cell>
          <cell r="H475">
            <v>1420623</v>
          </cell>
        </row>
        <row r="476">
          <cell r="G476">
            <v>914535</v>
          </cell>
          <cell r="H476">
            <v>90805</v>
          </cell>
        </row>
        <row r="477">
          <cell r="G477">
            <v>911188</v>
          </cell>
          <cell r="H477">
            <v>566168</v>
          </cell>
        </row>
        <row r="478">
          <cell r="G478">
            <v>417838</v>
          </cell>
          <cell r="H478">
            <v>41488</v>
          </cell>
        </row>
        <row r="479">
          <cell r="G479">
            <v>132742</v>
          </cell>
          <cell r="H479">
            <v>82480</v>
          </cell>
        </row>
        <row r="480">
          <cell r="G480">
            <v>57861</v>
          </cell>
          <cell r="H480">
            <v>5745</v>
          </cell>
        </row>
        <row r="481">
          <cell r="G481">
            <v>27830</v>
          </cell>
          <cell r="H481">
            <v>17293</v>
          </cell>
        </row>
        <row r="482">
          <cell r="G482">
            <v>10596</v>
          </cell>
          <cell r="H482">
            <v>1052</v>
          </cell>
        </row>
        <row r="483">
          <cell r="G483">
            <v>19293</v>
          </cell>
          <cell r="H483">
            <v>5709</v>
          </cell>
        </row>
        <row r="484">
          <cell r="G484">
            <v>0</v>
          </cell>
          <cell r="H484">
            <v>0</v>
          </cell>
        </row>
        <row r="485">
          <cell r="G485">
            <v>509113</v>
          </cell>
          <cell r="H485">
            <v>150648</v>
          </cell>
        </row>
        <row r="486">
          <cell r="G486">
            <v>179524</v>
          </cell>
          <cell r="H486">
            <v>111548</v>
          </cell>
        </row>
        <row r="487">
          <cell r="G487">
            <v>447324</v>
          </cell>
          <cell r="H487">
            <v>97986</v>
          </cell>
        </row>
        <row r="488">
          <cell r="G488">
            <v>0</v>
          </cell>
          <cell r="H488">
            <v>0</v>
          </cell>
        </row>
        <row r="489">
          <cell r="G489">
            <v>72562</v>
          </cell>
          <cell r="H489">
            <v>21471</v>
          </cell>
        </row>
        <row r="490">
          <cell r="G490">
            <v>1746331</v>
          </cell>
          <cell r="H490">
            <v>516746</v>
          </cell>
        </row>
        <row r="491">
          <cell r="G491">
            <v>0</v>
          </cell>
          <cell r="H491">
            <v>0</v>
          </cell>
        </row>
        <row r="495">
          <cell r="G495">
            <v>3107025</v>
          </cell>
          <cell r="H495">
            <v>616966</v>
          </cell>
        </row>
        <row r="496">
          <cell r="G496">
            <v>1157411</v>
          </cell>
          <cell r="H496">
            <v>79704</v>
          </cell>
        </row>
        <row r="497">
          <cell r="G497">
            <v>113112</v>
          </cell>
          <cell r="H497">
            <v>24777</v>
          </cell>
        </row>
        <row r="498">
          <cell r="G498">
            <v>-1584114</v>
          </cell>
          <cell r="H498">
            <v>-109090</v>
          </cell>
        </row>
        <row r="499">
          <cell r="G499">
            <v>0</v>
          </cell>
          <cell r="H499">
            <v>0</v>
          </cell>
        </row>
        <row r="500">
          <cell r="G500">
            <v>0</v>
          </cell>
          <cell r="H500">
            <v>0</v>
          </cell>
        </row>
        <row r="501">
          <cell r="G501">
            <v>485849</v>
          </cell>
          <cell r="H501">
            <v>33458</v>
          </cell>
        </row>
        <row r="502">
          <cell r="G502">
            <v>-3056</v>
          </cell>
          <cell r="H502">
            <v>-303</v>
          </cell>
        </row>
        <row r="516">
          <cell r="G516">
            <v>277472</v>
          </cell>
          <cell r="H516">
            <v>27554</v>
          </cell>
        </row>
        <row r="517">
          <cell r="G517">
            <v>0</v>
          </cell>
          <cell r="H517">
            <v>0</v>
          </cell>
        </row>
        <row r="521">
          <cell r="G521">
            <v>1283119</v>
          </cell>
          <cell r="H521">
            <v>127416</v>
          </cell>
        </row>
        <row r="525">
          <cell r="G525">
            <v>16029046</v>
          </cell>
          <cell r="H525">
            <v>0</v>
          </cell>
        </row>
        <row r="526">
          <cell r="G526">
            <v>3584293</v>
          </cell>
          <cell r="H526">
            <v>2643330</v>
          </cell>
        </row>
        <row r="527">
          <cell r="G527">
            <v>685001</v>
          </cell>
          <cell r="H527">
            <v>412823</v>
          </cell>
        </row>
        <row r="528">
          <cell r="G528">
            <v>3340149</v>
          </cell>
          <cell r="H528">
            <v>1362237</v>
          </cell>
        </row>
        <row r="529">
          <cell r="G529">
            <v>3135669</v>
          </cell>
          <cell r="H529">
            <v>617806</v>
          </cell>
        </row>
        <row r="530">
          <cell r="G530">
            <v>136412</v>
          </cell>
          <cell r="H530">
            <v>13546</v>
          </cell>
        </row>
        <row r="531">
          <cell r="G531">
            <v>0</v>
          </cell>
          <cell r="H531">
            <v>0</v>
          </cell>
        </row>
        <row r="533">
          <cell r="G533">
            <v>60444</v>
          </cell>
          <cell r="H533">
            <v>11341</v>
          </cell>
        </row>
        <row r="534">
          <cell r="G534">
            <v>-11995</v>
          </cell>
          <cell r="H534">
            <v>-2250</v>
          </cell>
        </row>
        <row r="535">
          <cell r="G535">
            <v>-4768982</v>
          </cell>
          <cell r="H535">
            <v>-894874</v>
          </cell>
        </row>
        <row r="536">
          <cell r="G536">
            <v>-176806</v>
          </cell>
          <cell r="H536">
            <v>-33178</v>
          </cell>
        </row>
        <row r="537">
          <cell r="G537">
            <v>0</v>
          </cell>
          <cell r="H537">
            <v>0</v>
          </cell>
        </row>
        <row r="538">
          <cell r="G538">
            <v>-737691</v>
          </cell>
          <cell r="H538">
            <v>-138423</v>
          </cell>
        </row>
        <row r="539">
          <cell r="G539">
            <v>-764892</v>
          </cell>
          <cell r="H539">
            <v>-143526</v>
          </cell>
        </row>
        <row r="540">
          <cell r="G540">
            <v>0</v>
          </cell>
          <cell r="H540">
            <v>0</v>
          </cell>
        </row>
        <row r="541">
          <cell r="G541">
            <v>0</v>
          </cell>
          <cell r="H541">
            <v>0</v>
          </cell>
        </row>
        <row r="542">
          <cell r="G542">
            <v>-1602355</v>
          </cell>
          <cell r="H542">
            <v>-300673</v>
          </cell>
        </row>
        <row r="543">
          <cell r="G543">
            <v>0</v>
          </cell>
          <cell r="H543">
            <v>0</v>
          </cell>
        </row>
        <row r="544">
          <cell r="G544">
            <v>0</v>
          </cell>
          <cell r="H544">
            <v>0</v>
          </cell>
        </row>
        <row r="545">
          <cell r="G545">
            <v>0</v>
          </cell>
          <cell r="H545">
            <v>0</v>
          </cell>
        </row>
        <row r="546">
          <cell r="G546">
            <v>1480798</v>
          </cell>
          <cell r="H546">
            <v>277862</v>
          </cell>
        </row>
        <row r="562">
          <cell r="G562">
            <v>16521632</v>
          </cell>
          <cell r="H562">
            <v>9956952</v>
          </cell>
        </row>
        <row r="566">
          <cell r="G566">
            <v>1310577</v>
          </cell>
          <cell r="H566">
            <v>789835</v>
          </cell>
        </row>
        <row r="570">
          <cell r="G570">
            <v>9554837</v>
          </cell>
          <cell r="H570">
            <v>4459967</v>
          </cell>
        </row>
        <row r="574">
          <cell r="G574">
            <v>3740523</v>
          </cell>
          <cell r="H574">
            <v>2027200</v>
          </cell>
        </row>
        <row r="578">
          <cell r="G578">
            <v>-75608</v>
          </cell>
          <cell r="H578">
            <v>-39553</v>
          </cell>
        </row>
        <row r="596">
          <cell r="G596">
            <v>9658152</v>
          </cell>
          <cell r="H596">
            <v>5217941</v>
          </cell>
        </row>
        <row r="597">
          <cell r="G597">
            <v>0</v>
          </cell>
          <cell r="H597">
            <v>0</v>
          </cell>
        </row>
        <row r="601">
          <cell r="G601">
            <v>1406961</v>
          </cell>
          <cell r="H601">
            <v>264007</v>
          </cell>
        </row>
        <row r="602">
          <cell r="G602">
            <v>-2168172</v>
          </cell>
          <cell r="H602">
            <v>-406845</v>
          </cell>
        </row>
        <row r="603">
          <cell r="G603">
            <v>0</v>
          </cell>
          <cell r="H603">
            <v>0</v>
          </cell>
        </row>
        <row r="604">
          <cell r="G604">
            <v>0</v>
          </cell>
          <cell r="H604">
            <v>0</v>
          </cell>
        </row>
        <row r="608">
          <cell r="G608">
            <v>28942</v>
          </cell>
          <cell r="H608">
            <v>21162</v>
          </cell>
        </row>
        <row r="609">
          <cell r="G609">
            <v>0</v>
          </cell>
          <cell r="H609">
            <v>0</v>
          </cell>
        </row>
        <row r="632">
          <cell r="G632">
            <v>11481502</v>
          </cell>
          <cell r="H632">
            <v>6220836</v>
          </cell>
        </row>
        <row r="636">
          <cell r="G636">
            <v>-6919456</v>
          </cell>
          <cell r="H636">
            <v>-3831456</v>
          </cell>
        </row>
        <row r="637">
          <cell r="G637">
            <v>-106179</v>
          </cell>
          <cell r="H637">
            <v>-19925</v>
          </cell>
        </row>
        <row r="638">
          <cell r="G638">
            <v>19233083</v>
          </cell>
          <cell r="H638">
            <v>10649794</v>
          </cell>
        </row>
        <row r="644">
          <cell r="G644">
            <v>2239659</v>
          </cell>
          <cell r="H644">
            <v>1278048</v>
          </cell>
        </row>
        <row r="645">
          <cell r="G645">
            <v>0</v>
          </cell>
          <cell r="H645">
            <v>0</v>
          </cell>
        </row>
        <row r="646">
          <cell r="G646">
            <v>0</v>
          </cell>
          <cell r="H646">
            <v>0</v>
          </cell>
        </row>
        <row r="647">
          <cell r="G647">
            <v>-30425</v>
          </cell>
          <cell r="H647">
            <v>-18335</v>
          </cell>
        </row>
        <row r="648">
          <cell r="G648">
            <v>-3386435</v>
          </cell>
          <cell r="H648">
            <v>-635476</v>
          </cell>
        </row>
        <row r="652">
          <cell r="G652">
            <v>0</v>
          </cell>
          <cell r="H652">
            <v>0</v>
          </cell>
        </row>
        <row r="656">
          <cell r="G656">
            <v>0</v>
          </cell>
          <cell r="H656">
            <v>0</v>
          </cell>
        </row>
        <row r="657">
          <cell r="G657">
            <v>0</v>
          </cell>
          <cell r="H657">
            <v>0</v>
          </cell>
        </row>
        <row r="674">
          <cell r="G674">
            <v>4138897</v>
          </cell>
          <cell r="H674">
            <v>2409492</v>
          </cell>
        </row>
        <row r="694">
          <cell r="G694">
            <v>7054766</v>
          </cell>
          <cell r="H694">
            <v>3811428</v>
          </cell>
        </row>
        <row r="695">
          <cell r="G695">
            <v>0</v>
          </cell>
          <cell r="H695">
            <v>0</v>
          </cell>
        </row>
        <row r="700">
          <cell r="G700">
            <v>1269627</v>
          </cell>
          <cell r="H700">
            <v>238250</v>
          </cell>
        </row>
        <row r="704">
          <cell r="G704">
            <v>0</v>
          </cell>
          <cell r="H704">
            <v>0</v>
          </cell>
        </row>
        <row r="742">
          <cell r="G742">
            <v>74287</v>
          </cell>
          <cell r="H742">
            <v>34674</v>
          </cell>
        </row>
        <row r="743">
          <cell r="G743">
            <v>42535</v>
          </cell>
          <cell r="H743">
            <v>4224</v>
          </cell>
        </row>
        <row r="744">
          <cell r="G744">
            <v>117201</v>
          </cell>
          <cell r="H744">
            <v>54706</v>
          </cell>
        </row>
        <row r="745">
          <cell r="G745">
            <v>701012</v>
          </cell>
          <cell r="H745">
            <v>327214</v>
          </cell>
        </row>
        <row r="746">
          <cell r="G746">
            <v>0</v>
          </cell>
          <cell r="H746">
            <v>0</v>
          </cell>
        </row>
        <row r="747">
          <cell r="G747">
            <v>0</v>
          </cell>
          <cell r="H747">
            <v>0</v>
          </cell>
        </row>
        <row r="748">
          <cell r="G748">
            <v>0</v>
          </cell>
          <cell r="H748">
            <v>0</v>
          </cell>
        </row>
        <row r="749">
          <cell r="G749">
            <v>39255</v>
          </cell>
          <cell r="H749">
            <v>3898</v>
          </cell>
        </row>
        <row r="761">
          <cell r="G761">
            <v>0</v>
          </cell>
          <cell r="H761">
            <v>0</v>
          </cell>
        </row>
        <row r="772">
          <cell r="G772">
            <v>270306243</v>
          </cell>
          <cell r="H772">
            <v>50723979</v>
          </cell>
        </row>
      </sheetData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>
        <row r="15">
          <cell r="A15" t="str">
            <v>January</v>
          </cell>
          <cell r="C15">
            <v>134850</v>
          </cell>
          <cell r="D15">
            <v>1231.7681764540105</v>
          </cell>
          <cell r="E15">
            <v>6.3063854949944425</v>
          </cell>
          <cell r="F15">
            <v>2.4046295521763814</v>
          </cell>
          <cell r="G15">
            <v>44587.333333333336</v>
          </cell>
          <cell r="H15">
            <v>2.4046295521763814</v>
          </cell>
          <cell r="I15">
            <v>44587.333333333336</v>
          </cell>
        </row>
        <row r="17">
          <cell r="A17" t="str">
            <v>February</v>
          </cell>
          <cell r="C17">
            <v>135005</v>
          </cell>
          <cell r="D17">
            <v>976.70719573825295</v>
          </cell>
          <cell r="E17">
            <v>5.9816611560682738</v>
          </cell>
          <cell r="F17">
            <v>2.1984612729045416</v>
          </cell>
          <cell r="G17">
            <v>44595.791666666664</v>
          </cell>
          <cell r="H17">
            <v>2.0666316652271042</v>
          </cell>
          <cell r="I17">
            <v>44600.333333333336</v>
          </cell>
        </row>
        <row r="19">
          <cell r="A19" t="str">
            <v>March</v>
          </cell>
          <cell r="C19">
            <v>135008</v>
          </cell>
          <cell r="D19">
            <v>795.32987904653407</v>
          </cell>
          <cell r="E19">
            <v>5.6311538234475025</v>
          </cell>
          <cell r="F19">
            <v>1.9188343800814525</v>
          </cell>
          <cell r="G19">
            <v>44632.833333333336</v>
          </cell>
          <cell r="H19">
            <v>1.9188343800814525</v>
          </cell>
          <cell r="I19">
            <v>44632.833333333336</v>
          </cell>
        </row>
        <row r="21">
          <cell r="A21" t="str">
            <v>April</v>
          </cell>
          <cell r="C21">
            <v>133975</v>
          </cell>
          <cell r="D21">
            <v>681.01482607386447</v>
          </cell>
          <cell r="E21">
            <v>5.4415628344392601</v>
          </cell>
          <cell r="F21">
            <v>1.6254846627274024</v>
          </cell>
          <cell r="G21">
            <v>44287.833333333336</v>
          </cell>
          <cell r="H21">
            <v>1.2292953732115928</v>
          </cell>
          <cell r="I21">
            <v>44314.625</v>
          </cell>
        </row>
        <row r="23">
          <cell r="A23" t="str">
            <v>May</v>
          </cell>
          <cell r="C23">
            <v>134092</v>
          </cell>
          <cell r="D23">
            <v>761.09837057236666</v>
          </cell>
          <cell r="E23">
            <v>5.6083129716910678</v>
          </cell>
          <cell r="F23">
            <v>2.3981675422096655</v>
          </cell>
          <cell r="G23">
            <v>44340.75</v>
          </cell>
          <cell r="H23">
            <v>2.3529072324098292</v>
          </cell>
          <cell r="I23">
            <v>44340.708333333336</v>
          </cell>
        </row>
        <row r="25">
          <cell r="A25" t="str">
            <v>June</v>
          </cell>
          <cell r="C25">
            <v>134196</v>
          </cell>
          <cell r="D25">
            <v>1027.115831867447</v>
          </cell>
          <cell r="E25">
            <v>5.7544089214283574</v>
          </cell>
          <cell r="F25">
            <v>2.7914643582080609</v>
          </cell>
          <cell r="G25">
            <v>44376.708333333336</v>
          </cell>
          <cell r="H25">
            <v>2.7011223513021596</v>
          </cell>
          <cell r="I25">
            <v>44376.666666666664</v>
          </cell>
        </row>
        <row r="27">
          <cell r="A27" t="str">
            <v>July</v>
          </cell>
          <cell r="C27">
            <v>134259</v>
          </cell>
          <cell r="D27">
            <v>1168.0638530111748</v>
          </cell>
          <cell r="E27">
            <v>5.7558594507630669</v>
          </cell>
          <cell r="F27">
            <v>2.7235887393359248</v>
          </cell>
          <cell r="G27">
            <v>44383.75</v>
          </cell>
          <cell r="H27">
            <v>2.6937512826850623</v>
          </cell>
          <cell r="I27">
            <v>44383.708333333336</v>
          </cell>
        </row>
        <row r="29">
          <cell r="A29" t="str">
            <v>August</v>
          </cell>
          <cell r="C29">
            <v>134355</v>
          </cell>
          <cell r="D29">
            <v>1204.4549523568076</v>
          </cell>
          <cell r="E29">
            <v>6.0225448029474133</v>
          </cell>
          <cell r="F29">
            <v>2.8551018325214566</v>
          </cell>
          <cell r="G29">
            <v>44432.75</v>
          </cell>
          <cell r="H29">
            <v>2.7660744806633142</v>
          </cell>
          <cell r="I29">
            <v>44420.666666666664</v>
          </cell>
        </row>
        <row r="31">
          <cell r="A31" t="str">
            <v>September</v>
          </cell>
          <cell r="C31">
            <v>134426</v>
          </cell>
          <cell r="D31">
            <v>877.63633559005859</v>
          </cell>
          <cell r="E31">
            <v>5.8686574206849977</v>
          </cell>
          <cell r="F31">
            <v>2.3977463251520432</v>
          </cell>
          <cell r="G31">
            <v>44453.708333333336</v>
          </cell>
          <cell r="H31">
            <v>2.3977463251520432</v>
          </cell>
          <cell r="I31">
            <v>44453.708333333336</v>
          </cell>
        </row>
        <row r="33">
          <cell r="A33" t="str">
            <v>October</v>
          </cell>
          <cell r="C33">
            <v>134487</v>
          </cell>
          <cell r="D33">
            <v>723.47820335903793</v>
          </cell>
          <cell r="E33">
            <v>5.2513481661721979</v>
          </cell>
          <cell r="F33">
            <v>1.9724658432765509</v>
          </cell>
          <cell r="G33">
            <v>44479.708333333336</v>
          </cell>
          <cell r="H33">
            <v>1.8528705485069885</v>
          </cell>
          <cell r="I33">
            <v>44480.708333333336</v>
          </cell>
        </row>
        <row r="35">
          <cell r="A35" t="str">
            <v>November</v>
          </cell>
          <cell r="C35">
            <v>134601</v>
          </cell>
          <cell r="D35">
            <v>840.70823266690149</v>
          </cell>
          <cell r="E35">
            <v>5.5952529246439529</v>
          </cell>
          <cell r="F35">
            <v>1.7460148936227444</v>
          </cell>
          <cell r="G35">
            <v>44523.333333333336</v>
          </cell>
          <cell r="H35">
            <v>1.7460148936227444</v>
          </cell>
          <cell r="I35">
            <v>44523.333333333336</v>
          </cell>
        </row>
        <row r="37">
          <cell r="A37" t="str">
            <v>December</v>
          </cell>
          <cell r="C37">
            <v>134723</v>
          </cell>
          <cell r="D37">
            <v>912.28789178849797</v>
          </cell>
          <cell r="E37">
            <v>5.7132380959450115</v>
          </cell>
          <cell r="F37">
            <v>1.9442794755221249</v>
          </cell>
          <cell r="G37">
            <v>44537.791666666664</v>
          </cell>
          <cell r="H37">
            <v>1.8981511559204041</v>
          </cell>
          <cell r="I37">
            <v>44537.75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3">
          <cell r="D13">
            <v>0.28999999999999998</v>
          </cell>
          <cell r="F13">
            <v>0.17</v>
          </cell>
          <cell r="H13">
            <v>0.25</v>
          </cell>
        </row>
        <row r="14">
          <cell r="D14">
            <v>0.71</v>
          </cell>
          <cell r="F14">
            <v>0.83</v>
          </cell>
          <cell r="H14">
            <v>0.75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>
        <row r="36">
          <cell r="D36">
            <v>0.81</v>
          </cell>
        </row>
      </sheetData>
      <sheetData sheetId="82" refreshError="1"/>
      <sheetData sheetId="83">
        <row r="11">
          <cell r="I11">
            <v>0.05</v>
          </cell>
        </row>
        <row r="15">
          <cell r="T15">
            <v>-14563481</v>
          </cell>
          <cell r="U15">
            <v>0</v>
          </cell>
          <cell r="V15">
            <v>-3901458</v>
          </cell>
        </row>
        <row r="16">
          <cell r="T16">
            <v>9728347</v>
          </cell>
          <cell r="V16">
            <v>2606158</v>
          </cell>
        </row>
      </sheetData>
      <sheetData sheetId="8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allocators"/>
      <sheetName val="unbundlerept"/>
      <sheetName val="TotElecRept"/>
      <sheetName val="RUN CLASS DATA"/>
    </sheetNames>
    <sheetDataSet>
      <sheetData sheetId="0">
        <row r="48">
          <cell r="B48" t="str">
            <v>ELECTRIC CASE NO:  2006-00172</v>
          </cell>
        </row>
      </sheetData>
      <sheetData sheetId="1"/>
      <sheetData sheetId="2">
        <row r="1">
          <cell r="A1" t="str">
            <v>DUKE ENERGY KENTUCKY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AE02E-9B75-4DF1-8EC6-553AF70226A9}">
  <sheetPr codeName="Sheet51">
    <tabColor rgb="FFFFFF00"/>
    <pageSetUpPr fitToPage="1"/>
  </sheetPr>
  <dimension ref="A1:P1036"/>
  <sheetViews>
    <sheetView tabSelected="1" zoomScale="80" zoomScaleNormal="80" zoomScaleSheetLayoutView="80" zoomScalePageLayoutView="90" workbookViewId="0">
      <selection activeCell="C4" sqref="C4"/>
    </sheetView>
  </sheetViews>
  <sheetFormatPr defaultColWidth="8.765625" defaultRowHeight="12.5"/>
  <cols>
    <col min="1" max="1" width="6.4609375" style="2" customWidth="1"/>
    <col min="2" max="2" width="3.53515625" style="2" customWidth="1"/>
    <col min="3" max="3" width="46.23046875" style="2" customWidth="1"/>
    <col min="4" max="4" width="8.3046875" style="20" customWidth="1"/>
    <col min="5" max="5" width="8.765625" style="2" customWidth="1"/>
    <col min="6" max="6" width="14" style="2" customWidth="1"/>
    <col min="7" max="8" width="11.84375" style="2" customWidth="1"/>
    <col min="9" max="9" width="13.765625" style="2" customWidth="1"/>
    <col min="10" max="11" width="11.84375" style="2" customWidth="1"/>
    <col min="12" max="15" width="8.765625" style="2"/>
    <col min="16" max="16" width="11.23046875" style="2" bestFit="1" customWidth="1"/>
    <col min="17" max="16384" width="8.765625" style="2"/>
  </cols>
  <sheetData>
    <row r="1" spans="1:11" ht="13">
      <c r="A1" s="1" t="str">
        <f>co_name</f>
        <v>DUKE ENERGY KENTUCKY, INC.</v>
      </c>
      <c r="C1" s="3"/>
      <c r="D1" s="4"/>
      <c r="E1" s="3"/>
      <c r="F1" s="3"/>
      <c r="G1" s="3"/>
      <c r="H1" s="3"/>
      <c r="I1" s="3"/>
      <c r="J1" s="5" t="s">
        <v>0</v>
      </c>
      <c r="K1" s="3"/>
    </row>
    <row r="2" spans="1:11" ht="13">
      <c r="A2" s="6" t="str">
        <f>F9&amp;" "&amp;"CLASSIFIED - ELECTRIC COST OF SERVICE"</f>
        <v>RESIDENTIAL CLASSIFIED - ELECTRIC COST OF SERVICE</v>
      </c>
      <c r="C2" s="3"/>
      <c r="D2" s="4"/>
      <c r="E2" s="3"/>
      <c r="F2" s="3"/>
      <c r="G2" s="3"/>
      <c r="H2" s="3"/>
      <c r="I2" s="3"/>
      <c r="J2" s="3" t="s">
        <v>1</v>
      </c>
      <c r="K2" s="3"/>
    </row>
    <row r="3" spans="1:11" ht="13">
      <c r="A3" s="1" t="str">
        <f>case_name</f>
        <v>CASE NO: 2022-00372</v>
      </c>
      <c r="C3" s="3"/>
      <c r="D3" s="4"/>
      <c r="E3" s="3"/>
      <c r="F3" s="3"/>
      <c r="G3" s="3"/>
      <c r="H3" s="3"/>
      <c r="I3" s="3"/>
      <c r="J3" s="3" t="str">
        <f>Witness</f>
        <v>JAMES E. ZIOLKOWSKI</v>
      </c>
      <c r="K3" s="3"/>
    </row>
    <row r="4" spans="1:11" ht="13">
      <c r="A4" s="1" t="str">
        <f>data_filing</f>
        <v>DATA: 12 MONTHS ACTUAL  &amp; 0 MONTHS ESTIMATED</v>
      </c>
      <c r="C4" s="3"/>
      <c r="D4" s="4"/>
      <c r="E4" s="3"/>
      <c r="F4" s="3"/>
      <c r="G4" s="3"/>
      <c r="H4" s="3"/>
      <c r="I4" s="3"/>
      <c r="J4" s="3" t="str">
        <f>"PAGE "&amp;Pages2-14&amp;" OF "&amp;Pages2</f>
        <v>PAGE 1 OF 15</v>
      </c>
      <c r="K4" s="3"/>
    </row>
    <row r="5" spans="1:11" ht="13">
      <c r="A5" s="1" t="str">
        <f>type</f>
        <v xml:space="preserve">TYPE OF FILING: "X" ORIGINAL   UPDATED    REVISED  </v>
      </c>
      <c r="C5" s="3"/>
      <c r="D5" s="4"/>
      <c r="E5" s="3"/>
      <c r="F5" s="3"/>
      <c r="G5" s="3"/>
      <c r="H5" s="3"/>
      <c r="I5" s="3"/>
      <c r="J5" s="3"/>
      <c r="K5" s="3"/>
    </row>
    <row r="6" spans="1:11" ht="13">
      <c r="A6" s="1"/>
      <c r="C6" s="3"/>
      <c r="D6" s="4"/>
      <c r="E6" s="3"/>
      <c r="F6" s="3"/>
      <c r="G6" s="3"/>
      <c r="H6" s="3"/>
      <c r="I6" s="3"/>
      <c r="J6" s="3"/>
      <c r="K6" s="3"/>
    </row>
    <row r="7" spans="1:11" ht="13">
      <c r="A7" s="1"/>
      <c r="C7" s="3"/>
      <c r="D7" s="4"/>
      <c r="E7" s="3"/>
      <c r="F7" s="3"/>
      <c r="G7" s="3"/>
      <c r="H7" s="3"/>
      <c r="I7" s="3"/>
      <c r="J7" s="3"/>
      <c r="K7" s="3"/>
    </row>
    <row r="8" spans="1:11" ht="13">
      <c r="A8" s="4" t="s">
        <v>2</v>
      </c>
      <c r="B8" s="3"/>
      <c r="C8" s="3"/>
      <c r="D8" s="4"/>
      <c r="E8" s="3"/>
      <c r="F8" s="4" t="s">
        <v>3</v>
      </c>
      <c r="G8" s="7" t="s">
        <v>4</v>
      </c>
      <c r="H8" s="8"/>
      <c r="I8" s="9"/>
      <c r="J8" s="4" t="s">
        <v>3</v>
      </c>
      <c r="K8" s="4" t="s">
        <v>5</v>
      </c>
    </row>
    <row r="9" spans="1:11" ht="13">
      <c r="A9" s="10" t="s">
        <v>6</v>
      </c>
      <c r="B9" s="11" t="s">
        <v>7</v>
      </c>
      <c r="C9" s="11"/>
      <c r="D9" s="10" t="s">
        <v>8</v>
      </c>
      <c r="E9" s="11"/>
      <c r="F9" s="12" t="s">
        <v>9</v>
      </c>
      <c r="G9" s="13" t="s">
        <v>10</v>
      </c>
      <c r="H9" s="14" t="s">
        <v>11</v>
      </c>
      <c r="I9" s="15" t="s">
        <v>12</v>
      </c>
      <c r="J9" s="10" t="s">
        <v>13</v>
      </c>
      <c r="K9" s="10" t="s">
        <v>14</v>
      </c>
    </row>
    <row r="10" spans="1:11" ht="13">
      <c r="C10" s="16" t="s">
        <v>15</v>
      </c>
      <c r="D10" s="4"/>
      <c r="E10" s="3"/>
      <c r="G10" s="17">
        <v>3</v>
      </c>
      <c r="H10" s="18">
        <v>4</v>
      </c>
      <c r="I10" s="19">
        <v>5</v>
      </c>
    </row>
    <row r="11" spans="1:11" ht="13">
      <c r="A11" s="20">
        <v>1</v>
      </c>
      <c r="B11" s="2" t="s">
        <v>16</v>
      </c>
      <c r="D11" s="4"/>
      <c r="E11" s="3"/>
      <c r="G11" s="21"/>
      <c r="H11" s="22"/>
      <c r="I11" s="23"/>
    </row>
    <row r="12" spans="1:11" ht="13">
      <c r="A12" s="20">
        <v>2</v>
      </c>
      <c r="C12" s="2" t="str">
        <f>'[2]FR-16(7)(v)-1 Functional'!C12</f>
        <v>GROSS ELECTRIC PLANT IN SERVICE</v>
      </c>
      <c r="D12" s="4"/>
      <c r="E12" s="3"/>
      <c r="F12" s="24">
        <f>F123</f>
        <v>1058464375</v>
      </c>
      <c r="G12" s="25">
        <f>G123</f>
        <v>903180885</v>
      </c>
      <c r="H12" s="26">
        <f>H123</f>
        <v>9698048</v>
      </c>
      <c r="I12" s="27">
        <f>I123</f>
        <v>145585442</v>
      </c>
      <c r="J12" s="24">
        <f>SUM(G12:I12)</f>
        <v>1058464375</v>
      </c>
      <c r="K12" s="24">
        <f>F12-J12</f>
        <v>0</v>
      </c>
    </row>
    <row r="13" spans="1:11" ht="13">
      <c r="A13" s="20">
        <v>3</v>
      </c>
      <c r="C13" s="2" t="str">
        <f>'[2]FR-16(7)(v)-1 Functional'!C13</f>
        <v>TOTAL DEPRECIATION RESERVE</v>
      </c>
      <c r="D13" s="4"/>
      <c r="E13" s="3"/>
      <c r="F13" s="24">
        <f>-F200</f>
        <v>-405012291</v>
      </c>
      <c r="G13" s="25">
        <f>-G200</f>
        <v>-351970876</v>
      </c>
      <c r="H13" s="26">
        <f>-H200</f>
        <v>-4305816</v>
      </c>
      <c r="I13" s="27">
        <f>-I200</f>
        <v>-48735599</v>
      </c>
      <c r="J13" s="24">
        <f>SUM(G13:I13)</f>
        <v>-405012291</v>
      </c>
      <c r="K13" s="24">
        <f>F13-J13</f>
        <v>0</v>
      </c>
    </row>
    <row r="14" spans="1:11" ht="13">
      <c r="A14" s="20">
        <v>4</v>
      </c>
      <c r="C14" s="28" t="str">
        <f>'[2]FR-16(7)(v)-1 Functional'!C14</f>
        <v>TOTAL RATE BASE ADJUSTMENTS</v>
      </c>
      <c r="D14" s="4"/>
      <c r="E14" s="3"/>
      <c r="F14" s="24">
        <f>F421</f>
        <v>-108332031</v>
      </c>
      <c r="G14" s="25">
        <f>G421</f>
        <v>-103594734</v>
      </c>
      <c r="H14" s="26">
        <f>H421</f>
        <v>9758253</v>
      </c>
      <c r="I14" s="27">
        <f>I421</f>
        <v>-14495550</v>
      </c>
      <c r="J14" s="24">
        <f>SUM(G14:I14)</f>
        <v>-108332031</v>
      </c>
      <c r="K14" s="24">
        <f>F14-J14</f>
        <v>0</v>
      </c>
    </row>
    <row r="15" spans="1:11" ht="13">
      <c r="A15" s="20">
        <v>5</v>
      </c>
      <c r="C15" s="2" t="str">
        <f>'[2]FR-16(7)(v)-1 Functional'!C15</f>
        <v xml:space="preserve">  TOTAL RATE BASE</v>
      </c>
      <c r="D15" s="4"/>
      <c r="E15" s="3"/>
      <c r="F15" s="29">
        <f t="shared" ref="F15:K15" si="0">SUM(F12:F14)</f>
        <v>545120053</v>
      </c>
      <c r="G15" s="30">
        <f t="shared" si="0"/>
        <v>447615275</v>
      </c>
      <c r="H15" s="31">
        <f t="shared" si="0"/>
        <v>15150485</v>
      </c>
      <c r="I15" s="32">
        <f t="shared" si="0"/>
        <v>82354293</v>
      </c>
      <c r="J15" s="29">
        <f t="shared" si="0"/>
        <v>545120053</v>
      </c>
      <c r="K15" s="29">
        <f t="shared" si="0"/>
        <v>0</v>
      </c>
    </row>
    <row r="16" spans="1:11" ht="13">
      <c r="A16" s="20">
        <v>6</v>
      </c>
      <c r="D16" s="4"/>
      <c r="E16" s="3"/>
      <c r="G16" s="21"/>
      <c r="H16" s="22"/>
      <c r="I16" s="23"/>
    </row>
    <row r="17" spans="1:16" ht="13">
      <c r="A17" s="20">
        <v>7</v>
      </c>
      <c r="B17" s="2" t="s">
        <v>17</v>
      </c>
      <c r="D17" s="4"/>
      <c r="E17" s="3"/>
      <c r="G17" s="21"/>
      <c r="H17" s="22"/>
      <c r="I17" s="23"/>
    </row>
    <row r="18" spans="1:16" ht="13">
      <c r="A18" s="20">
        <v>8</v>
      </c>
      <c r="C18" s="2" t="str">
        <f>'[2]FR-16(7)(v)-1 Functional'!C18</f>
        <v>TOTAL O&amp;M EXPENSE</v>
      </c>
      <c r="D18" s="4"/>
      <c r="E18" s="3"/>
      <c r="F18" s="24">
        <f>F549</f>
        <v>109849964</v>
      </c>
      <c r="G18" s="25">
        <f>G549</f>
        <v>33653285</v>
      </c>
      <c r="H18" s="26">
        <f>H549</f>
        <v>66437273</v>
      </c>
      <c r="I18" s="27">
        <f>I549</f>
        <v>9759406</v>
      </c>
      <c r="J18" s="24">
        <f>SUM(G18:I18)</f>
        <v>109849964</v>
      </c>
      <c r="K18" s="24">
        <f>F18-J18</f>
        <v>0</v>
      </c>
    </row>
    <row r="19" spans="1:16" ht="13">
      <c r="A19" s="20">
        <v>9</v>
      </c>
      <c r="C19" s="2" t="str">
        <f>'[2]FR-16(7)(v)-1 Functional'!C19</f>
        <v>TOTAL DEPRECIATION EXPENSE</v>
      </c>
      <c r="D19" s="4"/>
      <c r="E19" s="3"/>
      <c r="F19" s="24">
        <f>F582</f>
        <v>31051961</v>
      </c>
      <c r="G19" s="25">
        <f>G582</f>
        <v>26451179</v>
      </c>
      <c r="H19" s="26">
        <f>H582</f>
        <v>739377</v>
      </c>
      <c r="I19" s="27">
        <f>I582</f>
        <v>3861405</v>
      </c>
      <c r="J19" s="24">
        <f>SUM(G19:I19)</f>
        <v>31051961</v>
      </c>
      <c r="K19" s="24">
        <f>F19-J19</f>
        <v>0</v>
      </c>
    </row>
    <row r="20" spans="1:16" ht="13">
      <c r="A20" s="20">
        <v>10</v>
      </c>
      <c r="C20" s="28" t="str">
        <f>'[2]FR-16(7)(v)-1 Functional'!C20</f>
        <v>TOTAL OTHER TAX &amp; MISC EXPENSE</v>
      </c>
      <c r="D20" s="4"/>
      <c r="E20" s="3"/>
      <c r="F20" s="24">
        <f>F612</f>
        <v>8925883</v>
      </c>
      <c r="G20" s="25">
        <f>G612</f>
        <v>7635680</v>
      </c>
      <c r="H20" s="26">
        <f>H612</f>
        <v>-14219</v>
      </c>
      <c r="I20" s="27">
        <f>I612</f>
        <v>1304422</v>
      </c>
      <c r="J20" s="24">
        <f>SUM(G20:I20)</f>
        <v>8925883</v>
      </c>
      <c r="K20" s="24">
        <f>F20-J20</f>
        <v>0</v>
      </c>
    </row>
    <row r="21" spans="1:16" ht="13">
      <c r="A21" s="20">
        <v>11</v>
      </c>
      <c r="C21" s="2" t="str">
        <f>'[2]FR-16(7)(v)-1 Functional'!C21</f>
        <v xml:space="preserve">  TOTAL OP EXP EXCLUDING INC &amp; REV TAX</v>
      </c>
      <c r="D21" s="4"/>
      <c r="E21" s="3"/>
      <c r="F21" s="29">
        <f t="shared" ref="F21:K21" si="1">SUM(F17:F20)</f>
        <v>149827808</v>
      </c>
      <c r="G21" s="30">
        <f t="shared" si="1"/>
        <v>67740144</v>
      </c>
      <c r="H21" s="31">
        <f t="shared" si="1"/>
        <v>67162431</v>
      </c>
      <c r="I21" s="32">
        <f t="shared" si="1"/>
        <v>14925233</v>
      </c>
      <c r="J21" s="29">
        <f t="shared" si="1"/>
        <v>149827808</v>
      </c>
      <c r="K21" s="29">
        <f t="shared" si="1"/>
        <v>0</v>
      </c>
    </row>
    <row r="22" spans="1:16" ht="13">
      <c r="A22" s="20">
        <v>12</v>
      </c>
      <c r="C22" s="2" t="str">
        <f>'[2]FR-16(7)(v)-1 Functional'!C22</f>
        <v>NET FED INCOME TAX EXP ALLOWABLE</v>
      </c>
      <c r="D22" s="4"/>
      <c r="E22" s="3"/>
      <c r="F22" s="24">
        <f>F676</f>
        <v>2961696</v>
      </c>
      <c r="G22" s="25">
        <f>G676</f>
        <v>1291697</v>
      </c>
      <c r="H22" s="26">
        <f>H676</f>
        <v>1319130</v>
      </c>
      <c r="I22" s="27">
        <f>I676</f>
        <v>350869</v>
      </c>
      <c r="J22" s="24">
        <f>SUM(G22:I22)</f>
        <v>2961696</v>
      </c>
      <c r="K22" s="24">
        <f>F22-J22</f>
        <v>0</v>
      </c>
    </row>
    <row r="23" spans="1:16" ht="13">
      <c r="A23" s="20">
        <v>13</v>
      </c>
      <c r="C23" s="2" t="s">
        <v>18</v>
      </c>
      <c r="D23" s="4"/>
      <c r="E23" s="3"/>
      <c r="F23" s="24">
        <f>F722</f>
        <v>1931226</v>
      </c>
      <c r="G23" s="25">
        <f>G722</f>
        <v>1359345</v>
      </c>
      <c r="H23" s="26">
        <f>H722</f>
        <v>269545</v>
      </c>
      <c r="I23" s="27">
        <f>I722</f>
        <v>302335</v>
      </c>
      <c r="J23" s="24">
        <f>SUM(G23:I23)</f>
        <v>1931225</v>
      </c>
      <c r="K23" s="24">
        <f>F23-J23</f>
        <v>1</v>
      </c>
    </row>
    <row r="24" spans="1:16" ht="13">
      <c r="A24" s="20">
        <v>14</v>
      </c>
      <c r="C24" s="2" t="s">
        <v>19</v>
      </c>
      <c r="D24" s="4" t="str">
        <f>'[2]FR-16(7)(v)-1 Functional'!D24</f>
        <v>CW29</v>
      </c>
      <c r="E24" s="3"/>
      <c r="F24" s="33">
        <f>'[2]FR-16(7)(v)-14 TOTAL CLASS'!G24</f>
        <v>0</v>
      </c>
      <c r="G24" s="25">
        <f>'[2]FR-16(7)(v)-3 PROD Demand'!G24+'[2]FR-16(7)(v)-7 TRANS Demand'!G24+'[2]FR-16(7)(v)-11 DIST Demand'!G24</f>
        <v>0</v>
      </c>
      <c r="H24" s="26">
        <f>'[2]FR-16(7)(v)-4 PROD Energy'!G24+'[2]FR-16(7)(v)-8 TRANS Energy'!G24+'[2]FR-16(7)(v)-12 DIST Energy'!G24</f>
        <v>0</v>
      </c>
      <c r="I24" s="27">
        <f>'[2]FR-16(7)(v)-5 PROD Cust'!G24+'[2]FR-16(7)(v)-9 TRANS Cust'!G24+'[2]FR-16(7)(v)-13 DIST Cust'!G24</f>
        <v>0</v>
      </c>
      <c r="J24" s="24">
        <f>SUM(G24:I24)</f>
        <v>0</v>
      </c>
      <c r="K24" s="24">
        <f>F24-J24</f>
        <v>0</v>
      </c>
    </row>
    <row r="25" spans="1:16" ht="13">
      <c r="A25" s="20">
        <v>15</v>
      </c>
      <c r="C25" s="28" t="str">
        <f>'[2]FR-16(7)(v)-1 Functional'!C25</f>
        <v>REVENUE TAX</v>
      </c>
      <c r="D25" s="4"/>
      <c r="E25" s="3"/>
      <c r="F25" s="24">
        <f>F767</f>
        <v>0</v>
      </c>
      <c r="G25" s="25">
        <f>G767</f>
        <v>0</v>
      </c>
      <c r="H25" s="26">
        <f>H767</f>
        <v>0</v>
      </c>
      <c r="I25" s="27">
        <f>I767</f>
        <v>0</v>
      </c>
      <c r="J25" s="24">
        <f>SUM(G25:I25)</f>
        <v>0</v>
      </c>
      <c r="K25" s="24">
        <f>F25-J25</f>
        <v>0</v>
      </c>
    </row>
    <row r="26" spans="1:16" ht="13">
      <c r="A26" s="20">
        <v>16</v>
      </c>
      <c r="C26" s="2" t="str">
        <f>'[2]FR-16(7)(v)-1 Functional'!C26</f>
        <v xml:space="preserve">  TOTAL OPERATING EXPENSE</v>
      </c>
      <c r="D26" s="4"/>
      <c r="E26" s="3"/>
      <c r="F26" s="29">
        <f t="shared" ref="F26:K26" si="2">SUM(F21:F25)</f>
        <v>154720730</v>
      </c>
      <c r="G26" s="30">
        <f t="shared" si="2"/>
        <v>70391186</v>
      </c>
      <c r="H26" s="31">
        <f t="shared" si="2"/>
        <v>68751106</v>
      </c>
      <c r="I26" s="32">
        <f t="shared" si="2"/>
        <v>15578437</v>
      </c>
      <c r="J26" s="29">
        <f t="shared" si="2"/>
        <v>154720729</v>
      </c>
      <c r="K26" s="29">
        <f t="shared" si="2"/>
        <v>1</v>
      </c>
    </row>
    <row r="27" spans="1:16" ht="13">
      <c r="A27" s="20">
        <v>17</v>
      </c>
      <c r="D27" s="4"/>
      <c r="E27" s="3"/>
      <c r="G27" s="21"/>
      <c r="H27" s="22"/>
      <c r="I27" s="23"/>
    </row>
    <row r="28" spans="1:16" ht="13">
      <c r="A28" s="20">
        <v>18</v>
      </c>
      <c r="B28" s="2" t="s">
        <v>20</v>
      </c>
      <c r="D28" s="4"/>
      <c r="E28" s="3"/>
      <c r="F28" s="24">
        <f>F433</f>
        <v>39166671</v>
      </c>
      <c r="G28" s="25">
        <f>G433</f>
        <v>32237492</v>
      </c>
      <c r="H28" s="26">
        <f>H433</f>
        <v>1089611</v>
      </c>
      <c r="I28" s="27">
        <f>I433</f>
        <v>5839568</v>
      </c>
      <c r="J28" s="24">
        <f>SUM(G28:I28)</f>
        <v>39166671</v>
      </c>
      <c r="K28" s="24">
        <f t="shared" ref="K28:K33" si="3">F28-J28</f>
        <v>0</v>
      </c>
    </row>
    <row r="29" spans="1:16" ht="13">
      <c r="A29" s="20">
        <v>19</v>
      </c>
      <c r="B29" s="28" t="s">
        <v>21</v>
      </c>
      <c r="C29" s="28"/>
      <c r="D29" s="4"/>
      <c r="E29" s="3"/>
      <c r="F29" s="24">
        <f>-F750</f>
        <v>-974290</v>
      </c>
      <c r="G29" s="25">
        <f>-G750</f>
        <v>-615220</v>
      </c>
      <c r="H29" s="26">
        <f>-H750</f>
        <v>0</v>
      </c>
      <c r="I29" s="27">
        <f>-I750</f>
        <v>-359070</v>
      </c>
      <c r="J29" s="24">
        <f>SUM(G29:I29)</f>
        <v>-974290</v>
      </c>
      <c r="K29" s="24">
        <f t="shared" si="3"/>
        <v>0</v>
      </c>
    </row>
    <row r="30" spans="1:16" ht="13">
      <c r="A30" s="20">
        <v>20</v>
      </c>
      <c r="C30" s="2" t="str">
        <f>'[2]FR-16(7)(v)-1 Functional'!C30</f>
        <v>TOTAL ELECTRIC COST OF SERVICE</v>
      </c>
      <c r="D30" s="4"/>
      <c r="E30" s="3"/>
      <c r="F30" s="29">
        <f>SUM(F26:F29)</f>
        <v>192913111</v>
      </c>
      <c r="G30" s="165">
        <f>SUM(G26:G29)</f>
        <v>102013458</v>
      </c>
      <c r="H30" s="166">
        <f>SUM(H26:H29)</f>
        <v>69840717</v>
      </c>
      <c r="I30" s="167">
        <f>SUM(I26:I29)</f>
        <v>21058935</v>
      </c>
      <c r="J30" s="29">
        <f>SUM(J26:J29)</f>
        <v>192913110</v>
      </c>
      <c r="K30" s="29">
        <f t="shared" si="3"/>
        <v>1</v>
      </c>
    </row>
    <row r="31" spans="1:16" ht="13">
      <c r="A31" s="20">
        <v>21</v>
      </c>
      <c r="B31" s="37" t="s">
        <v>22</v>
      </c>
      <c r="C31" s="28"/>
      <c r="D31" s="38">
        <f>1-'[2]WP FR-16(7)(v) Rate Incr'!I11</f>
        <v>0.95</v>
      </c>
      <c r="E31" s="3"/>
      <c r="F31" s="39">
        <f>SUM(G31:I31)</f>
        <v>-18464939</v>
      </c>
      <c r="G31" s="40">
        <f>'[2]WP FR-16(7)(v) Rate Incr'!T15</f>
        <v>-14563481</v>
      </c>
      <c r="H31" s="39">
        <f>'[2]WP FR-16(7)(v) Rate Incr'!U15</f>
        <v>0</v>
      </c>
      <c r="I31" s="41">
        <f>'[2]WP FR-16(7)(v) Rate Incr'!V15</f>
        <v>-3901458</v>
      </c>
      <c r="J31" s="39">
        <f>SUM(G31:I31)</f>
        <v>-18464939</v>
      </c>
      <c r="K31" s="39">
        <f t="shared" si="3"/>
        <v>0</v>
      </c>
    </row>
    <row r="32" spans="1:16" ht="13">
      <c r="A32" s="20">
        <v>22</v>
      </c>
      <c r="B32" s="42" t="str">
        <f>'[2]FR-16(7)(v)-1 Functional'!$B$32</f>
        <v>REQUESTED REVENUES (COST OF SERVICE ADJUSTED FOR SUBSIDIES)</v>
      </c>
      <c r="D32" s="4"/>
      <c r="E32" s="3"/>
      <c r="F32" s="24">
        <f>F30+F31</f>
        <v>174448172</v>
      </c>
      <c r="G32" s="43">
        <f>G30+G31</f>
        <v>87449977</v>
      </c>
      <c r="H32" s="24">
        <f>H30+H31</f>
        <v>69840717</v>
      </c>
      <c r="I32" s="44">
        <f>I30+I31</f>
        <v>17157477</v>
      </c>
      <c r="J32" s="24">
        <f>SUM(G32:I32)</f>
        <v>174448171</v>
      </c>
      <c r="K32" s="24">
        <f t="shared" si="3"/>
        <v>1</v>
      </c>
      <c r="P32" s="24"/>
    </row>
    <row r="33" spans="1:16" ht="13">
      <c r="A33" s="20">
        <v>23</v>
      </c>
      <c r="B33" s="45" t="s">
        <v>23</v>
      </c>
      <c r="C33" s="28"/>
      <c r="D33" s="4"/>
      <c r="E33" s="3"/>
      <c r="F33" s="33">
        <f>'[2]FR-16(7)(v)-14 TOTAL CLASS'!G33</f>
        <v>150196282</v>
      </c>
      <c r="G33" s="43">
        <f>'[2]FR-16(7)(v)-3 PROD Demand'!G33+'[2]FR-16(7)(v)-7 TRANS Demand'!G33+'[2]FR-16(7)(v)-11 DIST Demand'!G33</f>
        <v>193544625</v>
      </c>
      <c r="H33" s="24">
        <f>'[2]FR-16(7)(v)-4 PROD Energy'!G33+'[2]FR-16(7)(v)-8 TRANS Energy'!G33+'[2]FR-16(7)(v)-12 DIST Energy'!G33</f>
        <v>36002881</v>
      </c>
      <c r="I33" s="44">
        <f>'[2]FR-16(7)(v)-5 PROD Cust'!G33+'[2]FR-16(7)(v)-9 TRANS Cust'!G33+'[2]FR-16(7)(v)-13 DIST Cust'!G33</f>
        <v>40758737</v>
      </c>
      <c r="J33" s="24">
        <f>SUM(G33:I33)</f>
        <v>270306243</v>
      </c>
      <c r="K33" s="24">
        <f t="shared" si="3"/>
        <v>-120109961</v>
      </c>
      <c r="P33" s="46"/>
    </row>
    <row r="34" spans="1:16" ht="13">
      <c r="A34" s="20">
        <v>24</v>
      </c>
      <c r="B34" s="47" t="s">
        <v>24</v>
      </c>
      <c r="C34" s="48"/>
      <c r="D34" s="49"/>
      <c r="E34" s="50"/>
      <c r="F34" s="51">
        <f t="shared" ref="F34:K34" si="4">F32-F33</f>
        <v>24251890</v>
      </c>
      <c r="G34" s="52">
        <f t="shared" si="4"/>
        <v>-106094648</v>
      </c>
      <c r="H34" s="51">
        <f t="shared" si="4"/>
        <v>33837836</v>
      </c>
      <c r="I34" s="53">
        <f t="shared" si="4"/>
        <v>-23601260</v>
      </c>
      <c r="J34" s="51">
        <f t="shared" si="4"/>
        <v>-95858072</v>
      </c>
      <c r="K34" s="51">
        <f t="shared" si="4"/>
        <v>120109962</v>
      </c>
      <c r="P34" s="54"/>
    </row>
    <row r="35" spans="1:16" ht="13">
      <c r="A35" s="20">
        <v>25</v>
      </c>
      <c r="B35" s="48"/>
      <c r="C35" s="48"/>
      <c r="D35" s="49"/>
      <c r="E35" s="50"/>
      <c r="F35" s="48"/>
      <c r="G35" s="55"/>
      <c r="H35" s="48"/>
      <c r="I35" s="56"/>
      <c r="J35" s="48"/>
      <c r="K35" s="48"/>
    </row>
    <row r="36" spans="1:16" ht="13">
      <c r="A36" s="20">
        <v>26</v>
      </c>
      <c r="B36" s="48" t="s">
        <v>25</v>
      </c>
      <c r="C36" s="48"/>
      <c r="D36" s="49"/>
      <c r="E36" s="50"/>
      <c r="F36" s="57">
        <f>F777+F28</f>
        <v>97269476</v>
      </c>
      <c r="G36" s="58">
        <f>G777+G28</f>
        <v>100954413</v>
      </c>
      <c r="H36" s="57">
        <f>H777+H28</f>
        <v>-24314105</v>
      </c>
      <c r="I36" s="59">
        <f>I777+I28</f>
        <v>20629172</v>
      </c>
      <c r="J36" s="57">
        <f>J777+J28</f>
        <v>97269480</v>
      </c>
      <c r="K36" s="57">
        <f>F36-J36</f>
        <v>-4</v>
      </c>
    </row>
    <row r="37" spans="1:16" ht="13">
      <c r="A37" s="20">
        <v>27</v>
      </c>
      <c r="B37" s="48" t="s">
        <v>26</v>
      </c>
      <c r="C37" s="48"/>
      <c r="D37" s="49"/>
      <c r="E37" s="50"/>
      <c r="F37" s="60">
        <f t="shared" ref="F37:K37" si="5">IF(F431=0,0,ROUND(F36/F431,5))</f>
        <v>0.17860999999999999</v>
      </c>
      <c r="G37" s="61">
        <f t="shared" si="5"/>
        <v>0.22522</v>
      </c>
      <c r="H37" s="60">
        <f t="shared" si="5"/>
        <v>-1.60486</v>
      </c>
      <c r="I37" s="62">
        <f t="shared" si="5"/>
        <v>0.25407000000000002</v>
      </c>
      <c r="J37" s="60">
        <f t="shared" si="5"/>
        <v>0.17860999999999999</v>
      </c>
      <c r="K37" s="60">
        <f t="shared" si="5"/>
        <v>0</v>
      </c>
    </row>
    <row r="38" spans="1:16" ht="13">
      <c r="A38" s="20">
        <v>28</v>
      </c>
      <c r="B38" s="48" t="s">
        <v>27</v>
      </c>
      <c r="C38" s="48"/>
      <c r="D38" s="49"/>
      <c r="E38" s="50"/>
      <c r="F38" s="60">
        <f>$F$811</f>
        <v>7.1899999999999992E-2</v>
      </c>
      <c r="G38" s="61">
        <f>F811</f>
        <v>7.1899999999999992E-2</v>
      </c>
      <c r="H38" s="60">
        <f>F811</f>
        <v>7.1899999999999992E-2</v>
      </c>
      <c r="I38" s="62">
        <f>F811</f>
        <v>7.1899999999999992E-2</v>
      </c>
      <c r="J38" s="60">
        <f>F811</f>
        <v>7.1899999999999992E-2</v>
      </c>
      <c r="K38" s="60">
        <f>IF(K37=0,0,F811)</f>
        <v>0</v>
      </c>
      <c r="N38" s="63" t="s">
        <v>28</v>
      </c>
    </row>
    <row r="39" spans="1:16" ht="13">
      <c r="A39" s="20">
        <v>29</v>
      </c>
      <c r="B39" s="48" t="s">
        <v>29</v>
      </c>
      <c r="C39" s="48"/>
      <c r="D39" s="49"/>
      <c r="E39" s="50"/>
      <c r="F39" s="60">
        <f>IF(Equity=0,0,(F37-$F$806-$F$807-$F$809)*TotalCap/Equity)</f>
        <v>0.3020589617703624</v>
      </c>
      <c r="G39" s="61">
        <f>IF(Equity=0,0,(G37-$F$806-$F$807-$F$809)*TotalCap/Equity)</f>
        <v>0.39144356089496785</v>
      </c>
      <c r="H39" s="60">
        <f>IF(Equity=0,0,(H37-F806-F807-F809)*TotalCap/Equity)</f>
        <v>-3.1181244967312458</v>
      </c>
      <c r="I39" s="62">
        <f>IF(Equity=0,0,(I37-F806-F807-F809)*TotalCap/Equity)</f>
        <v>0.4467695785895584</v>
      </c>
      <c r="J39" s="60">
        <f>IF(Equity=0,0,(J37-F806-F807-F809)*TotalCap/Equity)</f>
        <v>0.3020589617703624</v>
      </c>
      <c r="K39" s="60">
        <f>IF(OR(E793=0,K37=0)=TRUE,0,(K37-E806-E807-E809)*E796/E793)</f>
        <v>0</v>
      </c>
      <c r="N39" s="63" t="s">
        <v>30</v>
      </c>
    </row>
    <row r="40" spans="1:16" ht="13">
      <c r="A40" s="20">
        <v>30</v>
      </c>
      <c r="B40" s="48" t="s">
        <v>31</v>
      </c>
      <c r="C40" s="48"/>
      <c r="D40" s="49"/>
      <c r="E40" s="50"/>
      <c r="F40" s="60">
        <f>IF(Equity=0,0,(F38-$F$806-$F$807-$F$809)*TotalCap/Equity)</f>
        <v>9.74198162525199E-2</v>
      </c>
      <c r="G40" s="61">
        <f>IF(Equity=0,0,(G38-F806-F807-F809)*TotalCap/Equity)</f>
        <v>9.74198162525199E-2</v>
      </c>
      <c r="H40" s="60">
        <f>IF(Equity=0,0,(H38-F806-F807-F809)*TotalCap/Equity)</f>
        <v>9.74198162525199E-2</v>
      </c>
      <c r="I40" s="62">
        <f>IF(Equity=0,0,(I38-F806-F807-F809)*TotalCap/Equity)</f>
        <v>9.74198162525199E-2</v>
      </c>
      <c r="J40" s="60">
        <f>IF(Equity=0,0,(J38-F806-F807-F809)*TotalCap/Equity)</f>
        <v>9.74198162525199E-2</v>
      </c>
      <c r="K40" s="60">
        <f>IF(OR(Equity=0,K38=0)=TRUE,0,(K38-F806-F807-F809)*TotalCap/Equity)</f>
        <v>0</v>
      </c>
    </row>
    <row r="41" spans="1:16" ht="13">
      <c r="A41" s="20">
        <v>31</v>
      </c>
      <c r="B41" s="48"/>
      <c r="C41" s="48"/>
      <c r="D41" s="49"/>
      <c r="E41" s="50"/>
      <c r="F41" s="48" t="s">
        <v>32</v>
      </c>
      <c r="G41" s="55"/>
      <c r="H41" s="48"/>
      <c r="I41" s="56"/>
      <c r="J41" s="48"/>
      <c r="K41" s="48"/>
    </row>
    <row r="42" spans="1:16" ht="13">
      <c r="A42" s="20">
        <v>32</v>
      </c>
      <c r="B42" s="48" t="s">
        <v>33</v>
      </c>
      <c r="C42" s="48"/>
      <c r="D42" s="49"/>
      <c r="E42" s="50"/>
      <c r="F42" s="64">
        <f>'[2]FR-16(7)(v)-14 TOTAL CLASS'!G42</f>
        <v>150196282</v>
      </c>
      <c r="G42" s="58">
        <f>F42-SUM(H42:I42)</f>
        <v>69690887</v>
      </c>
      <c r="H42" s="57">
        <f>'[2]FR-16(7)(v)-4 PROD Energy'!G42</f>
        <v>61856834</v>
      </c>
      <c r="I42" s="59">
        <f>'[2]FR-16(7)(v)-13 DIST Cust'!G42</f>
        <v>18648561</v>
      </c>
      <c r="J42" s="57">
        <f>SUM(G42:I42)</f>
        <v>150196282</v>
      </c>
      <c r="K42" s="57">
        <f>F42-J42</f>
        <v>0</v>
      </c>
    </row>
    <row r="43" spans="1:16" ht="13">
      <c r="A43" s="20">
        <v>33</v>
      </c>
      <c r="B43" s="48" t="s">
        <v>34</v>
      </c>
      <c r="C43" s="48"/>
      <c r="D43" s="49"/>
      <c r="E43" s="50"/>
      <c r="F43" s="57">
        <f t="shared" ref="F43:K43" si="6">F30-F42</f>
        <v>42716829</v>
      </c>
      <c r="G43" s="58">
        <f t="shared" si="6"/>
        <v>32322571</v>
      </c>
      <c r="H43" s="57">
        <f t="shared" si="6"/>
        <v>7983883</v>
      </c>
      <c r="I43" s="59">
        <f t="shared" si="6"/>
        <v>2410374</v>
      </c>
      <c r="J43" s="57">
        <f t="shared" si="6"/>
        <v>42716828</v>
      </c>
      <c r="K43" s="57">
        <f t="shared" si="6"/>
        <v>1</v>
      </c>
    </row>
    <row r="44" spans="1:16" ht="13">
      <c r="A44" s="20">
        <v>34</v>
      </c>
      <c r="B44" s="48"/>
      <c r="C44" s="48" t="s">
        <v>35</v>
      </c>
      <c r="D44" s="49"/>
      <c r="E44" s="50"/>
      <c r="F44" s="60">
        <f t="shared" ref="F44:K44" si="7">IF(F42=0,0,ROUND(F43/F42,5))</f>
        <v>0.28441</v>
      </c>
      <c r="G44" s="61">
        <f t="shared" si="7"/>
        <v>0.46379999999999999</v>
      </c>
      <c r="H44" s="60">
        <f t="shared" si="7"/>
        <v>0.12906999999999999</v>
      </c>
      <c r="I44" s="62">
        <f t="shared" si="7"/>
        <v>0.12925</v>
      </c>
      <c r="J44" s="60">
        <f t="shared" si="7"/>
        <v>0.28441</v>
      </c>
      <c r="K44" s="57">
        <f t="shared" si="7"/>
        <v>0</v>
      </c>
    </row>
    <row r="45" spans="1:16" ht="13">
      <c r="A45" s="20">
        <v>35</v>
      </c>
      <c r="B45" s="48" t="s">
        <v>36</v>
      </c>
      <c r="C45" s="48"/>
      <c r="D45" s="49"/>
      <c r="E45" s="50"/>
      <c r="F45" s="57">
        <f t="shared" ref="F45:K45" si="8">F33-F42</f>
        <v>0</v>
      </c>
      <c r="G45" s="58">
        <f t="shared" si="8"/>
        <v>123853738</v>
      </c>
      <c r="H45" s="57">
        <f t="shared" si="8"/>
        <v>-25853953</v>
      </c>
      <c r="I45" s="59">
        <f t="shared" si="8"/>
        <v>22110176</v>
      </c>
      <c r="J45" s="57">
        <f t="shared" si="8"/>
        <v>120109961</v>
      </c>
      <c r="K45" s="57">
        <f t="shared" si="8"/>
        <v>-120109961</v>
      </c>
    </row>
    <row r="46" spans="1:16" ht="13">
      <c r="A46" s="20">
        <v>36</v>
      </c>
      <c r="B46" s="48"/>
      <c r="C46" s="48" t="s">
        <v>35</v>
      </c>
      <c r="D46" s="49"/>
      <c r="E46" s="50"/>
      <c r="F46" s="60">
        <f t="shared" ref="F46:K46" si="9">IF(F42=0,0,ROUND(F45/F42,5))</f>
        <v>0</v>
      </c>
      <c r="G46" s="65">
        <f t="shared" si="9"/>
        <v>1.77719</v>
      </c>
      <c r="H46" s="66">
        <f t="shared" si="9"/>
        <v>-0.41796</v>
      </c>
      <c r="I46" s="67">
        <f t="shared" si="9"/>
        <v>1.1856199999999999</v>
      </c>
      <c r="J46" s="60">
        <f t="shared" si="9"/>
        <v>0.79969000000000001</v>
      </c>
      <c r="K46" s="57">
        <f t="shared" si="9"/>
        <v>0</v>
      </c>
    </row>
    <row r="47" spans="1:16" ht="13">
      <c r="A47" s="1"/>
      <c r="C47" s="3"/>
      <c r="D47" s="4"/>
      <c r="E47" s="3"/>
      <c r="F47" s="3"/>
      <c r="G47" s="3"/>
      <c r="H47" s="3"/>
      <c r="I47" s="3"/>
      <c r="J47" s="3"/>
      <c r="K47" s="3"/>
    </row>
    <row r="48" spans="1:16" ht="13">
      <c r="A48" s="1" t="str">
        <f>co_name</f>
        <v>DUKE ENERGY KENTUCKY, INC.</v>
      </c>
      <c r="C48" s="3"/>
      <c r="D48" s="4"/>
      <c r="E48" s="3"/>
      <c r="F48" s="3"/>
      <c r="G48" s="3"/>
      <c r="H48" s="3"/>
      <c r="I48" s="3"/>
      <c r="J48" s="3" t="str">
        <f>J1</f>
        <v>FR-16(7)(v)-15</v>
      </c>
      <c r="K48" s="3"/>
    </row>
    <row r="49" spans="1:11" ht="13">
      <c r="A49" s="1" t="str">
        <f>$A$2</f>
        <v>RESIDENTIAL CLASSIFIED - ELECTRIC COST OF SERVICE</v>
      </c>
      <c r="C49" s="3"/>
      <c r="D49" s="4"/>
      <c r="E49" s="3"/>
      <c r="F49" s="3"/>
      <c r="G49" s="3"/>
      <c r="H49" s="3"/>
      <c r="I49" s="3"/>
      <c r="J49" s="3" t="str">
        <f>J2</f>
        <v>WITNESS RESPONSIBLE:</v>
      </c>
      <c r="K49" s="3"/>
    </row>
    <row r="50" spans="1:11" ht="13">
      <c r="A50" s="1" t="str">
        <f>case_name</f>
        <v>CASE NO: 2022-00372</v>
      </c>
      <c r="C50" s="3"/>
      <c r="D50" s="4"/>
      <c r="E50" s="3"/>
      <c r="F50" s="3"/>
      <c r="G50" s="3"/>
      <c r="H50" s="3"/>
      <c r="I50" s="3"/>
      <c r="J50" s="3" t="str">
        <f>Witness</f>
        <v>JAMES E. ZIOLKOWSKI</v>
      </c>
      <c r="K50" s="3"/>
    </row>
    <row r="51" spans="1:11" ht="13">
      <c r="A51" s="1" t="str">
        <f>data_filing</f>
        <v>DATA: 12 MONTHS ACTUAL  &amp; 0 MONTHS ESTIMATED</v>
      </c>
      <c r="C51" s="3"/>
      <c r="D51" s="4"/>
      <c r="E51" s="3"/>
      <c r="F51" s="3"/>
      <c r="G51" s="3"/>
      <c r="H51" s="3"/>
      <c r="I51" s="3"/>
      <c r="J51" s="3" t="str">
        <f>"PAGE "&amp;Pages2-13&amp;" OF "&amp;Pages2</f>
        <v>PAGE 2 OF 15</v>
      </c>
      <c r="K51" s="3"/>
    </row>
    <row r="52" spans="1:11" ht="13">
      <c r="A52" s="1" t="str">
        <f>type</f>
        <v xml:space="preserve">TYPE OF FILING: "X" ORIGINAL   UPDATED    REVISED  </v>
      </c>
      <c r="C52" s="3"/>
      <c r="D52" s="4"/>
      <c r="E52" s="3"/>
      <c r="F52" s="3"/>
      <c r="G52" s="3"/>
      <c r="H52" s="3"/>
      <c r="I52" s="3"/>
      <c r="J52" s="3"/>
      <c r="K52" s="3"/>
    </row>
    <row r="53" spans="1:11" ht="13">
      <c r="A53" s="1"/>
      <c r="C53" s="3"/>
      <c r="D53" s="4"/>
      <c r="E53" s="3"/>
      <c r="F53" s="3"/>
      <c r="G53" s="3"/>
      <c r="H53" s="3"/>
      <c r="I53" s="3"/>
      <c r="J53" s="3"/>
      <c r="K53" s="3"/>
    </row>
    <row r="54" spans="1:11" ht="13">
      <c r="A54" s="1"/>
      <c r="C54" s="3"/>
      <c r="D54" s="4"/>
      <c r="E54" s="3"/>
      <c r="F54" s="3"/>
      <c r="G54" s="3"/>
      <c r="H54" s="3"/>
      <c r="I54" s="3"/>
      <c r="J54" s="3"/>
      <c r="K54" s="3"/>
    </row>
    <row r="55" spans="1:11" ht="13">
      <c r="A55" s="4" t="s">
        <v>2</v>
      </c>
      <c r="B55" s="3"/>
      <c r="C55" s="3"/>
      <c r="D55" s="4"/>
      <c r="E55" s="3"/>
      <c r="F55" s="4" t="s">
        <v>3</v>
      </c>
      <c r="G55" s="7" t="s">
        <v>4</v>
      </c>
      <c r="H55" s="8"/>
      <c r="I55" s="9"/>
      <c r="J55" s="4" t="s">
        <v>3</v>
      </c>
      <c r="K55" s="4" t="s">
        <v>5</v>
      </c>
    </row>
    <row r="56" spans="1:11" ht="13">
      <c r="A56" s="10" t="s">
        <v>6</v>
      </c>
      <c r="B56" s="11" t="s">
        <v>37</v>
      </c>
      <c r="C56" s="11"/>
      <c r="D56" s="10" t="s">
        <v>8</v>
      </c>
      <c r="E56" s="11"/>
      <c r="F56" s="10" t="str">
        <f>$F$9</f>
        <v>RESIDENTIAL</v>
      </c>
      <c r="G56" s="68" t="str">
        <f t="shared" ref="G56:I57" si="10">G9</f>
        <v>DEMAND</v>
      </c>
      <c r="H56" s="69" t="str">
        <f t="shared" si="10"/>
        <v>ENERGY</v>
      </c>
      <c r="I56" s="70" t="str">
        <f t="shared" si="10"/>
        <v>CUSTOMER</v>
      </c>
      <c r="J56" s="10" t="s">
        <v>13</v>
      </c>
      <c r="K56" s="10" t="s">
        <v>14</v>
      </c>
    </row>
    <row r="57" spans="1:11" ht="13">
      <c r="C57" s="16" t="s">
        <v>38</v>
      </c>
      <c r="D57" s="4"/>
      <c r="E57" s="3"/>
      <c r="G57" s="71">
        <f t="shared" si="10"/>
        <v>3</v>
      </c>
      <c r="H57" s="72">
        <f t="shared" si="10"/>
        <v>4</v>
      </c>
      <c r="I57" s="73">
        <f t="shared" si="10"/>
        <v>5</v>
      </c>
      <c r="K57" s="2" t="s">
        <v>32</v>
      </c>
    </row>
    <row r="58" spans="1:11" ht="13">
      <c r="A58" s="20">
        <v>1</v>
      </c>
      <c r="B58" s="2" t="s">
        <v>39</v>
      </c>
      <c r="E58" s="3"/>
      <c r="G58" s="21"/>
      <c r="H58" s="22"/>
      <c r="I58" s="23"/>
    </row>
    <row r="59" spans="1:11" ht="13">
      <c r="A59" s="20">
        <v>2</v>
      </c>
      <c r="C59" s="2" t="s">
        <v>40</v>
      </c>
      <c r="D59" s="4" t="str">
        <f>'[2]FR-16(7)(v)-1 Functional'!D59</f>
        <v>K201</v>
      </c>
      <c r="E59" s="3"/>
      <c r="F59" s="33">
        <f>'[2]FR-16(7)(v)-14 TOTAL CLASS'!G59</f>
        <v>403668733</v>
      </c>
      <c r="G59" s="25">
        <f>'[2]FR-16(7)(v)-3 PROD Demand'!G59+'[2]FR-16(7)(v)-7 TRANS Demand'!G59+'[2]FR-16(7)(v)-11 DIST Demand'!G59</f>
        <v>403668733</v>
      </c>
      <c r="H59" s="26">
        <f>'[2]FR-16(7)(v)-4 PROD Energy'!G59+'[2]FR-16(7)(v)-8 TRANS Energy'!G59+'[2]FR-16(7)(v)-12 DIST Energy'!G59</f>
        <v>0</v>
      </c>
      <c r="I59" s="27">
        <f>'[2]FR-16(7)(v)-5 PROD Cust'!G59+'[2]FR-16(7)(v)-9 TRANS Cust'!G59+'[2]FR-16(7)(v)-13 DIST Cust'!G59</f>
        <v>0</v>
      </c>
      <c r="J59" s="24">
        <f>SUM(G59:I59)</f>
        <v>403668733</v>
      </c>
      <c r="K59" s="24">
        <f>F59-J59</f>
        <v>0</v>
      </c>
    </row>
    <row r="60" spans="1:11" ht="13">
      <c r="A60" s="20">
        <v>3</v>
      </c>
      <c r="C60" s="2" t="s">
        <v>41</v>
      </c>
      <c r="D60" s="4" t="str">
        <f>'[2]FR-16(7)(v)-1 Functional'!D60</f>
        <v>K201</v>
      </c>
      <c r="E60" s="3"/>
      <c r="F60" s="33">
        <f>'[2]FR-16(7)(v)-14 TOTAL CLASS'!G60</f>
        <v>164704142</v>
      </c>
      <c r="G60" s="25">
        <f>'[2]FR-16(7)(v)-3 PROD Demand'!G60+'[2]FR-16(7)(v)-7 TRANS Demand'!G60+'[2]FR-16(7)(v)-11 DIST Demand'!G60</f>
        <v>164704142</v>
      </c>
      <c r="H60" s="26">
        <f>'[2]FR-16(7)(v)-4 PROD Energy'!G60+'[2]FR-16(7)(v)-8 TRANS Energy'!G60+'[2]FR-16(7)(v)-12 DIST Energy'!G60</f>
        <v>0</v>
      </c>
      <c r="I60" s="27">
        <f>'[2]FR-16(7)(v)-5 PROD Cust'!G60+'[2]FR-16(7)(v)-9 TRANS Cust'!G60+'[2]FR-16(7)(v)-13 DIST Cust'!G60</f>
        <v>0</v>
      </c>
      <c r="J60" s="24">
        <f>SUM(G60:I60)</f>
        <v>164704142</v>
      </c>
      <c r="K60" s="24">
        <f>F60-J60</f>
        <v>0</v>
      </c>
    </row>
    <row r="61" spans="1:11" ht="13">
      <c r="A61" s="20">
        <v>4</v>
      </c>
      <c r="C61" s="28" t="str">
        <f>'[2]FR-16(7)(v)-1 Functional'!C61</f>
        <v>ADJUSTMENT</v>
      </c>
      <c r="D61" s="4" t="str">
        <f>'[2]FR-16(7)(v)-1 Functional'!D61</f>
        <v>K201</v>
      </c>
      <c r="E61" s="3"/>
      <c r="F61" s="33">
        <f>'[2]FR-16(7)(v)-14 TOTAL CLASS'!G61</f>
        <v>0</v>
      </c>
      <c r="G61" s="25">
        <f>'[2]FR-16(7)(v)-3 PROD Demand'!G61+'[2]FR-16(7)(v)-7 TRANS Demand'!G61+'[2]FR-16(7)(v)-11 DIST Demand'!G61</f>
        <v>0</v>
      </c>
      <c r="H61" s="26">
        <f>'[2]FR-16(7)(v)-4 PROD Energy'!G61+'[2]FR-16(7)(v)-8 TRANS Energy'!G61+'[2]FR-16(7)(v)-12 DIST Energy'!G61</f>
        <v>0</v>
      </c>
      <c r="I61" s="27">
        <f>'[2]FR-16(7)(v)-5 PROD Cust'!G61+'[2]FR-16(7)(v)-9 TRANS Cust'!G61+'[2]FR-16(7)(v)-13 DIST Cust'!G61</f>
        <v>0</v>
      </c>
      <c r="J61" s="24">
        <f>SUM(G61:I61)</f>
        <v>0</v>
      </c>
      <c r="K61" s="24">
        <f>F61-J61</f>
        <v>0</v>
      </c>
    </row>
    <row r="62" spans="1:11" ht="13">
      <c r="A62" s="20">
        <v>5</v>
      </c>
      <c r="C62" s="2" t="str">
        <f>'[2]FR-16(7)(v)-1 Functional'!C62</f>
        <v xml:space="preserve">  PRODUCTION PLANT IN SERVICE</v>
      </c>
      <c r="D62" s="4"/>
      <c r="E62" s="3"/>
      <c r="F62" s="29">
        <f t="shared" ref="F62:K62" si="11">SUM(F59:F61)</f>
        <v>568372875</v>
      </c>
      <c r="G62" s="30">
        <f t="shared" si="11"/>
        <v>568372875</v>
      </c>
      <c r="H62" s="31">
        <f t="shared" si="11"/>
        <v>0</v>
      </c>
      <c r="I62" s="32">
        <f t="shared" si="11"/>
        <v>0</v>
      </c>
      <c r="J62" s="29">
        <f t="shared" si="11"/>
        <v>568372875</v>
      </c>
      <c r="K62" s="29">
        <f t="shared" si="11"/>
        <v>0</v>
      </c>
    </row>
    <row r="63" spans="1:11" ht="13">
      <c r="A63" s="20">
        <v>6</v>
      </c>
      <c r="D63" s="4"/>
      <c r="E63" s="3"/>
      <c r="G63" s="21"/>
      <c r="H63" s="22"/>
      <c r="I63" s="23"/>
    </row>
    <row r="64" spans="1:11" ht="13">
      <c r="A64" s="20">
        <v>7</v>
      </c>
      <c r="B64" s="2" t="s">
        <v>42</v>
      </c>
      <c r="D64" s="4"/>
      <c r="E64" s="3"/>
      <c r="G64" s="21"/>
      <c r="H64" s="22"/>
      <c r="I64" s="23"/>
    </row>
    <row r="65" spans="1:11" ht="13">
      <c r="A65" s="20">
        <v>8</v>
      </c>
      <c r="C65" s="2" t="s">
        <v>43</v>
      </c>
      <c r="D65" s="4" t="str">
        <f>'[2]FR-16(7)(v)-1 Functional'!D65</f>
        <v>K202</v>
      </c>
      <c r="E65" s="3"/>
      <c r="F65" s="33">
        <f>'[2]FR-16(7)(v)-14 TOTAL CLASS'!G65</f>
        <v>0</v>
      </c>
      <c r="G65" s="25">
        <f>'[2]FR-16(7)(v)-3 PROD Demand'!G65+'[2]FR-16(7)(v)-7 TRANS Demand'!G65+'[2]FR-16(7)(v)-11 DIST Demand'!G65</f>
        <v>0</v>
      </c>
      <c r="H65" s="26">
        <f>'[2]FR-16(7)(v)-4 PROD Energy'!G65+'[2]FR-16(7)(v)-8 TRANS Energy'!G65+'[2]FR-16(7)(v)-12 DIST Energy'!G65</f>
        <v>0</v>
      </c>
      <c r="I65" s="27">
        <f>'[2]FR-16(7)(v)-5 PROD Cust'!G65+'[2]FR-16(7)(v)-9 TRANS Cust'!G65+'[2]FR-16(7)(v)-13 DIST Cust'!G65</f>
        <v>0</v>
      </c>
      <c r="J65" s="24">
        <f>SUM(G65:I65)</f>
        <v>0</v>
      </c>
      <c r="K65" s="24">
        <f>F65-J65</f>
        <v>0</v>
      </c>
    </row>
    <row r="66" spans="1:11" ht="13">
      <c r="A66" s="20">
        <v>9</v>
      </c>
      <c r="C66" s="2" t="s">
        <v>44</v>
      </c>
      <c r="D66" s="4" t="str">
        <f>'[2]FR-16(7)(v)-1 Functional'!D66</f>
        <v>K202</v>
      </c>
      <c r="E66" s="3"/>
      <c r="F66" s="33">
        <f>'[2]FR-16(7)(v)-14 TOTAL CLASS'!G66</f>
        <v>61055818</v>
      </c>
      <c r="G66" s="25">
        <f>'[2]FR-16(7)(v)-3 PROD Demand'!G66+'[2]FR-16(7)(v)-7 TRANS Demand'!G66+'[2]FR-16(7)(v)-11 DIST Demand'!G66</f>
        <v>61055818</v>
      </c>
      <c r="H66" s="26">
        <f>'[2]FR-16(7)(v)-4 PROD Energy'!G66+'[2]FR-16(7)(v)-8 TRANS Energy'!G66+'[2]FR-16(7)(v)-12 DIST Energy'!G66</f>
        <v>0</v>
      </c>
      <c r="I66" s="27">
        <f>'[2]FR-16(7)(v)-5 PROD Cust'!G66+'[2]FR-16(7)(v)-9 TRANS Cust'!G66+'[2]FR-16(7)(v)-13 DIST Cust'!G66</f>
        <v>0</v>
      </c>
      <c r="J66" s="24">
        <f>SUM(G66:I66)</f>
        <v>61055818</v>
      </c>
      <c r="K66" s="24">
        <f>F66-J66</f>
        <v>0</v>
      </c>
    </row>
    <row r="67" spans="1:11" ht="13">
      <c r="A67" s="20">
        <v>10</v>
      </c>
      <c r="C67" s="28" t="s">
        <v>45</v>
      </c>
      <c r="D67" s="4" t="str">
        <f>'[2]FR-16(7)(v)-1 Functional'!D67</f>
        <v>K202</v>
      </c>
      <c r="E67" s="3"/>
      <c r="F67" s="33">
        <f>'[2]FR-16(7)(v)-14 TOTAL CLASS'!G67</f>
        <v>0</v>
      </c>
      <c r="G67" s="25">
        <f>'[2]FR-16(7)(v)-3 PROD Demand'!G67+'[2]FR-16(7)(v)-7 TRANS Demand'!G67+'[2]FR-16(7)(v)-11 DIST Demand'!G67</f>
        <v>0</v>
      </c>
      <c r="H67" s="26">
        <f>'[2]FR-16(7)(v)-4 PROD Energy'!G67+'[2]FR-16(7)(v)-8 TRANS Energy'!G67+'[2]FR-16(7)(v)-12 DIST Energy'!G67</f>
        <v>0</v>
      </c>
      <c r="I67" s="27">
        <f>'[2]FR-16(7)(v)-5 PROD Cust'!G67+'[2]FR-16(7)(v)-9 TRANS Cust'!G67+'[2]FR-16(7)(v)-13 DIST Cust'!G67</f>
        <v>0</v>
      </c>
      <c r="J67" s="24">
        <f>SUM(G67:I67)</f>
        <v>0</v>
      </c>
      <c r="K67" s="24">
        <f>F67-J67</f>
        <v>0</v>
      </c>
    </row>
    <row r="68" spans="1:11" ht="13">
      <c r="A68" s="20">
        <v>11</v>
      </c>
      <c r="C68" s="2" t="str">
        <f>'[2]FR-16(7)(v)-1 Functional'!C68</f>
        <v xml:space="preserve">  TRANSMISSION PLANT IN SERVICE</v>
      </c>
      <c r="D68" s="4"/>
      <c r="E68" s="3"/>
      <c r="F68" s="29">
        <f t="shared" ref="F68:K68" si="12">SUM(F65:F67)</f>
        <v>61055818</v>
      </c>
      <c r="G68" s="30">
        <f t="shared" si="12"/>
        <v>61055818</v>
      </c>
      <c r="H68" s="31">
        <f t="shared" si="12"/>
        <v>0</v>
      </c>
      <c r="I68" s="32">
        <f t="shared" si="12"/>
        <v>0</v>
      </c>
      <c r="J68" s="29">
        <f t="shared" si="12"/>
        <v>61055818</v>
      </c>
      <c r="K68" s="29">
        <f t="shared" si="12"/>
        <v>0</v>
      </c>
    </row>
    <row r="69" spans="1:11" ht="13">
      <c r="A69" s="20">
        <v>12</v>
      </c>
      <c r="D69" s="4"/>
      <c r="E69" s="3"/>
      <c r="G69" s="21"/>
      <c r="H69" s="22"/>
      <c r="I69" s="23"/>
    </row>
    <row r="70" spans="1:11" ht="13">
      <c r="A70" s="20">
        <v>13</v>
      </c>
      <c r="B70" s="2" t="s">
        <v>46</v>
      </c>
      <c r="D70" s="4"/>
      <c r="E70" s="3"/>
      <c r="F70" s="24">
        <f t="shared" ref="F70:K70" si="13">F68+F62</f>
        <v>629428693</v>
      </c>
      <c r="G70" s="25">
        <f t="shared" si="13"/>
        <v>629428693</v>
      </c>
      <c r="H70" s="26">
        <f t="shared" si="13"/>
        <v>0</v>
      </c>
      <c r="I70" s="27">
        <f t="shared" si="13"/>
        <v>0</v>
      </c>
      <c r="J70" s="24">
        <f t="shared" si="13"/>
        <v>629428693</v>
      </c>
      <c r="K70" s="24">
        <f t="shared" si="13"/>
        <v>0</v>
      </c>
    </row>
    <row r="71" spans="1:11" ht="13">
      <c r="A71" s="20">
        <v>14</v>
      </c>
      <c r="D71" s="4"/>
      <c r="E71" s="3"/>
      <c r="G71" s="21"/>
      <c r="H71" s="22"/>
      <c r="I71" s="23"/>
    </row>
    <row r="72" spans="1:11" ht="13">
      <c r="A72" s="20">
        <v>15</v>
      </c>
      <c r="B72" s="2" t="s">
        <v>47</v>
      </c>
      <c r="D72" s="4"/>
      <c r="E72" s="3"/>
      <c r="G72" s="21"/>
      <c r="H72" s="22"/>
      <c r="I72" s="23"/>
    </row>
    <row r="73" spans="1:11" ht="13">
      <c r="A73" s="20">
        <v>16</v>
      </c>
      <c r="C73" s="2" t="str">
        <f>'[2]FR-16(7)(v)-1 Functional'!C73</f>
        <v>SUBSTATIONS</v>
      </c>
      <c r="D73" s="4" t="str">
        <f>'[2]FR-16(7)(v)-1 Functional'!D73</f>
        <v>K215</v>
      </c>
      <c r="E73" s="3"/>
      <c r="F73" s="33">
        <f>'[2]FR-16(7)(v)-14 TOTAL CLASS'!G73</f>
        <v>71210387</v>
      </c>
      <c r="G73" s="25">
        <f>'[2]FR-16(7)(v)-3 PROD Demand'!G73+'[2]FR-16(7)(v)-7 TRANS Demand'!G73+'[2]FR-16(7)(v)-11 DIST Demand'!G73</f>
        <v>71210387</v>
      </c>
      <c r="H73" s="26">
        <f>'[2]FR-16(7)(v)-4 PROD Energy'!G73+'[2]FR-16(7)(v)-8 TRANS Energy'!G73+'[2]FR-16(7)(v)-12 DIST Energy'!G73</f>
        <v>0</v>
      </c>
      <c r="I73" s="27">
        <f>'[2]FR-16(7)(v)-5 PROD Cust'!G73+'[2]FR-16(7)(v)-9 TRANS Cust'!G73+'[2]FR-16(7)(v)-13 DIST Cust'!G73</f>
        <v>0</v>
      </c>
      <c r="J73" s="24">
        <f>SUM(G73:I73)</f>
        <v>71210387</v>
      </c>
      <c r="K73" s="24">
        <f>F73-J73</f>
        <v>0</v>
      </c>
    </row>
    <row r="74" spans="1:11" ht="13">
      <c r="A74" s="20">
        <v>17</v>
      </c>
      <c r="C74" s="2" t="str">
        <f>'[2]FR-16(7)(v)-1 Functional'!C74</f>
        <v>POLES, TOWERS  &amp; FIXTURES - PRIMARY - DEMAND</v>
      </c>
      <c r="D74" s="4" t="str">
        <f>'[2]FR-16(7)(v)-1 Functional'!D74</f>
        <v>K205</v>
      </c>
      <c r="E74" s="3"/>
      <c r="F74" s="33">
        <f>'[2]FR-16(7)(v)-14 TOTAL CLASS'!G74</f>
        <v>20871246</v>
      </c>
      <c r="G74" s="25">
        <f>'[2]FR-16(7)(v)-3 PROD Demand'!G74+'[2]FR-16(7)(v)-7 TRANS Demand'!G74+'[2]FR-16(7)(v)-11 DIST Demand'!G74</f>
        <v>20871246</v>
      </c>
      <c r="H74" s="26">
        <f>'[2]FR-16(7)(v)-4 PROD Energy'!G74+'[2]FR-16(7)(v)-8 TRANS Energy'!G74+'[2]FR-16(7)(v)-12 DIST Energy'!G74</f>
        <v>0</v>
      </c>
      <c r="I74" s="27">
        <f>'[2]FR-16(7)(v)-5 PROD Cust'!G74+'[2]FR-16(7)(v)-9 TRANS Cust'!G74+'[2]FR-16(7)(v)-13 DIST Cust'!G74</f>
        <v>0</v>
      </c>
      <c r="J74" s="24">
        <f>SUM(G74:I74)</f>
        <v>20871246</v>
      </c>
      <c r="K74" s="24">
        <f>F74-J74</f>
        <v>0</v>
      </c>
    </row>
    <row r="75" spans="1:11" ht="13">
      <c r="A75" s="20">
        <v>18</v>
      </c>
      <c r="C75" s="2" t="str">
        <f>'[2]FR-16(7)(v)-1 Functional'!C75</f>
        <v>POLES, TOWERS  &amp; FIXTURES - PRIMARY - CUSTOMER</v>
      </c>
      <c r="D75" s="4" t="str">
        <f>'[2]FR-16(7)(v)-1 Functional'!D75</f>
        <v>K405</v>
      </c>
      <c r="E75" s="3"/>
      <c r="F75" s="33">
        <f>'[2]FR-16(7)(v)-14 TOTAL CLASS'!G75</f>
        <v>15624259</v>
      </c>
      <c r="G75" s="25">
        <f>'[2]FR-16(7)(v)-3 PROD Demand'!G75+'[2]FR-16(7)(v)-7 TRANS Demand'!G75+'[2]FR-16(7)(v)-11 DIST Demand'!G75</f>
        <v>0</v>
      </c>
      <c r="H75" s="26">
        <f>'[2]FR-16(7)(v)-4 PROD Energy'!G75+'[2]FR-16(7)(v)-8 TRANS Energy'!G75+'[2]FR-16(7)(v)-12 DIST Energy'!G75</f>
        <v>0</v>
      </c>
      <c r="I75" s="27">
        <f>'[2]FR-16(7)(v)-5 PROD Cust'!G75+'[2]FR-16(7)(v)-9 TRANS Cust'!G75+'[2]FR-16(7)(v)-13 DIST Cust'!G75</f>
        <v>15624259</v>
      </c>
      <c r="J75" s="24">
        <f t="shared" ref="J75:J93" si="14">SUM(G75:I75)</f>
        <v>15624259</v>
      </c>
      <c r="K75" s="24">
        <f t="shared" ref="K75:K93" si="15">F75-J75</f>
        <v>0</v>
      </c>
    </row>
    <row r="76" spans="1:11" ht="13">
      <c r="A76" s="20">
        <v>19</v>
      </c>
      <c r="C76" s="2" t="str">
        <f>'[2]FR-16(7)(v)-1 Functional'!C76</f>
        <v>POLES, TOWERS  &amp; FIXTURES - SECONDARY - DEMAND</v>
      </c>
      <c r="D76" s="4" t="str">
        <f>'[2]FR-16(7)(v)-1 Functional'!D76</f>
        <v>K206</v>
      </c>
      <c r="E76" s="3"/>
      <c r="F76" s="33">
        <f>'[2]FR-16(7)(v)-14 TOTAL CLASS'!G76</f>
        <v>7543056</v>
      </c>
      <c r="G76" s="25">
        <f>'[2]FR-16(7)(v)-3 PROD Demand'!G76+'[2]FR-16(7)(v)-7 TRANS Demand'!G76+'[2]FR-16(7)(v)-11 DIST Demand'!G76</f>
        <v>7543056</v>
      </c>
      <c r="H76" s="26">
        <f>'[2]FR-16(7)(v)-4 PROD Energy'!G76+'[2]FR-16(7)(v)-8 TRANS Energy'!G76+'[2]FR-16(7)(v)-12 DIST Energy'!G76</f>
        <v>0</v>
      </c>
      <c r="I76" s="27">
        <f>'[2]FR-16(7)(v)-5 PROD Cust'!G76+'[2]FR-16(7)(v)-9 TRANS Cust'!G76+'[2]FR-16(7)(v)-13 DIST Cust'!G76</f>
        <v>0</v>
      </c>
      <c r="J76" s="24">
        <f t="shared" si="14"/>
        <v>7543056</v>
      </c>
      <c r="K76" s="24">
        <f t="shared" si="15"/>
        <v>0</v>
      </c>
    </row>
    <row r="77" spans="1:11" ht="13">
      <c r="A77" s="20">
        <v>20</v>
      </c>
      <c r="C77" s="2" t="str">
        <f>'[2]FR-16(7)(v)-1 Functional'!C77</f>
        <v>POLES, TOWERS  &amp; FIXTURES - SECONDARY - CUSTOMER</v>
      </c>
      <c r="D77" s="4" t="str">
        <f>'[2]FR-16(7)(v)-1 Functional'!D77</f>
        <v>K405</v>
      </c>
      <c r="E77" s="3"/>
      <c r="F77" s="33">
        <f>'[2]FR-16(7)(v)-14 TOTAL CLASS'!G77</f>
        <v>4063110</v>
      </c>
      <c r="G77" s="25">
        <f>'[2]FR-16(7)(v)-3 PROD Demand'!G77+'[2]FR-16(7)(v)-7 TRANS Demand'!G77+'[2]FR-16(7)(v)-11 DIST Demand'!G77</f>
        <v>0</v>
      </c>
      <c r="H77" s="26">
        <f>'[2]FR-16(7)(v)-4 PROD Energy'!G77+'[2]FR-16(7)(v)-8 TRANS Energy'!G77+'[2]FR-16(7)(v)-12 DIST Energy'!G77</f>
        <v>0</v>
      </c>
      <c r="I77" s="27">
        <f>'[2]FR-16(7)(v)-5 PROD Cust'!G77+'[2]FR-16(7)(v)-9 TRANS Cust'!G77+'[2]FR-16(7)(v)-13 DIST Cust'!G77</f>
        <v>4063110</v>
      </c>
      <c r="J77" s="24">
        <f t="shared" si="14"/>
        <v>4063110</v>
      </c>
      <c r="K77" s="24">
        <f t="shared" si="15"/>
        <v>0</v>
      </c>
    </row>
    <row r="78" spans="1:11" ht="13">
      <c r="A78" s="20">
        <v>21</v>
      </c>
      <c r="C78" s="2" t="str">
        <f>'[2]FR-16(7)(v)-1 Functional'!C78</f>
        <v>CONDUCTORS - OVERHEAD / PRIMARY - DEMAND</v>
      </c>
      <c r="D78" s="4" t="str">
        <f>'[2]FR-16(7)(v)-1 Functional'!D78</f>
        <v>K205</v>
      </c>
      <c r="E78" s="3"/>
      <c r="F78" s="33">
        <f>'[2]FR-16(7)(v)-14 TOTAL CLASS'!G78</f>
        <v>45496377</v>
      </c>
      <c r="G78" s="25">
        <f>'[2]FR-16(7)(v)-3 PROD Demand'!G78+'[2]FR-16(7)(v)-7 TRANS Demand'!G78+'[2]FR-16(7)(v)-11 DIST Demand'!G78</f>
        <v>45496377</v>
      </c>
      <c r="H78" s="26">
        <f>'[2]FR-16(7)(v)-4 PROD Energy'!G78+'[2]FR-16(7)(v)-8 TRANS Energy'!G78+'[2]FR-16(7)(v)-12 DIST Energy'!G78</f>
        <v>0</v>
      </c>
      <c r="I78" s="27">
        <f>'[2]FR-16(7)(v)-5 PROD Cust'!G78+'[2]FR-16(7)(v)-9 TRANS Cust'!G78+'[2]FR-16(7)(v)-13 DIST Cust'!G78</f>
        <v>0</v>
      </c>
      <c r="J78" s="24">
        <f t="shared" si="14"/>
        <v>45496377</v>
      </c>
      <c r="K78" s="24">
        <f t="shared" si="15"/>
        <v>0</v>
      </c>
    </row>
    <row r="79" spans="1:11" ht="13">
      <c r="A79" s="20">
        <v>22</v>
      </c>
      <c r="C79" s="2" t="str">
        <f>'[2]FR-16(7)(v)-1 Functional'!C79</f>
        <v>CONDUCTORS - OVERHEAD / PRIMARY - CUSTOMER</v>
      </c>
      <c r="D79" s="4" t="str">
        <f>'[2]FR-16(7)(v)-1 Functional'!D79</f>
        <v>K405</v>
      </c>
      <c r="E79" s="3"/>
      <c r="F79" s="33">
        <f>'[2]FR-16(7)(v)-14 TOTAL CLASS'!G79</f>
        <v>18198509</v>
      </c>
      <c r="G79" s="25">
        <f>'[2]FR-16(7)(v)-3 PROD Demand'!G79+'[2]FR-16(7)(v)-7 TRANS Demand'!G79+'[2]FR-16(7)(v)-11 DIST Demand'!G79</f>
        <v>0</v>
      </c>
      <c r="H79" s="26">
        <f>'[2]FR-16(7)(v)-4 PROD Energy'!G79+'[2]FR-16(7)(v)-8 TRANS Energy'!G79+'[2]FR-16(7)(v)-12 DIST Energy'!G79</f>
        <v>0</v>
      </c>
      <c r="I79" s="27">
        <f>'[2]FR-16(7)(v)-5 PROD Cust'!G79+'[2]FR-16(7)(v)-9 TRANS Cust'!G79+'[2]FR-16(7)(v)-13 DIST Cust'!G79</f>
        <v>18198509</v>
      </c>
      <c r="J79" s="24">
        <f t="shared" si="14"/>
        <v>18198509</v>
      </c>
      <c r="K79" s="24">
        <f t="shared" si="15"/>
        <v>0</v>
      </c>
    </row>
    <row r="80" spans="1:11" ht="13">
      <c r="A80" s="20">
        <v>23</v>
      </c>
      <c r="C80" s="2" t="str">
        <f>'[2]FR-16(7)(v)-1 Functional'!C80</f>
        <v>CONDUCTORS - OVERHEAD / SECONDARY - DEMAND</v>
      </c>
      <c r="D80" s="4" t="str">
        <f>'[2]FR-16(7)(v)-1 Functional'!D80</f>
        <v>K206</v>
      </c>
      <c r="E80" s="3"/>
      <c r="F80" s="33">
        <f>'[2]FR-16(7)(v)-14 TOTAL CLASS'!G80</f>
        <v>18131919</v>
      </c>
      <c r="G80" s="25">
        <f>'[2]FR-16(7)(v)-3 PROD Demand'!G80+'[2]FR-16(7)(v)-7 TRANS Demand'!G80+'[2]FR-16(7)(v)-11 DIST Demand'!G80</f>
        <v>18131919</v>
      </c>
      <c r="H80" s="26">
        <f>'[2]FR-16(7)(v)-4 PROD Energy'!G80+'[2]FR-16(7)(v)-8 TRANS Energy'!G80+'[2]FR-16(7)(v)-12 DIST Energy'!G80</f>
        <v>0</v>
      </c>
      <c r="I80" s="27">
        <f>'[2]FR-16(7)(v)-5 PROD Cust'!G80+'[2]FR-16(7)(v)-9 TRANS Cust'!G80+'[2]FR-16(7)(v)-13 DIST Cust'!G80</f>
        <v>0</v>
      </c>
      <c r="J80" s="24">
        <f t="shared" si="14"/>
        <v>18131919</v>
      </c>
      <c r="K80" s="24">
        <f t="shared" si="15"/>
        <v>0</v>
      </c>
    </row>
    <row r="81" spans="1:11" ht="13">
      <c r="A81" s="20">
        <v>24</v>
      </c>
      <c r="C81" s="2" t="str">
        <f>'[2]FR-16(7)(v)-1 Functional'!C81</f>
        <v>CONDUCTORS - OVERHEAD / SECONDARY - CUSTOMER</v>
      </c>
      <c r="D81" s="4" t="str">
        <f>'[2]FR-16(7)(v)-1 Functional'!D81</f>
        <v>K405</v>
      </c>
      <c r="E81" s="3"/>
      <c r="F81" s="33">
        <f>'[2]FR-16(7)(v)-14 TOTAL CLASS'!G81</f>
        <v>8314647</v>
      </c>
      <c r="G81" s="25">
        <f>'[2]FR-16(7)(v)-3 PROD Demand'!G81+'[2]FR-16(7)(v)-7 TRANS Demand'!G81+'[2]FR-16(7)(v)-11 DIST Demand'!G81</f>
        <v>0</v>
      </c>
      <c r="H81" s="26">
        <f>'[2]FR-16(7)(v)-4 PROD Energy'!G81+'[2]FR-16(7)(v)-8 TRANS Energy'!G81+'[2]FR-16(7)(v)-12 DIST Energy'!G81</f>
        <v>0</v>
      </c>
      <c r="I81" s="27">
        <f>'[2]FR-16(7)(v)-5 PROD Cust'!G81+'[2]FR-16(7)(v)-9 TRANS Cust'!G81+'[2]FR-16(7)(v)-13 DIST Cust'!G81</f>
        <v>8314647</v>
      </c>
      <c r="J81" s="24">
        <f t="shared" si="14"/>
        <v>8314647</v>
      </c>
      <c r="K81" s="24">
        <f t="shared" si="15"/>
        <v>0</v>
      </c>
    </row>
    <row r="82" spans="1:11" ht="13">
      <c r="A82" s="20">
        <v>25</v>
      </c>
      <c r="C82" s="2" t="str">
        <f>'[2]FR-16(7)(v)-1 Functional'!C82</f>
        <v>CONDUCTORS - UNDERGROUND / PRIMARY - DEMAND</v>
      </c>
      <c r="D82" s="4" t="str">
        <f>'[2]FR-16(7)(v)-1 Functional'!D82</f>
        <v>K205</v>
      </c>
      <c r="E82" s="3"/>
      <c r="F82" s="33">
        <f>'[2]FR-16(7)(v)-14 TOTAL CLASS'!G82</f>
        <v>44068111</v>
      </c>
      <c r="G82" s="25">
        <f>'[2]FR-16(7)(v)-3 PROD Demand'!G82+'[2]FR-16(7)(v)-7 TRANS Demand'!G82+'[2]FR-16(7)(v)-11 DIST Demand'!G82</f>
        <v>44068111</v>
      </c>
      <c r="H82" s="26">
        <f>'[2]FR-16(7)(v)-4 PROD Energy'!G82+'[2]FR-16(7)(v)-8 TRANS Energy'!G82+'[2]FR-16(7)(v)-12 DIST Energy'!G82</f>
        <v>0</v>
      </c>
      <c r="I82" s="27">
        <f>'[2]FR-16(7)(v)-5 PROD Cust'!G82+'[2]FR-16(7)(v)-9 TRANS Cust'!G82+'[2]FR-16(7)(v)-13 DIST Cust'!G82</f>
        <v>0</v>
      </c>
      <c r="J82" s="24">
        <f t="shared" si="14"/>
        <v>44068111</v>
      </c>
      <c r="K82" s="24">
        <f t="shared" si="15"/>
        <v>0</v>
      </c>
    </row>
    <row r="83" spans="1:11" ht="13">
      <c r="A83" s="20">
        <v>26</v>
      </c>
      <c r="C83" s="2" t="str">
        <f>'[2]FR-16(7)(v)-1 Functional'!C83</f>
        <v>CONDUCTORS - UNDERGROUND / PRIMARY - CUSTOMER</v>
      </c>
      <c r="D83" s="4" t="str">
        <f>'[2]FR-16(7)(v)-1 Functional'!D83</f>
        <v>K405</v>
      </c>
      <c r="E83" s="3"/>
      <c r="F83" s="33">
        <f>'[2]FR-16(7)(v)-14 TOTAL CLASS'!G83</f>
        <v>19208688</v>
      </c>
      <c r="G83" s="25">
        <f>'[2]FR-16(7)(v)-3 PROD Demand'!G83+'[2]FR-16(7)(v)-7 TRANS Demand'!G83+'[2]FR-16(7)(v)-11 DIST Demand'!G83</f>
        <v>0</v>
      </c>
      <c r="H83" s="26">
        <f>'[2]FR-16(7)(v)-4 PROD Energy'!G83+'[2]FR-16(7)(v)-8 TRANS Energy'!G83+'[2]FR-16(7)(v)-12 DIST Energy'!G83</f>
        <v>0</v>
      </c>
      <c r="I83" s="27">
        <f>'[2]FR-16(7)(v)-5 PROD Cust'!G83+'[2]FR-16(7)(v)-9 TRANS Cust'!G83+'[2]FR-16(7)(v)-13 DIST Cust'!G83</f>
        <v>19208688</v>
      </c>
      <c r="J83" s="24">
        <f t="shared" si="14"/>
        <v>19208688</v>
      </c>
      <c r="K83" s="24">
        <f t="shared" si="15"/>
        <v>0</v>
      </c>
    </row>
    <row r="84" spans="1:11" ht="13">
      <c r="A84" s="20">
        <v>27</v>
      </c>
      <c r="C84" s="2" t="str">
        <f>'[2]FR-16(7)(v)-1 Functional'!C84</f>
        <v>CONDUCTORS - UNDERGROUND / SECONDARY - DEMAND</v>
      </c>
      <c r="D84" s="4" t="str">
        <f>'[2]FR-16(7)(v)-1 Functional'!D84</f>
        <v>K206</v>
      </c>
      <c r="E84" s="3"/>
      <c r="F84" s="33">
        <f>'[2]FR-16(7)(v)-14 TOTAL CLASS'!G84</f>
        <v>9239113</v>
      </c>
      <c r="G84" s="25">
        <f>'[2]FR-16(7)(v)-3 PROD Demand'!G84+'[2]FR-16(7)(v)-7 TRANS Demand'!G84+'[2]FR-16(7)(v)-11 DIST Demand'!G84</f>
        <v>9239113</v>
      </c>
      <c r="H84" s="26">
        <f>'[2]FR-16(7)(v)-4 PROD Energy'!G84+'[2]FR-16(7)(v)-8 TRANS Energy'!G84+'[2]FR-16(7)(v)-12 DIST Energy'!G84</f>
        <v>0</v>
      </c>
      <c r="I84" s="27">
        <f>'[2]FR-16(7)(v)-5 PROD Cust'!G84+'[2]FR-16(7)(v)-9 TRANS Cust'!G84+'[2]FR-16(7)(v)-13 DIST Cust'!G84</f>
        <v>0</v>
      </c>
      <c r="J84" s="24">
        <f t="shared" si="14"/>
        <v>9239113</v>
      </c>
      <c r="K84" s="24">
        <f t="shared" si="15"/>
        <v>0</v>
      </c>
    </row>
    <row r="85" spans="1:11" ht="13">
      <c r="A85" s="20">
        <v>28</v>
      </c>
      <c r="C85" s="2" t="str">
        <f>'[2]FR-16(7)(v)-1 Functional'!C85</f>
        <v>CONDUCTORS - UNDERGROUND / SECONDARY - CUSTOMER</v>
      </c>
      <c r="D85" s="4" t="str">
        <f>'[2]FR-16(7)(v)-1 Functional'!D85</f>
        <v>K405</v>
      </c>
      <c r="E85" s="3"/>
      <c r="F85" s="33">
        <f>'[2]FR-16(7)(v)-14 TOTAL CLASS'!G85</f>
        <v>3517890</v>
      </c>
      <c r="G85" s="25">
        <f>'[2]FR-16(7)(v)-3 PROD Demand'!G85+'[2]FR-16(7)(v)-7 TRANS Demand'!G85+'[2]FR-16(7)(v)-11 DIST Demand'!G85</f>
        <v>0</v>
      </c>
      <c r="H85" s="26">
        <f>'[2]FR-16(7)(v)-4 PROD Energy'!G85+'[2]FR-16(7)(v)-8 TRANS Energy'!G85+'[2]FR-16(7)(v)-12 DIST Energy'!G85</f>
        <v>0</v>
      </c>
      <c r="I85" s="27">
        <f>'[2]FR-16(7)(v)-5 PROD Cust'!G85+'[2]FR-16(7)(v)-9 TRANS Cust'!G85+'[2]FR-16(7)(v)-13 DIST Cust'!G85</f>
        <v>3517890</v>
      </c>
      <c r="J85" s="24">
        <f t="shared" si="14"/>
        <v>3517890</v>
      </c>
      <c r="K85" s="24">
        <f t="shared" si="15"/>
        <v>0</v>
      </c>
    </row>
    <row r="86" spans="1:11" ht="13">
      <c r="A86" s="20">
        <v>29</v>
      </c>
      <c r="C86" s="2" t="str">
        <f>'[2]FR-16(7)(v)-1 Functional'!C86</f>
        <v>TRANSFORMERS DEMAND RELATED</v>
      </c>
      <c r="D86" s="4" t="str">
        <f>'[2]FR-16(7)(v)-1 Functional'!D86</f>
        <v>K215</v>
      </c>
      <c r="E86" s="3"/>
      <c r="F86" s="33">
        <f>'[2]FR-16(7)(v)-14 TOTAL CLASS'!G86</f>
        <v>29716264</v>
      </c>
      <c r="G86" s="25">
        <f>'[2]FR-16(7)(v)-3 PROD Demand'!G86+'[2]FR-16(7)(v)-7 TRANS Demand'!G86+'[2]FR-16(7)(v)-11 DIST Demand'!G86</f>
        <v>29716264</v>
      </c>
      <c r="H86" s="26">
        <f>'[2]FR-16(7)(v)-4 PROD Energy'!G86+'[2]FR-16(7)(v)-8 TRANS Energy'!G86+'[2]FR-16(7)(v)-12 DIST Energy'!G86</f>
        <v>0</v>
      </c>
      <c r="I86" s="27">
        <f>'[2]FR-16(7)(v)-5 PROD Cust'!G86+'[2]FR-16(7)(v)-9 TRANS Cust'!G86+'[2]FR-16(7)(v)-13 DIST Cust'!G86</f>
        <v>0</v>
      </c>
      <c r="J86" s="24">
        <f t="shared" si="14"/>
        <v>29716264</v>
      </c>
      <c r="K86" s="24">
        <f t="shared" si="15"/>
        <v>0</v>
      </c>
    </row>
    <row r="87" spans="1:11" ht="13">
      <c r="A87" s="20">
        <v>30</v>
      </c>
      <c r="C87" s="2" t="str">
        <f>'[2]FR-16(7)(v)-1 Functional'!C87</f>
        <v>TRANSFORMERS CUSTOMER RELATED</v>
      </c>
      <c r="D87" s="4" t="str">
        <f>'[2]FR-16(7)(v)-1 Functional'!D87</f>
        <v>K405</v>
      </c>
      <c r="E87" s="3"/>
      <c r="F87" s="33">
        <f>'[2]FR-16(7)(v)-14 TOTAL CLASS'!G87</f>
        <v>17040237</v>
      </c>
      <c r="G87" s="25">
        <f>'[2]FR-16(7)(v)-3 PROD Demand'!G87+'[2]FR-16(7)(v)-7 TRANS Demand'!G87+'[2]FR-16(7)(v)-11 DIST Demand'!G87</f>
        <v>0</v>
      </c>
      <c r="H87" s="26">
        <f>'[2]FR-16(7)(v)-4 PROD Energy'!G87+'[2]FR-16(7)(v)-8 TRANS Energy'!G87+'[2]FR-16(7)(v)-12 DIST Energy'!G87</f>
        <v>0</v>
      </c>
      <c r="I87" s="27">
        <f>'[2]FR-16(7)(v)-5 PROD Cust'!G87+'[2]FR-16(7)(v)-9 TRANS Cust'!G87+'[2]FR-16(7)(v)-13 DIST Cust'!G87</f>
        <v>17040237</v>
      </c>
      <c r="J87" s="24">
        <f t="shared" si="14"/>
        <v>17040237</v>
      </c>
      <c r="K87" s="24">
        <f t="shared" si="15"/>
        <v>0</v>
      </c>
    </row>
    <row r="88" spans="1:11" ht="13">
      <c r="A88" s="20">
        <v>31</v>
      </c>
      <c r="C88" s="2" t="str">
        <f>'[2]FR-16(7)(v)-1 Functional'!C88</f>
        <v>SERVICES</v>
      </c>
      <c r="D88" s="4" t="str">
        <f>'[2]FR-16(7)(v)-1 Functional'!D88</f>
        <v>K217</v>
      </c>
      <c r="E88" s="3"/>
      <c r="F88" s="33">
        <f>'[2]FR-16(7)(v)-14 TOTAL CLASS'!G88</f>
        <v>20926265</v>
      </c>
      <c r="G88" s="25">
        <f>'[2]FR-16(7)(v)-3 PROD Demand'!G88+'[2]FR-16(7)(v)-7 TRANS Demand'!G88+'[2]FR-16(7)(v)-11 DIST Demand'!G88</f>
        <v>0</v>
      </c>
      <c r="H88" s="26">
        <f>'[2]FR-16(7)(v)-4 PROD Energy'!G88+'[2]FR-16(7)(v)-8 TRANS Energy'!G88+'[2]FR-16(7)(v)-12 DIST Energy'!G88</f>
        <v>0</v>
      </c>
      <c r="I88" s="27">
        <f>'[2]FR-16(7)(v)-5 PROD Cust'!G88+'[2]FR-16(7)(v)-9 TRANS Cust'!G88+'[2]FR-16(7)(v)-13 DIST Cust'!G88</f>
        <v>20926265</v>
      </c>
      <c r="J88" s="24">
        <f t="shared" si="14"/>
        <v>20926265</v>
      </c>
      <c r="K88" s="24">
        <f t="shared" si="15"/>
        <v>0</v>
      </c>
    </row>
    <row r="89" spans="1:11" ht="13">
      <c r="A89" s="20">
        <v>32</v>
      </c>
      <c r="C89" s="2" t="str">
        <f>'[2]FR-16(7)(v)-1 Functional'!C89</f>
        <v>METERS</v>
      </c>
      <c r="D89" s="4" t="str">
        <f>'[2]FR-16(7)(v)-1 Functional'!D89</f>
        <v>K407</v>
      </c>
      <c r="E89" s="3"/>
      <c r="F89" s="33">
        <f>'[2]FR-16(7)(v)-14 TOTAL CLASS'!G89</f>
        <v>27072238</v>
      </c>
      <c r="G89" s="25">
        <f>'[2]FR-16(7)(v)-3 PROD Demand'!G89+'[2]FR-16(7)(v)-7 TRANS Demand'!G89+'[2]FR-16(7)(v)-11 DIST Demand'!G89</f>
        <v>0</v>
      </c>
      <c r="H89" s="26">
        <f>'[2]FR-16(7)(v)-4 PROD Energy'!G89+'[2]FR-16(7)(v)-8 TRANS Energy'!G89+'[2]FR-16(7)(v)-12 DIST Energy'!G89</f>
        <v>0</v>
      </c>
      <c r="I89" s="27">
        <f>'[2]FR-16(7)(v)-5 PROD Cust'!G89+'[2]FR-16(7)(v)-9 TRANS Cust'!G89+'[2]FR-16(7)(v)-13 DIST Cust'!G89</f>
        <v>27072238</v>
      </c>
      <c r="J89" s="24">
        <f t="shared" si="14"/>
        <v>27072238</v>
      </c>
      <c r="K89" s="24">
        <f t="shared" si="15"/>
        <v>0</v>
      </c>
    </row>
    <row r="90" spans="1:11" ht="13">
      <c r="A90" s="20">
        <v>33</v>
      </c>
      <c r="C90" s="2" t="str">
        <f>'[2]FR-16(7)(v)-1 Functional'!C90</f>
        <v>STREET LIGHTS</v>
      </c>
      <c r="D90" s="4" t="str">
        <f>'[2]FR-16(7)(v)-1 Functional'!D90</f>
        <v>K401</v>
      </c>
      <c r="E90" s="3"/>
      <c r="F90" s="33">
        <f>'[2]FR-16(7)(v)-14 TOTAL CLASS'!G90</f>
        <v>0</v>
      </c>
      <c r="G90" s="25">
        <f>'[2]FR-16(7)(v)-3 PROD Demand'!G90+'[2]FR-16(7)(v)-7 TRANS Demand'!G90+'[2]FR-16(7)(v)-11 DIST Demand'!G90</f>
        <v>0</v>
      </c>
      <c r="H90" s="26">
        <f>'[2]FR-16(7)(v)-4 PROD Energy'!G90+'[2]FR-16(7)(v)-8 TRANS Energy'!G90+'[2]FR-16(7)(v)-12 DIST Energy'!G90</f>
        <v>0</v>
      </c>
      <c r="I90" s="27">
        <f>'[2]FR-16(7)(v)-5 PROD Cust'!G90+'[2]FR-16(7)(v)-9 TRANS Cust'!G90+'[2]FR-16(7)(v)-13 DIST Cust'!G90</f>
        <v>0</v>
      </c>
      <c r="J90" s="24">
        <f t="shared" si="14"/>
        <v>0</v>
      </c>
      <c r="K90" s="24">
        <f t="shared" si="15"/>
        <v>0</v>
      </c>
    </row>
    <row r="91" spans="1:11" ht="13">
      <c r="A91" s="20">
        <v>34</v>
      </c>
      <c r="C91" s="2" t="str">
        <f>'[2]FR-16(7)(v)-1 Functional'!C91</f>
        <v xml:space="preserve">ADJUSTMENT  </v>
      </c>
      <c r="D91" s="4" t="str">
        <f>'[2]FR-16(7)(v)-1 Functional'!D91</f>
        <v>K209</v>
      </c>
      <c r="E91" s="3"/>
      <c r="F91" s="33">
        <f>'[2]FR-16(7)(v)-14 TOTAL CLASS'!G91</f>
        <v>0</v>
      </c>
      <c r="G91" s="25">
        <f>'[2]FR-16(7)(v)-3 PROD Demand'!G91+'[2]FR-16(7)(v)-7 TRANS Demand'!G91+'[2]FR-16(7)(v)-11 DIST Demand'!G91</f>
        <v>0</v>
      </c>
      <c r="H91" s="26">
        <f>'[2]FR-16(7)(v)-4 PROD Energy'!G91+'[2]FR-16(7)(v)-8 TRANS Energy'!G91+'[2]FR-16(7)(v)-12 DIST Energy'!G91</f>
        <v>0</v>
      </c>
      <c r="I91" s="27">
        <f>'[2]FR-16(7)(v)-5 PROD Cust'!G91+'[2]FR-16(7)(v)-9 TRANS Cust'!G91+'[2]FR-16(7)(v)-13 DIST Cust'!G91</f>
        <v>0</v>
      </c>
      <c r="J91" s="24">
        <f t="shared" si="14"/>
        <v>0</v>
      </c>
      <c r="K91" s="24">
        <f t="shared" si="15"/>
        <v>0</v>
      </c>
    </row>
    <row r="92" spans="1:11" ht="13">
      <c r="A92" s="20">
        <v>35</v>
      </c>
      <c r="C92" s="2" t="str">
        <f>'[2]FR-16(7)(v)-1 Functional'!C92</f>
        <v>CONSTRUCTION NOT CLASSIFIED</v>
      </c>
      <c r="D92" s="4" t="str">
        <f>'[2]FR-16(7)(v)-1 Functional'!D92</f>
        <v>K209</v>
      </c>
      <c r="E92" s="3"/>
      <c r="F92" s="33">
        <f>'[2]FR-16(7)(v)-14 TOTAL CLASS'!G92</f>
        <v>0</v>
      </c>
      <c r="G92" s="25">
        <f>'[2]FR-16(7)(v)-3 PROD Demand'!G92+'[2]FR-16(7)(v)-7 TRANS Demand'!G92+'[2]FR-16(7)(v)-11 DIST Demand'!G92</f>
        <v>0</v>
      </c>
      <c r="H92" s="26">
        <f>'[2]FR-16(7)(v)-4 PROD Energy'!G92+'[2]FR-16(7)(v)-8 TRANS Energy'!G92+'[2]FR-16(7)(v)-12 DIST Energy'!G92</f>
        <v>0</v>
      </c>
      <c r="I92" s="27">
        <f>'[2]FR-16(7)(v)-5 PROD Cust'!G92+'[2]FR-16(7)(v)-9 TRANS Cust'!G92+'[2]FR-16(7)(v)-13 DIST Cust'!G92</f>
        <v>0</v>
      </c>
      <c r="J92" s="24">
        <f t="shared" si="14"/>
        <v>0</v>
      </c>
      <c r="K92" s="24">
        <f t="shared" si="15"/>
        <v>0</v>
      </c>
    </row>
    <row r="93" spans="1:11" ht="13">
      <c r="A93" s="20">
        <v>36</v>
      </c>
      <c r="C93" s="2" t="str">
        <f>'[2]FR-16(7)(v)-1 Functional'!C93</f>
        <v>RWIP</v>
      </c>
      <c r="D93" s="4" t="str">
        <f>'[2]FR-16(7)(v)-1 Functional'!D93</f>
        <v>K215</v>
      </c>
      <c r="E93" s="3"/>
      <c r="F93" s="33">
        <f>'[2]FR-16(7)(v)-14 TOTAL CLASS'!G93</f>
        <v>0</v>
      </c>
      <c r="G93" s="25">
        <f>'[2]FR-16(7)(v)-3 PROD Demand'!G93+'[2]FR-16(7)(v)-7 TRANS Demand'!G93+'[2]FR-16(7)(v)-11 DIST Demand'!G93</f>
        <v>0</v>
      </c>
      <c r="H93" s="26">
        <f>'[2]FR-16(7)(v)-4 PROD Energy'!G93+'[2]FR-16(7)(v)-8 TRANS Energy'!G93+'[2]FR-16(7)(v)-12 DIST Energy'!G93</f>
        <v>0</v>
      </c>
      <c r="I93" s="27">
        <f>'[2]FR-16(7)(v)-5 PROD Cust'!G93+'[2]FR-16(7)(v)-9 TRANS Cust'!G93+'[2]FR-16(7)(v)-13 DIST Cust'!G93</f>
        <v>0</v>
      </c>
      <c r="J93" s="24">
        <f t="shared" si="14"/>
        <v>0</v>
      </c>
      <c r="K93" s="24">
        <f t="shared" si="15"/>
        <v>0</v>
      </c>
    </row>
    <row r="94" spans="1:11" ht="13">
      <c r="A94" s="20">
        <v>37</v>
      </c>
      <c r="C94" s="74" t="str">
        <f>'[2]FR-16(7)(v)-1 Functional'!C94</f>
        <v xml:space="preserve">  DISTRIBUTION PLANT IN SERVICE</v>
      </c>
      <c r="D94" s="4"/>
      <c r="E94" s="3"/>
      <c r="F94" s="29">
        <f>SUM(F73:F93)</f>
        <v>380242316</v>
      </c>
      <c r="G94" s="30">
        <f t="shared" ref="G94:K94" si="16">SUM(G73:G93)</f>
        <v>246276473</v>
      </c>
      <c r="H94" s="31">
        <f t="shared" si="16"/>
        <v>0</v>
      </c>
      <c r="I94" s="32">
        <f t="shared" si="16"/>
        <v>133965843</v>
      </c>
      <c r="J94" s="29">
        <f t="shared" si="16"/>
        <v>380242316</v>
      </c>
      <c r="K94" s="29">
        <f t="shared" si="16"/>
        <v>0</v>
      </c>
    </row>
    <row r="95" spans="1:11" ht="13">
      <c r="A95" s="20">
        <v>38</v>
      </c>
      <c r="D95" s="4"/>
      <c r="E95" s="3"/>
      <c r="G95" s="21"/>
      <c r="H95" s="22"/>
      <c r="I95" s="23"/>
    </row>
    <row r="96" spans="1:11" ht="13">
      <c r="A96" s="20">
        <v>39</v>
      </c>
      <c r="B96" s="2" t="s">
        <v>48</v>
      </c>
      <c r="D96" s="4"/>
      <c r="E96" s="3"/>
      <c r="F96" s="24">
        <f t="shared" ref="F96:K96" si="17">F94+F68</f>
        <v>441298134</v>
      </c>
      <c r="G96" s="25">
        <f t="shared" si="17"/>
        <v>307332291</v>
      </c>
      <c r="H96" s="26">
        <f t="shared" si="17"/>
        <v>0</v>
      </c>
      <c r="I96" s="27">
        <f t="shared" si="17"/>
        <v>133965843</v>
      </c>
      <c r="J96" s="24">
        <f t="shared" si="17"/>
        <v>441298134</v>
      </c>
      <c r="K96" s="24">
        <f t="shared" si="17"/>
        <v>0</v>
      </c>
    </row>
    <row r="97" spans="1:11" ht="13">
      <c r="A97" s="20">
        <v>40</v>
      </c>
      <c r="B97" s="2" t="s">
        <v>49</v>
      </c>
      <c r="D97" s="4"/>
      <c r="E97" s="3"/>
      <c r="F97" s="24">
        <f t="shared" ref="F97:K97" si="18">F94+F70</f>
        <v>1009671009</v>
      </c>
      <c r="G97" s="25">
        <f t="shared" si="18"/>
        <v>875705166</v>
      </c>
      <c r="H97" s="26">
        <f t="shared" si="18"/>
        <v>0</v>
      </c>
      <c r="I97" s="27">
        <f t="shared" si="18"/>
        <v>133965843</v>
      </c>
      <c r="J97" s="24">
        <f t="shared" si="18"/>
        <v>1009671009</v>
      </c>
      <c r="K97" s="24">
        <f t="shared" si="18"/>
        <v>0</v>
      </c>
    </row>
    <row r="98" spans="1:11" ht="13">
      <c r="A98" s="20">
        <v>41</v>
      </c>
      <c r="D98" s="4"/>
      <c r="E98" s="3"/>
      <c r="G98" s="21"/>
      <c r="H98" s="22"/>
      <c r="I98" s="23"/>
    </row>
    <row r="99" spans="1:11" ht="13">
      <c r="A99" s="20">
        <v>42</v>
      </c>
      <c r="B99" s="2" t="s">
        <v>50</v>
      </c>
      <c r="D99" s="4"/>
      <c r="E99" s="3"/>
      <c r="G99" s="21"/>
      <c r="H99" s="22"/>
      <c r="I99" s="23"/>
    </row>
    <row r="100" spans="1:11" ht="13">
      <c r="A100" s="20">
        <v>43</v>
      </c>
      <c r="C100" s="2" t="str">
        <f>'[2]FR-16(7)(v)-1 Functional'!C100</f>
        <v>PRODUCTION - DEMAND</v>
      </c>
      <c r="D100" s="4" t="str">
        <f>'[2]FR-16(7)(v)-1 Functional'!D100</f>
        <v>K201</v>
      </c>
      <c r="E100" s="3"/>
      <c r="F100" s="33">
        <f>'[2]FR-16(7)(v)-14 TOTAL CLASS'!G100</f>
        <v>13148959</v>
      </c>
      <c r="G100" s="25">
        <f>'[2]FR-16(7)(v)-3 PROD Demand'!G100+'[2]FR-16(7)(v)-7 TRANS Demand'!G100+'[2]FR-16(7)(v)-11 DIST Demand'!G100</f>
        <v>13148959</v>
      </c>
      <c r="H100" s="26">
        <f>'[2]FR-16(7)(v)-4 PROD Energy'!G100+'[2]FR-16(7)(v)-8 TRANS Energy'!G100+'[2]FR-16(7)(v)-12 DIST Energy'!G100</f>
        <v>0</v>
      </c>
      <c r="I100" s="27">
        <f>'[2]FR-16(7)(v)-5 PROD Cust'!G100+'[2]FR-16(7)(v)-9 TRANS Cust'!G100+'[2]FR-16(7)(v)-13 DIST Cust'!G100</f>
        <v>0</v>
      </c>
      <c r="J100" s="24">
        <f>SUM(G100:I100)</f>
        <v>13148959</v>
      </c>
      <c r="K100" s="24">
        <f>F100-J100</f>
        <v>0</v>
      </c>
    </row>
    <row r="101" spans="1:11" ht="13">
      <c r="A101" s="20">
        <v>44</v>
      </c>
      <c r="C101" s="2" t="str">
        <f>'[2]FR-16(7)(v)-1 Functional'!C101</f>
        <v>PRODUCTION - ENERGY</v>
      </c>
      <c r="D101" s="4" t="str">
        <f>'[2]FR-16(7)(v)-1 Functional'!D101</f>
        <v>K301</v>
      </c>
      <c r="E101" s="3"/>
      <c r="F101" s="33">
        <f>'[2]FR-16(7)(v)-14 TOTAL CLASS'!G101</f>
        <v>6461730</v>
      </c>
      <c r="G101" s="25">
        <f>'[2]FR-16(7)(v)-3 PROD Demand'!G101+'[2]FR-16(7)(v)-7 TRANS Demand'!G101+'[2]FR-16(7)(v)-11 DIST Demand'!G101</f>
        <v>0</v>
      </c>
      <c r="H101" s="26">
        <f>'[2]FR-16(7)(v)-4 PROD Energy'!G101+'[2]FR-16(7)(v)-8 TRANS Energy'!G101+'[2]FR-16(7)(v)-12 DIST Energy'!G101</f>
        <v>6461730</v>
      </c>
      <c r="I101" s="27">
        <f>'[2]FR-16(7)(v)-5 PROD Cust'!G101+'[2]FR-16(7)(v)-9 TRANS Cust'!G101+'[2]FR-16(7)(v)-13 DIST Cust'!G101</f>
        <v>0</v>
      </c>
      <c r="J101" s="24">
        <f t="shared" ref="J101:J108" si="19">SUM(G101:I101)</f>
        <v>6461730</v>
      </c>
      <c r="K101" s="24">
        <f t="shared" ref="K101:K108" si="20">F101-J101</f>
        <v>0</v>
      </c>
    </row>
    <row r="102" spans="1:11" ht="13">
      <c r="A102" s="20">
        <v>45</v>
      </c>
      <c r="C102" s="2" t="str">
        <f>'[2]FR-16(7)(v)-1 Functional'!C102</f>
        <v>TRANSMISSION</v>
      </c>
      <c r="D102" s="4" t="str">
        <f>'[2]FR-16(7)(v)-1 Functional'!D102</f>
        <v>K202</v>
      </c>
      <c r="E102" s="3"/>
      <c r="F102" s="33">
        <f>'[2]FR-16(7)(v)-14 TOTAL CLASS'!G102</f>
        <v>1238064</v>
      </c>
      <c r="G102" s="25">
        <f>'[2]FR-16(7)(v)-3 PROD Demand'!G102+'[2]FR-16(7)(v)-7 TRANS Demand'!G102+'[2]FR-16(7)(v)-11 DIST Demand'!G102</f>
        <v>1238064</v>
      </c>
      <c r="H102" s="26">
        <f>'[2]FR-16(7)(v)-4 PROD Energy'!G102+'[2]FR-16(7)(v)-8 TRANS Energy'!G102+'[2]FR-16(7)(v)-12 DIST Energy'!G102</f>
        <v>0</v>
      </c>
      <c r="I102" s="27">
        <f>'[2]FR-16(7)(v)-5 PROD Cust'!G102+'[2]FR-16(7)(v)-9 TRANS Cust'!G102+'[2]FR-16(7)(v)-13 DIST Cust'!G102</f>
        <v>0</v>
      </c>
      <c r="J102" s="24">
        <f t="shared" si="19"/>
        <v>1238064</v>
      </c>
      <c r="K102" s="24">
        <f t="shared" si="20"/>
        <v>0</v>
      </c>
    </row>
    <row r="103" spans="1:11" ht="13">
      <c r="A103" s="20">
        <v>46</v>
      </c>
      <c r="C103" s="2" t="str">
        <f>'[2]FR-16(7)(v)-1 Functional'!C103</f>
        <v>DISTRIBUTION - DEMAND</v>
      </c>
      <c r="D103" s="4" t="str">
        <f>'[2]FR-16(7)(v)-1 Functional'!D103</f>
        <v>K201</v>
      </c>
      <c r="E103" s="3"/>
      <c r="F103" s="33">
        <f>'[2]FR-16(7)(v)-14 TOTAL CLASS'!G103</f>
        <v>3919824</v>
      </c>
      <c r="G103" s="25">
        <f>'[2]FR-16(7)(v)-3 PROD Demand'!G103+'[2]FR-16(7)(v)-7 TRANS Demand'!G103+'[2]FR-16(7)(v)-11 DIST Demand'!G103</f>
        <v>3919824</v>
      </c>
      <c r="H103" s="26">
        <f>'[2]FR-16(7)(v)-4 PROD Energy'!G103+'[2]FR-16(7)(v)-8 TRANS Energy'!G103+'[2]FR-16(7)(v)-12 DIST Energy'!G103</f>
        <v>0</v>
      </c>
      <c r="I103" s="27">
        <f>'[2]FR-16(7)(v)-5 PROD Cust'!G103+'[2]FR-16(7)(v)-9 TRANS Cust'!G103+'[2]FR-16(7)(v)-13 DIST Cust'!G103</f>
        <v>0</v>
      </c>
      <c r="J103" s="24">
        <f t="shared" si="19"/>
        <v>3919824</v>
      </c>
      <c r="K103" s="24">
        <f t="shared" si="20"/>
        <v>0</v>
      </c>
    </row>
    <row r="104" spans="1:11" ht="13">
      <c r="A104" s="20">
        <v>47</v>
      </c>
      <c r="C104" s="2" t="str">
        <f>'[2]FR-16(7)(v)-1 Functional'!C104</f>
        <v>DISTRIBUTION - CUSTOMER</v>
      </c>
      <c r="D104" s="4" t="str">
        <f>'[2]FR-16(7)(v)-1 Functional'!D104</f>
        <v>K405</v>
      </c>
      <c r="E104" s="3"/>
      <c r="F104" s="33">
        <f>'[2]FR-16(7)(v)-14 TOTAL CLASS'!G104</f>
        <v>1828110</v>
      </c>
      <c r="G104" s="25">
        <f>'[2]FR-16(7)(v)-3 PROD Demand'!G104+'[2]FR-16(7)(v)-7 TRANS Demand'!G104+'[2]FR-16(7)(v)-11 DIST Demand'!G104</f>
        <v>0</v>
      </c>
      <c r="H104" s="26">
        <f>'[2]FR-16(7)(v)-4 PROD Energy'!G104+'[2]FR-16(7)(v)-8 TRANS Energy'!G104+'[2]FR-16(7)(v)-12 DIST Energy'!G104</f>
        <v>0</v>
      </c>
      <c r="I104" s="27">
        <f>'[2]FR-16(7)(v)-5 PROD Cust'!G104+'[2]FR-16(7)(v)-9 TRANS Cust'!G104+'[2]FR-16(7)(v)-13 DIST Cust'!G104</f>
        <v>1828110</v>
      </c>
      <c r="J104" s="24">
        <f t="shared" si="19"/>
        <v>1828110</v>
      </c>
      <c r="K104" s="24">
        <f t="shared" si="20"/>
        <v>0</v>
      </c>
    </row>
    <row r="105" spans="1:11" ht="13">
      <c r="A105" s="20">
        <v>48</v>
      </c>
      <c r="C105" s="2" t="str">
        <f>'[2]FR-16(7)(v)-1 Functional'!C105</f>
        <v>CUSTOMER ACCOUNTING</v>
      </c>
      <c r="D105" s="4" t="str">
        <f>'[2]FR-16(7)(v)-1 Functional'!D105</f>
        <v>A308</v>
      </c>
      <c r="E105" s="3"/>
      <c r="F105" s="33">
        <f>'[2]FR-16(7)(v)-14 TOTAL CLASS'!G105</f>
        <v>5667384</v>
      </c>
      <c r="G105" s="25">
        <f>'[2]FR-16(7)(v)-3 PROD Demand'!G105+'[2]FR-16(7)(v)-7 TRANS Demand'!G105+'[2]FR-16(7)(v)-11 DIST Demand'!G105</f>
        <v>0</v>
      </c>
      <c r="H105" s="26">
        <f>'[2]FR-16(7)(v)-4 PROD Energy'!G105+'[2]FR-16(7)(v)-8 TRANS Energy'!G105+'[2]FR-16(7)(v)-12 DIST Energy'!G105</f>
        <v>0</v>
      </c>
      <c r="I105" s="27">
        <f>'[2]FR-16(7)(v)-5 PROD Cust'!G105+'[2]FR-16(7)(v)-9 TRANS Cust'!G105+'[2]FR-16(7)(v)-13 DIST Cust'!G105</f>
        <v>5667384</v>
      </c>
      <c r="J105" s="24">
        <f t="shared" si="19"/>
        <v>5667384</v>
      </c>
      <c r="K105" s="24">
        <f t="shared" si="20"/>
        <v>0</v>
      </c>
    </row>
    <row r="106" spans="1:11" ht="13">
      <c r="A106" s="20">
        <v>49</v>
      </c>
      <c r="C106" s="2" t="str">
        <f>'[2]FR-16(7)(v)-1 Functional'!C106</f>
        <v>CUSTOMER SERVICE &amp; INFORMATION</v>
      </c>
      <c r="D106" s="4" t="str">
        <f>'[2]FR-16(7)(v)-1 Functional'!D106</f>
        <v>A310</v>
      </c>
      <c r="E106" s="3"/>
      <c r="F106" s="33">
        <f>'[2]FR-16(7)(v)-14 TOTAL CLASS'!G106</f>
        <v>246550</v>
      </c>
      <c r="G106" s="25">
        <f>'[2]FR-16(7)(v)-3 PROD Demand'!G106+'[2]FR-16(7)(v)-7 TRANS Demand'!G106+'[2]FR-16(7)(v)-11 DIST Demand'!G106</f>
        <v>0</v>
      </c>
      <c r="H106" s="26">
        <f>'[2]FR-16(7)(v)-4 PROD Energy'!G106+'[2]FR-16(7)(v)-8 TRANS Energy'!G106+'[2]FR-16(7)(v)-12 DIST Energy'!G106</f>
        <v>0</v>
      </c>
      <c r="I106" s="27">
        <f>'[2]FR-16(7)(v)-5 PROD Cust'!G106+'[2]FR-16(7)(v)-9 TRANS Cust'!G106+'[2]FR-16(7)(v)-13 DIST Cust'!G106</f>
        <v>246550</v>
      </c>
      <c r="J106" s="24">
        <f t="shared" si="19"/>
        <v>246550</v>
      </c>
      <c r="K106" s="24">
        <f t="shared" si="20"/>
        <v>0</v>
      </c>
    </row>
    <row r="107" spans="1:11" ht="13">
      <c r="A107" s="20">
        <v>50</v>
      </c>
      <c r="C107" s="2" t="str">
        <f>'[2]FR-16(7)(v)-1 Functional'!C107</f>
        <v>SALES</v>
      </c>
      <c r="D107" s="4" t="str">
        <f>'[2]FR-16(7)(v)-1 Functional'!D107</f>
        <v>A312</v>
      </c>
      <c r="E107" s="3"/>
      <c r="F107" s="33">
        <f>'[2]FR-16(7)(v)-14 TOTAL CLASS'!G107</f>
        <v>0</v>
      </c>
      <c r="G107" s="25">
        <f>'[2]FR-16(7)(v)-3 PROD Demand'!G107+'[2]FR-16(7)(v)-7 TRANS Demand'!G107+'[2]FR-16(7)(v)-11 DIST Demand'!G107</f>
        <v>0</v>
      </c>
      <c r="H107" s="26">
        <f>'[2]FR-16(7)(v)-4 PROD Energy'!G107+'[2]FR-16(7)(v)-8 TRANS Energy'!G107+'[2]FR-16(7)(v)-12 DIST Energy'!G107</f>
        <v>0</v>
      </c>
      <c r="I107" s="27">
        <f>'[2]FR-16(7)(v)-5 PROD Cust'!G107+'[2]FR-16(7)(v)-9 TRANS Cust'!G107+'[2]FR-16(7)(v)-13 DIST Cust'!G107</f>
        <v>0</v>
      </c>
      <c r="J107" s="24">
        <f t="shared" si="19"/>
        <v>0</v>
      </c>
      <c r="K107" s="24">
        <f t="shared" si="20"/>
        <v>0</v>
      </c>
    </row>
    <row r="108" spans="1:11" ht="13">
      <c r="A108" s="20">
        <v>51</v>
      </c>
      <c r="C108" s="2" t="str">
        <f>'[2]FR-16(7)(v)-1 Functional'!C108</f>
        <v>ADJUSTMENT</v>
      </c>
      <c r="D108" s="4" t="str">
        <f>'[2]FR-16(7)(v)-1 Functional'!D108</f>
        <v>A315</v>
      </c>
      <c r="E108" s="3"/>
      <c r="F108" s="33">
        <f>'[2]FR-16(7)(v)-14 TOTAL CLASS'!G108</f>
        <v>0</v>
      </c>
      <c r="G108" s="25">
        <f>'[2]FR-16(7)(v)-3 PROD Demand'!G108+'[2]FR-16(7)(v)-7 TRANS Demand'!G108+'[2]FR-16(7)(v)-11 DIST Demand'!G108</f>
        <v>0</v>
      </c>
      <c r="H108" s="26">
        <f>'[2]FR-16(7)(v)-4 PROD Energy'!G108+'[2]FR-16(7)(v)-8 TRANS Energy'!G108+'[2]FR-16(7)(v)-12 DIST Energy'!G108</f>
        <v>0</v>
      </c>
      <c r="I108" s="27">
        <f>'[2]FR-16(7)(v)-5 PROD Cust'!G108+'[2]FR-16(7)(v)-9 TRANS Cust'!G108+'[2]FR-16(7)(v)-13 DIST Cust'!G108</f>
        <v>0</v>
      </c>
      <c r="J108" s="24">
        <f t="shared" si="19"/>
        <v>0</v>
      </c>
      <c r="K108" s="24">
        <f t="shared" si="20"/>
        <v>0</v>
      </c>
    </row>
    <row r="109" spans="1:11" ht="13">
      <c r="A109" s="20">
        <v>52</v>
      </c>
      <c r="C109" s="74" t="str">
        <f>'[2]FR-16(7)(v)-1 Functional'!C109</f>
        <v xml:space="preserve">  GEN &amp; INTANG PLANT IN SERVICE</v>
      </c>
      <c r="D109" s="4"/>
      <c r="E109" s="3"/>
      <c r="F109" s="75">
        <f t="shared" ref="F109:K109" si="21">SUM(F100:F108)</f>
        <v>32510621</v>
      </c>
      <c r="G109" s="30">
        <f t="shared" si="21"/>
        <v>18306847</v>
      </c>
      <c r="H109" s="31">
        <f t="shared" si="21"/>
        <v>6461730</v>
      </c>
      <c r="I109" s="32">
        <f t="shared" si="21"/>
        <v>7742044</v>
      </c>
      <c r="J109" s="29">
        <f t="shared" si="21"/>
        <v>32510621</v>
      </c>
      <c r="K109" s="29">
        <f t="shared" si="21"/>
        <v>0</v>
      </c>
    </row>
    <row r="110" spans="1:11" ht="13">
      <c r="A110" s="20">
        <v>53</v>
      </c>
      <c r="D110" s="4"/>
      <c r="E110" s="3"/>
      <c r="G110" s="21"/>
      <c r="H110" s="22"/>
      <c r="I110" s="23"/>
    </row>
    <row r="111" spans="1:11" ht="13">
      <c r="A111" s="20">
        <v>54</v>
      </c>
      <c r="B111" s="2" t="s">
        <v>51</v>
      </c>
      <c r="D111" s="4"/>
      <c r="E111" s="3"/>
      <c r="G111" s="21"/>
      <c r="H111" s="22"/>
      <c r="I111" s="23"/>
    </row>
    <row r="112" spans="1:11" ht="13">
      <c r="A112" s="20">
        <v>55</v>
      </c>
      <c r="C112" s="2" t="str">
        <f>'[2]FR-16(7)(v)-1 Functional'!C112</f>
        <v>PRODUCTION - DEMAND</v>
      </c>
      <c r="D112" s="4" t="str">
        <f>'[2]FR-16(7)(v)-1 Functional'!D112</f>
        <v>K201</v>
      </c>
      <c r="E112" s="3"/>
      <c r="F112" s="33">
        <f>'[2]FR-16(7)(v)-14 TOTAL CLASS'!G112</f>
        <v>6585575</v>
      </c>
      <c r="G112" s="25">
        <f>'[2]FR-16(7)(v)-3 PROD Demand'!G112+'[2]FR-16(7)(v)-7 TRANS Demand'!G112+'[2]FR-16(7)(v)-11 DIST Demand'!G112</f>
        <v>6585575</v>
      </c>
      <c r="H112" s="26">
        <f>'[2]FR-16(7)(v)-4 PROD Energy'!G112+'[2]FR-16(7)(v)-8 TRANS Energy'!G112+'[2]FR-16(7)(v)-12 DIST Energy'!G112</f>
        <v>0</v>
      </c>
      <c r="I112" s="27">
        <f>'[2]FR-16(7)(v)-5 PROD Cust'!G112+'[2]FR-16(7)(v)-9 TRANS Cust'!G112+'[2]FR-16(7)(v)-13 DIST Cust'!G112</f>
        <v>0</v>
      </c>
      <c r="J112" s="24">
        <f>SUM(G112:I112)</f>
        <v>6585575</v>
      </c>
      <c r="K112" s="24">
        <f>F112-J112</f>
        <v>0</v>
      </c>
    </row>
    <row r="113" spans="1:11" ht="13">
      <c r="A113" s="20">
        <v>56</v>
      </c>
      <c r="C113" s="2" t="str">
        <f>'[2]FR-16(7)(v)-1 Functional'!C113</f>
        <v>PRODUCTION - ENERGY</v>
      </c>
      <c r="D113" s="4" t="str">
        <f>'[2]FR-16(7)(v)-1 Functional'!D113</f>
        <v>K301</v>
      </c>
      <c r="E113" s="3"/>
      <c r="F113" s="33">
        <f>'[2]FR-16(7)(v)-14 TOTAL CLASS'!G113</f>
        <v>3236318</v>
      </c>
      <c r="G113" s="25">
        <f>'[2]FR-16(7)(v)-3 PROD Demand'!G113+'[2]FR-16(7)(v)-7 TRANS Demand'!G113+'[2]FR-16(7)(v)-11 DIST Demand'!G113</f>
        <v>0</v>
      </c>
      <c r="H113" s="26">
        <f>'[2]FR-16(7)(v)-4 PROD Energy'!G113+'[2]FR-16(7)(v)-8 TRANS Energy'!G113+'[2]FR-16(7)(v)-12 DIST Energy'!G113</f>
        <v>3236318</v>
      </c>
      <c r="I113" s="27">
        <f>'[2]FR-16(7)(v)-5 PROD Cust'!G113+'[2]FR-16(7)(v)-9 TRANS Cust'!G113+'[2]FR-16(7)(v)-13 DIST Cust'!G113</f>
        <v>0</v>
      </c>
      <c r="J113" s="24">
        <f t="shared" ref="J113:J120" si="22">SUM(G113:I113)</f>
        <v>3236318</v>
      </c>
      <c r="K113" s="24">
        <f t="shared" ref="K113:K120" si="23">F113-J113</f>
        <v>0</v>
      </c>
    </row>
    <row r="114" spans="1:11" ht="13">
      <c r="A114" s="20">
        <v>57</v>
      </c>
      <c r="C114" s="2" t="str">
        <f>'[2]FR-16(7)(v)-1 Functional'!C114</f>
        <v>TRANSMISSION</v>
      </c>
      <c r="D114" s="4" t="str">
        <f>'[2]FR-16(7)(v)-1 Functional'!D114</f>
        <v>K202</v>
      </c>
      <c r="E114" s="3"/>
      <c r="F114" s="33">
        <f>'[2]FR-16(7)(v)-14 TOTAL CLASS'!G114</f>
        <v>620078</v>
      </c>
      <c r="G114" s="25">
        <f>'[2]FR-16(7)(v)-3 PROD Demand'!G114+'[2]FR-16(7)(v)-7 TRANS Demand'!G114+'[2]FR-16(7)(v)-11 DIST Demand'!G114</f>
        <v>620078</v>
      </c>
      <c r="H114" s="26">
        <f>'[2]FR-16(7)(v)-4 PROD Energy'!G114+'[2]FR-16(7)(v)-8 TRANS Energy'!G114+'[2]FR-16(7)(v)-12 DIST Energy'!G114</f>
        <v>0</v>
      </c>
      <c r="I114" s="27">
        <f>'[2]FR-16(7)(v)-5 PROD Cust'!G114+'[2]FR-16(7)(v)-9 TRANS Cust'!G114+'[2]FR-16(7)(v)-13 DIST Cust'!G114</f>
        <v>0</v>
      </c>
      <c r="J114" s="24">
        <f t="shared" si="22"/>
        <v>620078</v>
      </c>
      <c r="K114" s="24">
        <f t="shared" si="23"/>
        <v>0</v>
      </c>
    </row>
    <row r="115" spans="1:11" ht="13">
      <c r="A115" s="20">
        <v>58</v>
      </c>
      <c r="C115" s="2" t="str">
        <f>'[2]FR-16(7)(v)-1 Functional'!C115</f>
        <v>DISTRIBUTION - DEMAND</v>
      </c>
      <c r="D115" s="4" t="str">
        <f>'[2]FR-16(7)(v)-1 Functional'!D115</f>
        <v>K201</v>
      </c>
      <c r="E115" s="3"/>
      <c r="F115" s="33">
        <f>'[2]FR-16(7)(v)-14 TOTAL CLASS'!G115</f>
        <v>1963219</v>
      </c>
      <c r="G115" s="25">
        <f>'[2]FR-16(7)(v)-3 PROD Demand'!G115+'[2]FR-16(7)(v)-7 TRANS Demand'!G115+'[2]FR-16(7)(v)-11 DIST Demand'!G115</f>
        <v>1963219</v>
      </c>
      <c r="H115" s="26">
        <f>'[2]FR-16(7)(v)-4 PROD Energy'!G115+'[2]FR-16(7)(v)-8 TRANS Energy'!G115+'[2]FR-16(7)(v)-12 DIST Energy'!G115</f>
        <v>0</v>
      </c>
      <c r="I115" s="27">
        <f>'[2]FR-16(7)(v)-5 PROD Cust'!G115+'[2]FR-16(7)(v)-9 TRANS Cust'!G115+'[2]FR-16(7)(v)-13 DIST Cust'!G115</f>
        <v>0</v>
      </c>
      <c r="J115" s="24">
        <f t="shared" si="22"/>
        <v>1963219</v>
      </c>
      <c r="K115" s="24">
        <f t="shared" si="23"/>
        <v>0</v>
      </c>
    </row>
    <row r="116" spans="1:11" ht="13">
      <c r="A116" s="20">
        <v>59</v>
      </c>
      <c r="C116" s="2" t="str">
        <f>'[2]FR-16(7)(v)-1 Functional'!C116</f>
        <v>DISTRIBUTION - CUSTOMER</v>
      </c>
      <c r="D116" s="4" t="str">
        <f>'[2]FR-16(7)(v)-1 Functional'!D116</f>
        <v>K405</v>
      </c>
      <c r="E116" s="3"/>
      <c r="F116" s="33">
        <f>'[2]FR-16(7)(v)-14 TOTAL CLASS'!G116</f>
        <v>915599</v>
      </c>
      <c r="G116" s="25">
        <f>'[2]FR-16(7)(v)-3 PROD Demand'!G116+'[2]FR-16(7)(v)-7 TRANS Demand'!G116+'[2]FR-16(7)(v)-11 DIST Demand'!G116</f>
        <v>0</v>
      </c>
      <c r="H116" s="26">
        <f>'[2]FR-16(7)(v)-4 PROD Energy'!G116+'[2]FR-16(7)(v)-8 TRANS Energy'!G116+'[2]FR-16(7)(v)-12 DIST Energy'!G116</f>
        <v>0</v>
      </c>
      <c r="I116" s="27">
        <f>'[2]FR-16(7)(v)-5 PROD Cust'!G116+'[2]FR-16(7)(v)-9 TRANS Cust'!G116+'[2]FR-16(7)(v)-13 DIST Cust'!G116</f>
        <v>915599</v>
      </c>
      <c r="J116" s="24">
        <f t="shared" si="22"/>
        <v>915599</v>
      </c>
      <c r="K116" s="24">
        <f t="shared" si="23"/>
        <v>0</v>
      </c>
    </row>
    <row r="117" spans="1:11" ht="13">
      <c r="A117" s="20">
        <v>60</v>
      </c>
      <c r="C117" s="2" t="str">
        <f>'[2]FR-16(7)(v)-1 Functional'!C117</f>
        <v>CUSTOMER ACCOUNTING</v>
      </c>
      <c r="D117" s="4" t="str">
        <f>'[2]FR-16(7)(v)-1 Functional'!D117</f>
        <v>A308</v>
      </c>
      <c r="E117" s="3"/>
      <c r="F117" s="33">
        <f>'[2]FR-16(7)(v)-14 TOTAL CLASS'!G117</f>
        <v>2838473</v>
      </c>
      <c r="G117" s="25">
        <f>'[2]FR-16(7)(v)-3 PROD Demand'!G117+'[2]FR-16(7)(v)-7 TRANS Demand'!G117+'[2]FR-16(7)(v)-11 DIST Demand'!G117</f>
        <v>0</v>
      </c>
      <c r="H117" s="26">
        <f>'[2]FR-16(7)(v)-4 PROD Energy'!G117+'[2]FR-16(7)(v)-8 TRANS Energy'!G117+'[2]FR-16(7)(v)-12 DIST Energy'!G117</f>
        <v>0</v>
      </c>
      <c r="I117" s="27">
        <f>'[2]FR-16(7)(v)-5 PROD Cust'!G117+'[2]FR-16(7)(v)-9 TRANS Cust'!G117+'[2]FR-16(7)(v)-13 DIST Cust'!G117</f>
        <v>2838473</v>
      </c>
      <c r="J117" s="24">
        <f t="shared" si="22"/>
        <v>2838473</v>
      </c>
      <c r="K117" s="24">
        <f t="shared" si="23"/>
        <v>0</v>
      </c>
    </row>
    <row r="118" spans="1:11" ht="13">
      <c r="A118" s="20">
        <v>61</v>
      </c>
      <c r="C118" s="2" t="str">
        <f>'[2]FR-16(7)(v)-1 Functional'!C118</f>
        <v>CUSTOMER SERVICE &amp; INFORMATION</v>
      </c>
      <c r="D118" s="4" t="str">
        <f>'[2]FR-16(7)(v)-1 Functional'!D118</f>
        <v>A310</v>
      </c>
      <c r="E118" s="3"/>
      <c r="F118" s="33">
        <f>'[2]FR-16(7)(v)-14 TOTAL CLASS'!G118</f>
        <v>123483</v>
      </c>
      <c r="G118" s="25">
        <f>'[2]FR-16(7)(v)-3 PROD Demand'!G118+'[2]FR-16(7)(v)-7 TRANS Demand'!G118+'[2]FR-16(7)(v)-11 DIST Demand'!G118</f>
        <v>0</v>
      </c>
      <c r="H118" s="26">
        <f>'[2]FR-16(7)(v)-4 PROD Energy'!G118+'[2]FR-16(7)(v)-8 TRANS Energy'!G118+'[2]FR-16(7)(v)-12 DIST Energy'!G118</f>
        <v>0</v>
      </c>
      <c r="I118" s="27">
        <f>'[2]FR-16(7)(v)-5 PROD Cust'!G118+'[2]FR-16(7)(v)-9 TRANS Cust'!G118+'[2]FR-16(7)(v)-13 DIST Cust'!G118</f>
        <v>123483</v>
      </c>
      <c r="J118" s="24">
        <f t="shared" si="22"/>
        <v>123483</v>
      </c>
      <c r="K118" s="24">
        <f t="shared" si="23"/>
        <v>0</v>
      </c>
    </row>
    <row r="119" spans="1:11" ht="13">
      <c r="A119" s="20">
        <v>62</v>
      </c>
      <c r="C119" s="2" t="str">
        <f>'[2]FR-16(7)(v)-1 Functional'!C119</f>
        <v>SALES</v>
      </c>
      <c r="D119" s="4" t="str">
        <f>'[2]FR-16(7)(v)-1 Functional'!D119</f>
        <v>A312</v>
      </c>
      <c r="E119" s="3"/>
      <c r="F119" s="33">
        <f>'[2]FR-16(7)(v)-14 TOTAL CLASS'!G119</f>
        <v>0</v>
      </c>
      <c r="G119" s="25">
        <f>'[2]FR-16(7)(v)-3 PROD Demand'!G119+'[2]FR-16(7)(v)-7 TRANS Demand'!G119+'[2]FR-16(7)(v)-11 DIST Demand'!G119</f>
        <v>0</v>
      </c>
      <c r="H119" s="26">
        <f>'[2]FR-16(7)(v)-4 PROD Energy'!G119+'[2]FR-16(7)(v)-8 TRANS Energy'!G119+'[2]FR-16(7)(v)-12 DIST Energy'!G119</f>
        <v>0</v>
      </c>
      <c r="I119" s="27">
        <f>'[2]FR-16(7)(v)-5 PROD Cust'!G119+'[2]FR-16(7)(v)-9 TRANS Cust'!G119+'[2]FR-16(7)(v)-13 DIST Cust'!G119</f>
        <v>0</v>
      </c>
      <c r="J119" s="24">
        <f t="shared" si="22"/>
        <v>0</v>
      </c>
      <c r="K119" s="24">
        <f t="shared" si="23"/>
        <v>0</v>
      </c>
    </row>
    <row r="120" spans="1:11" ht="13">
      <c r="A120" s="20">
        <v>63</v>
      </c>
      <c r="C120" s="2" t="str">
        <f>'[2]FR-16(7)(v)-1 Functional'!C120</f>
        <v>ADJUSTMENT</v>
      </c>
      <c r="D120" s="4" t="str">
        <f>'[2]FR-16(7)(v)-1 Functional'!D120</f>
        <v>A315</v>
      </c>
      <c r="E120" s="3"/>
      <c r="F120" s="33">
        <f>'[2]FR-16(7)(v)-14 TOTAL CLASS'!G120</f>
        <v>0</v>
      </c>
      <c r="G120" s="25">
        <f>'[2]FR-16(7)(v)-3 PROD Demand'!G120+'[2]FR-16(7)(v)-7 TRANS Demand'!G120+'[2]FR-16(7)(v)-11 DIST Demand'!G120</f>
        <v>0</v>
      </c>
      <c r="H120" s="26">
        <f>'[2]FR-16(7)(v)-4 PROD Energy'!G120+'[2]FR-16(7)(v)-8 TRANS Energy'!G120+'[2]FR-16(7)(v)-12 DIST Energy'!G120</f>
        <v>0</v>
      </c>
      <c r="I120" s="27">
        <f>'[2]FR-16(7)(v)-5 PROD Cust'!G120+'[2]FR-16(7)(v)-9 TRANS Cust'!G120+'[2]FR-16(7)(v)-13 DIST Cust'!G120</f>
        <v>0</v>
      </c>
      <c r="J120" s="24">
        <f t="shared" si="22"/>
        <v>0</v>
      </c>
      <c r="K120" s="24">
        <f t="shared" si="23"/>
        <v>0</v>
      </c>
    </row>
    <row r="121" spans="1:11" ht="13">
      <c r="A121" s="20">
        <v>64</v>
      </c>
      <c r="C121" s="74" t="str">
        <f>'[2]FR-16(7)(v)-1 Functional'!C121</f>
        <v xml:space="preserve">  COMMON &amp; OTHER PLANT IN SERVICE</v>
      </c>
      <c r="E121" s="3"/>
      <c r="F121" s="29">
        <f t="shared" ref="F121:K121" si="24">SUM(F112:F120)</f>
        <v>16282745</v>
      </c>
      <c r="G121" s="30">
        <f t="shared" si="24"/>
        <v>9168872</v>
      </c>
      <c r="H121" s="31">
        <f t="shared" si="24"/>
        <v>3236318</v>
      </c>
      <c r="I121" s="32">
        <f t="shared" si="24"/>
        <v>3877555</v>
      </c>
      <c r="J121" s="29">
        <f t="shared" si="24"/>
        <v>16282745</v>
      </c>
      <c r="K121" s="29">
        <f t="shared" si="24"/>
        <v>0</v>
      </c>
    </row>
    <row r="122" spans="1:11" ht="13">
      <c r="A122" s="20">
        <v>65</v>
      </c>
      <c r="E122" s="3"/>
      <c r="G122" s="21"/>
      <c r="H122" s="22"/>
      <c r="I122" s="23"/>
    </row>
    <row r="123" spans="1:11" ht="13">
      <c r="A123" s="20">
        <v>66</v>
      </c>
      <c r="B123" s="2" t="s">
        <v>37</v>
      </c>
      <c r="E123" s="3"/>
      <c r="F123" s="24">
        <f t="shared" ref="F123:K123" si="25">F97+F109+F121</f>
        <v>1058464375</v>
      </c>
      <c r="G123" s="76">
        <f t="shared" si="25"/>
        <v>903180885</v>
      </c>
      <c r="H123" s="77">
        <f t="shared" si="25"/>
        <v>9698048</v>
      </c>
      <c r="I123" s="78">
        <f t="shared" si="25"/>
        <v>145585442</v>
      </c>
      <c r="J123" s="24">
        <f t="shared" si="25"/>
        <v>1058464375</v>
      </c>
      <c r="K123" s="24">
        <f t="shared" si="25"/>
        <v>0</v>
      </c>
    </row>
    <row r="124" spans="1:11" ht="13">
      <c r="B124" s="1"/>
      <c r="C124" s="3"/>
      <c r="D124" s="4"/>
      <c r="E124" s="3"/>
      <c r="F124" s="3"/>
      <c r="G124" s="3"/>
      <c r="H124" s="3"/>
      <c r="I124" s="3"/>
      <c r="J124" s="3"/>
      <c r="K124" s="3"/>
    </row>
    <row r="125" spans="1:11" ht="13">
      <c r="A125" s="1" t="str">
        <f>co_name</f>
        <v>DUKE ENERGY KENTUCKY, INC.</v>
      </c>
      <c r="C125" s="3"/>
      <c r="D125" s="4"/>
      <c r="E125" s="3"/>
      <c r="F125" s="3"/>
      <c r="G125" s="3"/>
      <c r="H125" s="3"/>
      <c r="I125" s="3"/>
      <c r="J125" s="3" t="str">
        <f>J1</f>
        <v>FR-16(7)(v)-15</v>
      </c>
      <c r="K125" s="3"/>
    </row>
    <row r="126" spans="1:11" ht="13">
      <c r="A126" s="1" t="str">
        <f>$A$2</f>
        <v>RESIDENTIAL CLASSIFIED - ELECTRIC COST OF SERVICE</v>
      </c>
      <c r="C126" s="3"/>
      <c r="D126" s="4"/>
      <c r="E126" s="3"/>
      <c r="F126" s="3"/>
      <c r="G126" s="3"/>
      <c r="H126" s="3"/>
      <c r="I126" s="3"/>
      <c r="J126" s="3" t="str">
        <f>J2</f>
        <v>WITNESS RESPONSIBLE:</v>
      </c>
      <c r="K126" s="3"/>
    </row>
    <row r="127" spans="1:11" ht="13">
      <c r="A127" s="1" t="str">
        <f>case_name</f>
        <v>CASE NO: 2022-00372</v>
      </c>
      <c r="C127" s="3"/>
      <c r="D127" s="4"/>
      <c r="E127" s="3"/>
      <c r="F127" s="3"/>
      <c r="G127" s="3"/>
      <c r="H127" s="3"/>
      <c r="I127" s="3"/>
      <c r="J127" s="3" t="str">
        <f>Witness</f>
        <v>JAMES E. ZIOLKOWSKI</v>
      </c>
      <c r="K127" s="3"/>
    </row>
    <row r="128" spans="1:11" ht="13">
      <c r="A128" s="1" t="str">
        <f>data_filing</f>
        <v>DATA: 12 MONTHS ACTUAL  &amp; 0 MONTHS ESTIMATED</v>
      </c>
      <c r="C128" s="3"/>
      <c r="D128" s="4"/>
      <c r="E128" s="3"/>
      <c r="F128" s="3"/>
      <c r="G128" s="3"/>
      <c r="H128" s="3"/>
      <c r="I128" s="3"/>
      <c r="J128" s="3" t="str">
        <f>"PAGE "&amp;Pages2-12&amp;" OF "&amp;Pages2</f>
        <v>PAGE 3 OF 15</v>
      </c>
      <c r="K128" s="3"/>
    </row>
    <row r="129" spans="1:11" ht="13">
      <c r="A129" s="1" t="str">
        <f>type</f>
        <v xml:space="preserve">TYPE OF FILING: "X" ORIGINAL   UPDATED    REVISED  </v>
      </c>
      <c r="C129" s="3"/>
      <c r="D129" s="4"/>
      <c r="E129" s="3"/>
      <c r="F129" s="3"/>
      <c r="G129" s="3"/>
      <c r="H129" s="3"/>
      <c r="I129" s="3"/>
      <c r="J129" s="3"/>
      <c r="K129" s="3"/>
    </row>
    <row r="130" spans="1:11" ht="13">
      <c r="A130" s="1"/>
      <c r="C130" s="3"/>
      <c r="D130" s="4"/>
      <c r="E130" s="3"/>
      <c r="F130" s="3"/>
      <c r="G130" s="3"/>
      <c r="H130" s="3"/>
      <c r="I130" s="3"/>
      <c r="J130" s="3"/>
      <c r="K130" s="3"/>
    </row>
    <row r="131" spans="1:11" ht="13">
      <c r="B131" s="1"/>
      <c r="C131" s="3"/>
      <c r="D131" s="4"/>
      <c r="E131" s="3"/>
      <c r="F131" s="3"/>
      <c r="G131" s="3"/>
      <c r="H131" s="3"/>
      <c r="I131" s="3"/>
      <c r="J131" s="3"/>
      <c r="K131" s="3"/>
    </row>
    <row r="132" spans="1:11" ht="13">
      <c r="A132" s="4" t="s">
        <v>2</v>
      </c>
      <c r="B132" s="3"/>
      <c r="C132" s="3"/>
      <c r="D132" s="4"/>
      <c r="E132" s="3"/>
      <c r="F132" s="4" t="s">
        <v>3</v>
      </c>
      <c r="G132" s="7" t="s">
        <v>4</v>
      </c>
      <c r="H132" s="8"/>
      <c r="I132" s="9"/>
      <c r="J132" s="4" t="s">
        <v>3</v>
      </c>
      <c r="K132" s="4" t="s">
        <v>5</v>
      </c>
    </row>
    <row r="133" spans="1:11" ht="13">
      <c r="A133" s="10" t="s">
        <v>6</v>
      </c>
      <c r="B133" s="11" t="s">
        <v>52</v>
      </c>
      <c r="C133" s="11"/>
      <c r="D133" s="10" t="s">
        <v>8</v>
      </c>
      <c r="E133" s="11"/>
      <c r="F133" s="10" t="str">
        <f>$F$9</f>
        <v>RESIDENTIAL</v>
      </c>
      <c r="G133" s="68" t="str">
        <f t="shared" ref="G133:I134" si="26">G9</f>
        <v>DEMAND</v>
      </c>
      <c r="H133" s="69" t="str">
        <f t="shared" si="26"/>
        <v>ENERGY</v>
      </c>
      <c r="I133" s="70" t="str">
        <f t="shared" si="26"/>
        <v>CUSTOMER</v>
      </c>
      <c r="J133" s="10" t="s">
        <v>13</v>
      </c>
      <c r="K133" s="10" t="s">
        <v>14</v>
      </c>
    </row>
    <row r="134" spans="1:11" ht="13">
      <c r="C134" s="16" t="s">
        <v>53</v>
      </c>
      <c r="D134" s="4"/>
      <c r="E134" s="3"/>
      <c r="G134" s="71">
        <f t="shared" si="26"/>
        <v>3</v>
      </c>
      <c r="H134" s="72">
        <f t="shared" si="26"/>
        <v>4</v>
      </c>
      <c r="I134" s="73">
        <f t="shared" si="26"/>
        <v>5</v>
      </c>
    </row>
    <row r="135" spans="1:11" ht="13">
      <c r="A135" s="20">
        <v>1</v>
      </c>
      <c r="B135" s="2" t="s">
        <v>39</v>
      </c>
      <c r="D135" s="4"/>
      <c r="E135" s="3"/>
      <c r="G135" s="21"/>
      <c r="H135" s="22"/>
      <c r="I135" s="23"/>
    </row>
    <row r="136" spans="1:11" ht="13">
      <c r="A136" s="20">
        <v>2</v>
      </c>
      <c r="C136" s="2" t="str">
        <f>'[2]FR-16(7)(v)-1 Functional'!C136</f>
        <v>PRODUCTION STEAM</v>
      </c>
      <c r="D136" s="4" t="str">
        <f>'[2]FR-16(7)(v)-1 Functional'!D136</f>
        <v>K201</v>
      </c>
      <c r="E136" s="3"/>
      <c r="F136" s="33">
        <f>'[2]FR-16(7)(v)-14 TOTAL CLASS'!G136</f>
        <v>195452511</v>
      </c>
      <c r="G136" s="25">
        <f>'[2]FR-16(7)(v)-3 PROD Demand'!G136+'[2]FR-16(7)(v)-7 TRANS Demand'!G136+'[2]FR-16(7)(v)-11 DIST Demand'!G136</f>
        <v>195452511</v>
      </c>
      <c r="H136" s="26">
        <f>'[2]FR-16(7)(v)-4 PROD Energy'!G136+'[2]FR-16(7)(v)-8 TRANS Energy'!G136+'[2]FR-16(7)(v)-12 DIST Energy'!G136</f>
        <v>0</v>
      </c>
      <c r="I136" s="27">
        <f>'[2]FR-16(7)(v)-5 PROD Cust'!G136+'[2]FR-16(7)(v)-9 TRANS Cust'!G136+'[2]FR-16(7)(v)-13 DIST Cust'!G136</f>
        <v>0</v>
      </c>
      <c r="J136" s="24">
        <f>SUM(G136:I136)</f>
        <v>195452511</v>
      </c>
      <c r="K136" s="24">
        <f>F136-J136</f>
        <v>0</v>
      </c>
    </row>
    <row r="137" spans="1:11" ht="13">
      <c r="A137" s="20">
        <v>3</v>
      </c>
      <c r="C137" s="2" t="str">
        <f>'[2]FR-16(7)(v)-1 Functional'!C137</f>
        <v>PRODUCTION OTHER</v>
      </c>
      <c r="D137" s="4" t="str">
        <f>'[2]FR-16(7)(v)-1 Functional'!D137</f>
        <v>K201</v>
      </c>
      <c r="E137" s="3"/>
      <c r="F137" s="33">
        <f>'[2]FR-16(7)(v)-14 TOTAL CLASS'!G137</f>
        <v>94003805</v>
      </c>
      <c r="G137" s="25">
        <f>'[2]FR-16(7)(v)-3 PROD Demand'!G137+'[2]FR-16(7)(v)-7 TRANS Demand'!G137+'[2]FR-16(7)(v)-11 DIST Demand'!G137</f>
        <v>94003805</v>
      </c>
      <c r="H137" s="26">
        <f>'[2]FR-16(7)(v)-4 PROD Energy'!G137+'[2]FR-16(7)(v)-8 TRANS Energy'!G137+'[2]FR-16(7)(v)-12 DIST Energy'!G137</f>
        <v>0</v>
      </c>
      <c r="I137" s="27">
        <f>'[2]FR-16(7)(v)-5 PROD Cust'!G137+'[2]FR-16(7)(v)-9 TRANS Cust'!G137+'[2]FR-16(7)(v)-13 DIST Cust'!G137</f>
        <v>0</v>
      </c>
      <c r="J137" s="24">
        <f>SUM(G137:I137)</f>
        <v>94003805</v>
      </c>
      <c r="K137" s="24">
        <f>F137-J137</f>
        <v>0</v>
      </c>
    </row>
    <row r="138" spans="1:11" ht="13">
      <c r="A138" s="20">
        <v>4</v>
      </c>
      <c r="C138" s="2" t="str">
        <f>'[2]FR-16(7)(v)-1 Functional'!C138</f>
        <v>ADJUSTMENT</v>
      </c>
      <c r="D138" s="4" t="str">
        <f>'[2]FR-16(7)(v)-1 Functional'!D138</f>
        <v>K201</v>
      </c>
      <c r="E138" s="3"/>
      <c r="F138" s="33">
        <f>'[2]FR-16(7)(v)-14 TOTAL CLASS'!G138</f>
        <v>680303</v>
      </c>
      <c r="G138" s="25">
        <f>'[2]FR-16(7)(v)-3 PROD Demand'!G138+'[2]FR-16(7)(v)-7 TRANS Demand'!G138+'[2]FR-16(7)(v)-11 DIST Demand'!G138</f>
        <v>680303</v>
      </c>
      <c r="H138" s="26">
        <f>'[2]FR-16(7)(v)-4 PROD Energy'!G138+'[2]FR-16(7)(v)-8 TRANS Energy'!G138+'[2]FR-16(7)(v)-12 DIST Energy'!G138</f>
        <v>0</v>
      </c>
      <c r="I138" s="27">
        <f>'[2]FR-16(7)(v)-5 PROD Cust'!G138+'[2]FR-16(7)(v)-9 TRANS Cust'!G138+'[2]FR-16(7)(v)-13 DIST Cust'!G138</f>
        <v>0</v>
      </c>
      <c r="J138" s="24">
        <f>SUM(G138:I138)</f>
        <v>680303</v>
      </c>
      <c r="K138" s="24">
        <f>F138-J138</f>
        <v>0</v>
      </c>
    </row>
    <row r="139" spans="1:11" ht="13">
      <c r="A139" s="20">
        <v>5</v>
      </c>
      <c r="C139" s="74" t="str">
        <f>'[2]FR-16(7)(v)-1 Functional'!C139</f>
        <v xml:space="preserve">  TOTAL PROD DEPREC RESERVE</v>
      </c>
      <c r="D139" s="4"/>
      <c r="E139" s="3"/>
      <c r="F139" s="29">
        <f t="shared" ref="F139:K139" si="27">SUM(F136:F138)</f>
        <v>290136619</v>
      </c>
      <c r="G139" s="30">
        <f t="shared" si="27"/>
        <v>290136619</v>
      </c>
      <c r="H139" s="31">
        <f t="shared" si="27"/>
        <v>0</v>
      </c>
      <c r="I139" s="32">
        <f t="shared" si="27"/>
        <v>0</v>
      </c>
      <c r="J139" s="29">
        <f t="shared" si="27"/>
        <v>290136619</v>
      </c>
      <c r="K139" s="29">
        <f t="shared" si="27"/>
        <v>0</v>
      </c>
    </row>
    <row r="140" spans="1:11" ht="13">
      <c r="A140" s="20">
        <v>6</v>
      </c>
      <c r="D140" s="4"/>
      <c r="E140" s="3"/>
      <c r="G140" s="21"/>
      <c r="H140" s="22"/>
      <c r="I140" s="23"/>
    </row>
    <row r="141" spans="1:11" ht="13">
      <c r="A141" s="20">
        <v>7</v>
      </c>
      <c r="B141" s="2" t="s">
        <v>42</v>
      </c>
      <c r="D141" s="4"/>
      <c r="E141" s="3"/>
      <c r="G141" s="21"/>
      <c r="H141" s="22"/>
      <c r="I141" s="23"/>
    </row>
    <row r="142" spans="1:11" ht="13">
      <c r="A142" s="20">
        <v>8</v>
      </c>
      <c r="C142" s="2" t="str">
        <f>'[2]FR-16(7)(v)-1 Functional'!C142</f>
        <v>MAIN STEP-UP TRANSFORMERS</v>
      </c>
      <c r="D142" s="4" t="str">
        <f>'[2]FR-16(7)(v)-1 Functional'!D142</f>
        <v>K202</v>
      </c>
      <c r="E142" s="3"/>
      <c r="F142" s="33">
        <f>'[2]FR-16(7)(v)-14 TOTAL CLASS'!G142</f>
        <v>0</v>
      </c>
      <c r="G142" s="25">
        <f>'[2]FR-16(7)(v)-3 PROD Demand'!G142+'[2]FR-16(7)(v)-7 TRANS Demand'!G142+'[2]FR-16(7)(v)-11 DIST Demand'!G142</f>
        <v>0</v>
      </c>
      <c r="H142" s="26">
        <f>'[2]FR-16(7)(v)-4 PROD Energy'!G142+'[2]FR-16(7)(v)-8 TRANS Energy'!G142+'[2]FR-16(7)(v)-12 DIST Energy'!G142</f>
        <v>0</v>
      </c>
      <c r="I142" s="27">
        <f>'[2]FR-16(7)(v)-5 PROD Cust'!G142+'[2]FR-16(7)(v)-9 TRANS Cust'!G142+'[2]FR-16(7)(v)-13 DIST Cust'!G142</f>
        <v>0</v>
      </c>
      <c r="J142" s="24">
        <f>SUM(G142:I142)</f>
        <v>0</v>
      </c>
      <c r="K142" s="24">
        <f>F142-J142</f>
        <v>0</v>
      </c>
    </row>
    <row r="143" spans="1:11" ht="13">
      <c r="A143" s="20">
        <v>9</v>
      </c>
      <c r="C143" s="2" t="str">
        <f>'[2]FR-16(7)(v)-1 Functional'!C143</f>
        <v>OTHER TRANSMISSION</v>
      </c>
      <c r="D143" s="4" t="str">
        <f>'[2]FR-16(7)(v)-1 Functional'!D143</f>
        <v>K202</v>
      </c>
      <c r="E143" s="3"/>
      <c r="F143" s="33">
        <f>'[2]FR-16(7)(v)-14 TOTAL CLASS'!G143</f>
        <v>3605995</v>
      </c>
      <c r="G143" s="25">
        <f>'[2]FR-16(7)(v)-3 PROD Demand'!G143+'[2]FR-16(7)(v)-7 TRANS Demand'!G143+'[2]FR-16(7)(v)-11 DIST Demand'!G143</f>
        <v>3605995</v>
      </c>
      <c r="H143" s="26">
        <f>'[2]FR-16(7)(v)-4 PROD Energy'!G143+'[2]FR-16(7)(v)-8 TRANS Energy'!G143+'[2]FR-16(7)(v)-12 DIST Energy'!G143</f>
        <v>0</v>
      </c>
      <c r="I143" s="27">
        <f>'[2]FR-16(7)(v)-5 PROD Cust'!G143+'[2]FR-16(7)(v)-9 TRANS Cust'!G143+'[2]FR-16(7)(v)-13 DIST Cust'!G143</f>
        <v>0</v>
      </c>
      <c r="J143" s="24">
        <f>SUM(G143:I143)</f>
        <v>3605995</v>
      </c>
      <c r="K143" s="24">
        <f>F143-J143</f>
        <v>0</v>
      </c>
    </row>
    <row r="144" spans="1:11" ht="13">
      <c r="A144" s="20">
        <v>10</v>
      </c>
      <c r="C144" s="2" t="str">
        <f>'[2]FR-16(7)(v)-1 Functional'!C144</f>
        <v>ADJUSTMENT</v>
      </c>
      <c r="D144" s="4" t="str">
        <f>'[2]FR-16(7)(v)-1 Functional'!D144</f>
        <v>K202</v>
      </c>
      <c r="E144" s="3"/>
      <c r="F144" s="33">
        <f>'[2]FR-16(7)(v)-14 TOTAL CLASS'!G144</f>
        <v>24598</v>
      </c>
      <c r="G144" s="25">
        <f>'[2]FR-16(7)(v)-3 PROD Demand'!G144+'[2]FR-16(7)(v)-7 TRANS Demand'!G144+'[2]FR-16(7)(v)-11 DIST Demand'!G144</f>
        <v>24598</v>
      </c>
      <c r="H144" s="26">
        <f>'[2]FR-16(7)(v)-4 PROD Energy'!G144+'[2]FR-16(7)(v)-8 TRANS Energy'!G144+'[2]FR-16(7)(v)-12 DIST Energy'!G144</f>
        <v>0</v>
      </c>
      <c r="I144" s="27">
        <f>'[2]FR-16(7)(v)-5 PROD Cust'!G144+'[2]FR-16(7)(v)-9 TRANS Cust'!G144+'[2]FR-16(7)(v)-13 DIST Cust'!G144</f>
        <v>0</v>
      </c>
      <c r="J144" s="24">
        <f>SUM(G144:I144)</f>
        <v>24598</v>
      </c>
      <c r="K144" s="24">
        <f>F144-J144</f>
        <v>0</v>
      </c>
    </row>
    <row r="145" spans="1:11" ht="13">
      <c r="A145" s="20">
        <v>11</v>
      </c>
      <c r="C145" s="74" t="str">
        <f>'[2]FR-16(7)(v)-1 Functional'!C145</f>
        <v xml:space="preserve">  TOTAL TRANS DEPREC RESERVE</v>
      </c>
      <c r="D145" s="4"/>
      <c r="E145" s="3"/>
      <c r="F145" s="29">
        <f t="shared" ref="F145:K145" si="28">SUM(F142:F144)</f>
        <v>3630593</v>
      </c>
      <c r="G145" s="30">
        <f t="shared" si="28"/>
        <v>3630593</v>
      </c>
      <c r="H145" s="31">
        <f t="shared" si="28"/>
        <v>0</v>
      </c>
      <c r="I145" s="32">
        <f t="shared" si="28"/>
        <v>0</v>
      </c>
      <c r="J145" s="29">
        <f t="shared" si="28"/>
        <v>3630593</v>
      </c>
      <c r="K145" s="29">
        <f t="shared" si="28"/>
        <v>0</v>
      </c>
    </row>
    <row r="146" spans="1:11" ht="13">
      <c r="A146" s="20">
        <v>12</v>
      </c>
      <c r="D146" s="4"/>
      <c r="E146" s="3"/>
      <c r="G146" s="21"/>
      <c r="H146" s="22"/>
      <c r="I146" s="23"/>
    </row>
    <row r="147" spans="1:11" ht="13">
      <c r="A147" s="20">
        <v>13</v>
      </c>
      <c r="C147" s="2" t="str">
        <f>'[2]FR-16(7)(v)-1 Functional'!C147</f>
        <v>TOTAL PROD &amp; TRANS DEPREC RESERVE</v>
      </c>
      <c r="D147" s="4"/>
      <c r="E147" s="3"/>
      <c r="F147" s="33">
        <f>F145+F139</f>
        <v>293767212</v>
      </c>
      <c r="G147" s="25">
        <f>G145+G139</f>
        <v>293767212</v>
      </c>
      <c r="H147" s="26">
        <f>H145+H139</f>
        <v>0</v>
      </c>
      <c r="I147" s="27">
        <f>I145+I139</f>
        <v>0</v>
      </c>
      <c r="J147" s="24">
        <f>J145+J139</f>
        <v>293767212</v>
      </c>
      <c r="K147" s="24">
        <f>F147-J147</f>
        <v>0</v>
      </c>
    </row>
    <row r="148" spans="1:11" ht="13">
      <c r="A148" s="20">
        <v>14</v>
      </c>
      <c r="D148" s="4"/>
      <c r="E148" s="3"/>
      <c r="G148" s="21"/>
      <c r="H148" s="22"/>
      <c r="I148" s="23"/>
    </row>
    <row r="149" spans="1:11" ht="13">
      <c r="A149" s="20">
        <v>15</v>
      </c>
      <c r="B149" s="2" t="s">
        <v>47</v>
      </c>
      <c r="D149" s="4"/>
      <c r="E149" s="3"/>
      <c r="G149" s="21"/>
      <c r="H149" s="22"/>
      <c r="I149" s="23"/>
    </row>
    <row r="150" spans="1:11" ht="13">
      <c r="A150" s="20">
        <v>16</v>
      </c>
      <c r="C150" s="2" t="str">
        <f>'[2]FR-16(7)(v)-1 Functional'!C150</f>
        <v>SUBSTATIONS</v>
      </c>
      <c r="D150" s="4" t="str">
        <f>'[2]FR-16(7)(v)-1 Functional'!D150</f>
        <v>K215</v>
      </c>
      <c r="E150" s="3"/>
      <c r="F150" s="33">
        <f>'[2]FR-16(7)(v)-14 TOTAL CLASS'!G150</f>
        <v>8935659</v>
      </c>
      <c r="G150" s="25">
        <f>'[2]FR-16(7)(v)-3 PROD Demand'!G150+'[2]FR-16(7)(v)-7 TRANS Demand'!G150+'[2]FR-16(7)(v)-11 DIST Demand'!G150</f>
        <v>8935659</v>
      </c>
      <c r="H150" s="26">
        <f>'[2]FR-16(7)(v)-4 PROD Energy'!G150+'[2]FR-16(7)(v)-8 TRANS Energy'!G150+'[2]FR-16(7)(v)-12 DIST Energy'!G150</f>
        <v>0</v>
      </c>
      <c r="I150" s="27">
        <f>'[2]FR-16(7)(v)-5 PROD Cust'!G150+'[2]FR-16(7)(v)-9 TRANS Cust'!G150+'[2]FR-16(7)(v)-13 DIST Cust'!G150</f>
        <v>0</v>
      </c>
      <c r="J150" s="24">
        <f>SUM(G150:I150)</f>
        <v>8935659</v>
      </c>
      <c r="K150" s="24">
        <f>F150-J150</f>
        <v>0</v>
      </c>
    </row>
    <row r="151" spans="1:11" ht="13">
      <c r="A151" s="20">
        <v>17</v>
      </c>
      <c r="C151" s="2" t="str">
        <f>'[2]FR-16(7)(v)-1 Functional'!C151</f>
        <v>POLES, TOWERS  &amp; FIXTURES - PRIMARY - DEMAND</v>
      </c>
      <c r="D151" s="4" t="str">
        <f>'[2]FR-16(7)(v)-1 Functional'!D151</f>
        <v>K205</v>
      </c>
      <c r="E151" s="3"/>
      <c r="F151" s="33">
        <f>'[2]FR-16(7)(v)-14 TOTAL CLASS'!G151</f>
        <v>7761767</v>
      </c>
      <c r="G151" s="25">
        <f>'[2]FR-16(7)(v)-3 PROD Demand'!G151+'[2]FR-16(7)(v)-7 TRANS Demand'!G151+'[2]FR-16(7)(v)-11 DIST Demand'!G151</f>
        <v>7761767</v>
      </c>
      <c r="H151" s="26">
        <f>'[2]FR-16(7)(v)-4 PROD Energy'!G151+'[2]FR-16(7)(v)-8 TRANS Energy'!G151+'[2]FR-16(7)(v)-12 DIST Energy'!G151</f>
        <v>0</v>
      </c>
      <c r="I151" s="27">
        <f>'[2]FR-16(7)(v)-5 PROD Cust'!G151+'[2]FR-16(7)(v)-9 TRANS Cust'!G151+'[2]FR-16(7)(v)-13 DIST Cust'!G151</f>
        <v>0</v>
      </c>
      <c r="J151" s="24">
        <f>SUM(G151:I151)</f>
        <v>7761767</v>
      </c>
      <c r="K151" s="24">
        <f>F151-J151</f>
        <v>0</v>
      </c>
    </row>
    <row r="152" spans="1:11" ht="13">
      <c r="A152" s="20">
        <v>18</v>
      </c>
      <c r="C152" s="2" t="str">
        <f>'[2]FR-16(7)(v)-1 Functional'!C152</f>
        <v>POLES, TOWERS  &amp; FIXTURES - PRIMARY - CUSTOMER</v>
      </c>
      <c r="D152" s="4" t="str">
        <f>'[2]FR-16(7)(v)-1 Functional'!D152</f>
        <v>K405</v>
      </c>
      <c r="E152" s="3"/>
      <c r="F152" s="33">
        <f>'[2]FR-16(7)(v)-14 TOTAL CLASS'!G152</f>
        <v>5810476</v>
      </c>
      <c r="G152" s="25">
        <f>'[2]FR-16(7)(v)-3 PROD Demand'!G152+'[2]FR-16(7)(v)-7 TRANS Demand'!G152+'[2]FR-16(7)(v)-11 DIST Demand'!G152</f>
        <v>0</v>
      </c>
      <c r="H152" s="26">
        <f>'[2]FR-16(7)(v)-4 PROD Energy'!G152+'[2]FR-16(7)(v)-8 TRANS Energy'!G152+'[2]FR-16(7)(v)-12 DIST Energy'!G152</f>
        <v>0</v>
      </c>
      <c r="I152" s="27">
        <f>'[2]FR-16(7)(v)-5 PROD Cust'!G152+'[2]FR-16(7)(v)-9 TRANS Cust'!G152+'[2]FR-16(7)(v)-13 DIST Cust'!G152</f>
        <v>5810476</v>
      </c>
      <c r="J152" s="24">
        <f t="shared" ref="J152:J170" si="29">SUM(G152:I152)</f>
        <v>5810476</v>
      </c>
      <c r="K152" s="24">
        <f t="shared" ref="K152:K170" si="30">F152-J152</f>
        <v>0</v>
      </c>
    </row>
    <row r="153" spans="1:11" ht="13">
      <c r="A153" s="20">
        <v>19</v>
      </c>
      <c r="C153" s="2" t="str">
        <f>'[2]FR-16(7)(v)-1 Functional'!C153</f>
        <v>POLES, TOWERS  &amp; FIXTURES - SECONDARY - DEMAND</v>
      </c>
      <c r="D153" s="4" t="str">
        <f>'[2]FR-16(7)(v)-1 Functional'!D153</f>
        <v>K206</v>
      </c>
      <c r="E153" s="3"/>
      <c r="F153" s="33">
        <f>'[2]FR-16(7)(v)-14 TOTAL CLASS'!G153</f>
        <v>2805173</v>
      </c>
      <c r="G153" s="25">
        <f>'[2]FR-16(7)(v)-3 PROD Demand'!G153+'[2]FR-16(7)(v)-7 TRANS Demand'!G153+'[2]FR-16(7)(v)-11 DIST Demand'!G153</f>
        <v>2805173</v>
      </c>
      <c r="H153" s="26">
        <f>'[2]FR-16(7)(v)-4 PROD Energy'!G153+'[2]FR-16(7)(v)-8 TRANS Energy'!G153+'[2]FR-16(7)(v)-12 DIST Energy'!G153</f>
        <v>0</v>
      </c>
      <c r="I153" s="27">
        <f>'[2]FR-16(7)(v)-5 PROD Cust'!G153+'[2]FR-16(7)(v)-9 TRANS Cust'!G153+'[2]FR-16(7)(v)-13 DIST Cust'!G153</f>
        <v>0</v>
      </c>
      <c r="J153" s="24">
        <f t="shared" si="29"/>
        <v>2805173</v>
      </c>
      <c r="K153" s="24">
        <f t="shared" si="30"/>
        <v>0</v>
      </c>
    </row>
    <row r="154" spans="1:11" ht="13">
      <c r="A154" s="20">
        <v>20</v>
      </c>
      <c r="C154" s="2" t="str">
        <f>'[2]FR-16(7)(v)-1 Functional'!C154</f>
        <v>POLES, TOWERS  &amp; FIXTURES - SECONDARY - CUSTOMER</v>
      </c>
      <c r="D154" s="4" t="str">
        <f>'[2]FR-16(7)(v)-1 Functional'!D154</f>
        <v>K405</v>
      </c>
      <c r="E154" s="3"/>
      <c r="F154" s="33">
        <f>'[2]FR-16(7)(v)-14 TOTAL CLASS'!G154</f>
        <v>1511022</v>
      </c>
      <c r="G154" s="25">
        <f>'[2]FR-16(7)(v)-3 PROD Demand'!G154+'[2]FR-16(7)(v)-7 TRANS Demand'!G154+'[2]FR-16(7)(v)-11 DIST Demand'!G154</f>
        <v>0</v>
      </c>
      <c r="H154" s="26">
        <f>'[2]FR-16(7)(v)-4 PROD Energy'!G154+'[2]FR-16(7)(v)-8 TRANS Energy'!G154+'[2]FR-16(7)(v)-12 DIST Energy'!G154</f>
        <v>0</v>
      </c>
      <c r="I154" s="27">
        <f>'[2]FR-16(7)(v)-5 PROD Cust'!G154+'[2]FR-16(7)(v)-9 TRANS Cust'!G154+'[2]FR-16(7)(v)-13 DIST Cust'!G154</f>
        <v>1511022</v>
      </c>
      <c r="J154" s="24">
        <f t="shared" si="29"/>
        <v>1511022</v>
      </c>
      <c r="K154" s="24">
        <f t="shared" si="30"/>
        <v>0</v>
      </c>
    </row>
    <row r="155" spans="1:11" ht="13">
      <c r="A155" s="20">
        <v>21</v>
      </c>
      <c r="C155" s="2" t="str">
        <f>'[2]FR-16(7)(v)-1 Functional'!C155</f>
        <v>CONDUCTORS - OVERHEAD / PRIMARY - DEMAND</v>
      </c>
      <c r="D155" s="4" t="str">
        <f>'[2]FR-16(7)(v)-1 Functional'!D155</f>
        <v>K205</v>
      </c>
      <c r="E155" s="3"/>
      <c r="F155" s="33">
        <f>'[2]FR-16(7)(v)-14 TOTAL CLASS'!G155</f>
        <v>9909157</v>
      </c>
      <c r="G155" s="25">
        <f>'[2]FR-16(7)(v)-3 PROD Demand'!G155+'[2]FR-16(7)(v)-7 TRANS Demand'!G155+'[2]FR-16(7)(v)-11 DIST Demand'!G155</f>
        <v>9909157</v>
      </c>
      <c r="H155" s="26">
        <f>'[2]FR-16(7)(v)-4 PROD Energy'!G155+'[2]FR-16(7)(v)-8 TRANS Energy'!G155+'[2]FR-16(7)(v)-12 DIST Energy'!G155</f>
        <v>0</v>
      </c>
      <c r="I155" s="27">
        <f>'[2]FR-16(7)(v)-5 PROD Cust'!G155+'[2]FR-16(7)(v)-9 TRANS Cust'!G155+'[2]FR-16(7)(v)-13 DIST Cust'!G155</f>
        <v>0</v>
      </c>
      <c r="J155" s="24">
        <f t="shared" si="29"/>
        <v>9909157</v>
      </c>
      <c r="K155" s="24">
        <f t="shared" si="30"/>
        <v>0</v>
      </c>
    </row>
    <row r="156" spans="1:11" ht="13">
      <c r="A156" s="20">
        <v>22</v>
      </c>
      <c r="C156" s="2" t="str">
        <f>'[2]FR-16(7)(v)-1 Functional'!C156</f>
        <v>CONDUCTORS - OVERHEAD / PRIMARY - CUSTOMER</v>
      </c>
      <c r="D156" s="4" t="str">
        <f>'[2]FR-16(7)(v)-1 Functional'!D156</f>
        <v>K405</v>
      </c>
      <c r="E156" s="3"/>
      <c r="F156" s="33">
        <f>'[2]FR-16(7)(v)-14 TOTAL CLASS'!G156</f>
        <v>3963654</v>
      </c>
      <c r="G156" s="25">
        <f>'[2]FR-16(7)(v)-3 PROD Demand'!G156+'[2]FR-16(7)(v)-7 TRANS Demand'!G156+'[2]FR-16(7)(v)-11 DIST Demand'!G156</f>
        <v>0</v>
      </c>
      <c r="H156" s="26">
        <f>'[2]FR-16(7)(v)-4 PROD Energy'!G156+'[2]FR-16(7)(v)-8 TRANS Energy'!G156+'[2]FR-16(7)(v)-12 DIST Energy'!G156</f>
        <v>0</v>
      </c>
      <c r="I156" s="27">
        <f>'[2]FR-16(7)(v)-5 PROD Cust'!G156+'[2]FR-16(7)(v)-9 TRANS Cust'!G156+'[2]FR-16(7)(v)-13 DIST Cust'!G156</f>
        <v>3963654</v>
      </c>
      <c r="J156" s="24">
        <f t="shared" si="29"/>
        <v>3963654</v>
      </c>
      <c r="K156" s="24">
        <f t="shared" si="30"/>
        <v>0</v>
      </c>
    </row>
    <row r="157" spans="1:11" ht="13">
      <c r="A157" s="20">
        <v>23</v>
      </c>
      <c r="C157" s="2" t="str">
        <f>'[2]FR-16(7)(v)-1 Functional'!C157</f>
        <v>CONDUCTORS - OVERHEAD / SECONDARY - DEMAND</v>
      </c>
      <c r="D157" s="4" t="str">
        <f>'[2]FR-16(7)(v)-1 Functional'!D157</f>
        <v>K206</v>
      </c>
      <c r="E157" s="3"/>
      <c r="F157" s="33">
        <f>'[2]FR-16(7)(v)-14 TOTAL CLASS'!G157</f>
        <v>3949150</v>
      </c>
      <c r="G157" s="25">
        <f>'[2]FR-16(7)(v)-3 PROD Demand'!G157+'[2]FR-16(7)(v)-7 TRANS Demand'!G157+'[2]FR-16(7)(v)-11 DIST Demand'!G157</f>
        <v>3949150</v>
      </c>
      <c r="H157" s="26">
        <f>'[2]FR-16(7)(v)-4 PROD Energy'!G157+'[2]FR-16(7)(v)-8 TRANS Energy'!G157+'[2]FR-16(7)(v)-12 DIST Energy'!G157</f>
        <v>0</v>
      </c>
      <c r="I157" s="27">
        <f>'[2]FR-16(7)(v)-5 PROD Cust'!G157+'[2]FR-16(7)(v)-9 TRANS Cust'!G157+'[2]FR-16(7)(v)-13 DIST Cust'!G157</f>
        <v>0</v>
      </c>
      <c r="J157" s="24">
        <f t="shared" si="29"/>
        <v>3949150</v>
      </c>
      <c r="K157" s="24">
        <f t="shared" si="30"/>
        <v>0</v>
      </c>
    </row>
    <row r="158" spans="1:11" ht="13">
      <c r="A158" s="20">
        <v>24</v>
      </c>
      <c r="C158" s="2" t="str">
        <f>'[2]FR-16(7)(v)-1 Functional'!C158</f>
        <v>CONDUCTORS - OVERHEAD / SECONDARY - CUSTOMER</v>
      </c>
      <c r="D158" s="4" t="str">
        <f>'[2]FR-16(7)(v)-1 Functional'!D158</f>
        <v>K405</v>
      </c>
      <c r="E158" s="3"/>
      <c r="F158" s="33">
        <f>'[2]FR-16(7)(v)-14 TOTAL CLASS'!G158</f>
        <v>1810938</v>
      </c>
      <c r="G158" s="25">
        <f>'[2]FR-16(7)(v)-3 PROD Demand'!G158+'[2]FR-16(7)(v)-7 TRANS Demand'!G158+'[2]FR-16(7)(v)-11 DIST Demand'!G158</f>
        <v>0</v>
      </c>
      <c r="H158" s="26">
        <f>'[2]FR-16(7)(v)-4 PROD Energy'!G158+'[2]FR-16(7)(v)-8 TRANS Energy'!G158+'[2]FR-16(7)(v)-12 DIST Energy'!G158</f>
        <v>0</v>
      </c>
      <c r="I158" s="27">
        <f>'[2]FR-16(7)(v)-5 PROD Cust'!G158+'[2]FR-16(7)(v)-9 TRANS Cust'!G158+'[2]FR-16(7)(v)-13 DIST Cust'!G158</f>
        <v>1810938</v>
      </c>
      <c r="J158" s="24">
        <f t="shared" si="29"/>
        <v>1810938</v>
      </c>
      <c r="K158" s="24">
        <f t="shared" si="30"/>
        <v>0</v>
      </c>
    </row>
    <row r="159" spans="1:11" ht="13">
      <c r="A159" s="20">
        <v>25</v>
      </c>
      <c r="C159" s="2" t="str">
        <f>'[2]FR-16(7)(v)-1 Functional'!C159</f>
        <v>CONDUCTORS - UNDERGROUND / PRIMARY - DEMAND</v>
      </c>
      <c r="D159" s="4" t="str">
        <f>'[2]FR-16(7)(v)-1 Functional'!D159</f>
        <v>K205</v>
      </c>
      <c r="E159" s="3"/>
      <c r="F159" s="33">
        <f>'[2]FR-16(7)(v)-14 TOTAL CLASS'!G159</f>
        <v>10202525</v>
      </c>
      <c r="G159" s="25">
        <f>'[2]FR-16(7)(v)-3 PROD Demand'!G159+'[2]FR-16(7)(v)-7 TRANS Demand'!G159+'[2]FR-16(7)(v)-11 DIST Demand'!G159</f>
        <v>10202525</v>
      </c>
      <c r="H159" s="26">
        <f>'[2]FR-16(7)(v)-4 PROD Energy'!G159+'[2]FR-16(7)(v)-8 TRANS Energy'!G159+'[2]FR-16(7)(v)-12 DIST Energy'!G159</f>
        <v>0</v>
      </c>
      <c r="I159" s="27">
        <f>'[2]FR-16(7)(v)-5 PROD Cust'!G159+'[2]FR-16(7)(v)-9 TRANS Cust'!G159+'[2]FR-16(7)(v)-13 DIST Cust'!G159</f>
        <v>0</v>
      </c>
      <c r="J159" s="24">
        <f t="shared" si="29"/>
        <v>10202525</v>
      </c>
      <c r="K159" s="24">
        <f t="shared" si="30"/>
        <v>0</v>
      </c>
    </row>
    <row r="160" spans="1:11" ht="13">
      <c r="A160" s="20">
        <v>26</v>
      </c>
      <c r="C160" s="2" t="str">
        <f>'[2]FR-16(7)(v)-1 Functional'!C160</f>
        <v>CONDUCTORS - UNDERGROUND / PRIMARY - CUSTOMER</v>
      </c>
      <c r="D160" s="4" t="str">
        <f>'[2]FR-16(7)(v)-1 Functional'!D160</f>
        <v>K405</v>
      </c>
      <c r="E160" s="3"/>
      <c r="F160" s="33">
        <f>'[2]FR-16(7)(v)-14 TOTAL CLASS'!G160</f>
        <v>4447142</v>
      </c>
      <c r="G160" s="25">
        <f>'[2]FR-16(7)(v)-3 PROD Demand'!G160+'[2]FR-16(7)(v)-7 TRANS Demand'!G160+'[2]FR-16(7)(v)-11 DIST Demand'!G160</f>
        <v>0</v>
      </c>
      <c r="H160" s="26">
        <f>'[2]FR-16(7)(v)-4 PROD Energy'!G160+'[2]FR-16(7)(v)-8 TRANS Energy'!G160+'[2]FR-16(7)(v)-12 DIST Energy'!G160</f>
        <v>0</v>
      </c>
      <c r="I160" s="27">
        <f>'[2]FR-16(7)(v)-5 PROD Cust'!G160+'[2]FR-16(7)(v)-9 TRANS Cust'!G160+'[2]FR-16(7)(v)-13 DIST Cust'!G160</f>
        <v>4447142</v>
      </c>
      <c r="J160" s="24">
        <f t="shared" si="29"/>
        <v>4447142</v>
      </c>
      <c r="K160" s="24">
        <f t="shared" si="30"/>
        <v>0</v>
      </c>
    </row>
    <row r="161" spans="1:11" ht="13">
      <c r="A161" s="20">
        <v>27</v>
      </c>
      <c r="C161" s="2" t="str">
        <f>'[2]FR-16(7)(v)-1 Functional'!C161</f>
        <v>CONDUCTORS - UNDERGROUND / SECONDARY - DEMAND</v>
      </c>
      <c r="D161" s="4" t="str">
        <f>'[2]FR-16(7)(v)-1 Functional'!D161</f>
        <v>K206</v>
      </c>
      <c r="E161" s="3"/>
      <c r="F161" s="33">
        <f>'[2]FR-16(7)(v)-14 TOTAL CLASS'!G161</f>
        <v>2139013</v>
      </c>
      <c r="G161" s="25">
        <f>'[2]FR-16(7)(v)-3 PROD Demand'!G161+'[2]FR-16(7)(v)-7 TRANS Demand'!G161+'[2]FR-16(7)(v)-11 DIST Demand'!G161</f>
        <v>2139013</v>
      </c>
      <c r="H161" s="26">
        <f>'[2]FR-16(7)(v)-4 PROD Energy'!G161+'[2]FR-16(7)(v)-8 TRANS Energy'!G161+'[2]FR-16(7)(v)-12 DIST Energy'!G161</f>
        <v>0</v>
      </c>
      <c r="I161" s="27">
        <f>'[2]FR-16(7)(v)-5 PROD Cust'!G161+'[2]FR-16(7)(v)-9 TRANS Cust'!G161+'[2]FR-16(7)(v)-13 DIST Cust'!G161</f>
        <v>0</v>
      </c>
      <c r="J161" s="24">
        <f t="shared" si="29"/>
        <v>2139013</v>
      </c>
      <c r="K161" s="24">
        <f t="shared" si="30"/>
        <v>0</v>
      </c>
    </row>
    <row r="162" spans="1:11" ht="13">
      <c r="A162" s="20">
        <v>28</v>
      </c>
      <c r="C162" s="2" t="str">
        <f>'[2]FR-16(7)(v)-1 Functional'!C162</f>
        <v>CONDUCTORS - UNDERGROUND / SECONDARY - CUSTOMER</v>
      </c>
      <c r="D162" s="4" t="str">
        <f>'[2]FR-16(7)(v)-1 Functional'!D162</f>
        <v>K405</v>
      </c>
      <c r="E162" s="3"/>
      <c r="F162" s="33">
        <f>'[2]FR-16(7)(v)-14 TOTAL CLASS'!G162</f>
        <v>814452</v>
      </c>
      <c r="G162" s="25">
        <f>'[2]FR-16(7)(v)-3 PROD Demand'!G162+'[2]FR-16(7)(v)-7 TRANS Demand'!G162+'[2]FR-16(7)(v)-11 DIST Demand'!G162</f>
        <v>0</v>
      </c>
      <c r="H162" s="26">
        <f>'[2]FR-16(7)(v)-4 PROD Energy'!G162+'[2]FR-16(7)(v)-8 TRANS Energy'!G162+'[2]FR-16(7)(v)-12 DIST Energy'!G162</f>
        <v>0</v>
      </c>
      <c r="I162" s="27">
        <f>'[2]FR-16(7)(v)-5 PROD Cust'!G162+'[2]FR-16(7)(v)-9 TRANS Cust'!G162+'[2]FR-16(7)(v)-13 DIST Cust'!G162</f>
        <v>814452</v>
      </c>
      <c r="J162" s="24">
        <f t="shared" si="29"/>
        <v>814452</v>
      </c>
      <c r="K162" s="24">
        <f t="shared" si="30"/>
        <v>0</v>
      </c>
    </row>
    <row r="163" spans="1:11" ht="13">
      <c r="A163" s="20">
        <v>29</v>
      </c>
      <c r="C163" s="2" t="str">
        <f>'[2]FR-16(7)(v)-1 Functional'!C163</f>
        <v>TRANSFORMERS DEMAND RELATED</v>
      </c>
      <c r="D163" s="4" t="str">
        <f>'[2]FR-16(7)(v)-1 Functional'!D163</f>
        <v>K215</v>
      </c>
      <c r="E163" s="3"/>
      <c r="F163" s="33">
        <f>'[2]FR-16(7)(v)-14 TOTAL CLASS'!G163</f>
        <v>9978221</v>
      </c>
      <c r="G163" s="25">
        <f>'[2]FR-16(7)(v)-3 PROD Demand'!G163+'[2]FR-16(7)(v)-7 TRANS Demand'!G163+'[2]FR-16(7)(v)-11 DIST Demand'!G163</f>
        <v>9978221</v>
      </c>
      <c r="H163" s="26">
        <f>'[2]FR-16(7)(v)-4 PROD Energy'!G163+'[2]FR-16(7)(v)-8 TRANS Energy'!G163+'[2]FR-16(7)(v)-12 DIST Energy'!G163</f>
        <v>0</v>
      </c>
      <c r="I163" s="27">
        <f>'[2]FR-16(7)(v)-5 PROD Cust'!G163+'[2]FR-16(7)(v)-9 TRANS Cust'!G163+'[2]FR-16(7)(v)-13 DIST Cust'!G163</f>
        <v>0</v>
      </c>
      <c r="J163" s="24">
        <f t="shared" si="29"/>
        <v>9978221</v>
      </c>
      <c r="K163" s="24">
        <f t="shared" si="30"/>
        <v>0</v>
      </c>
    </row>
    <row r="164" spans="1:11" ht="13">
      <c r="A164" s="20">
        <v>30</v>
      </c>
      <c r="C164" s="2" t="str">
        <f>'[2]FR-16(7)(v)-1 Functional'!C164</f>
        <v>TRANSFORMERS CUSTOMER RELATED</v>
      </c>
      <c r="D164" s="4" t="str">
        <f>'[2]FR-16(7)(v)-1 Functional'!D164</f>
        <v>K405</v>
      </c>
      <c r="E164" s="3"/>
      <c r="F164" s="33">
        <f>'[2]FR-16(7)(v)-14 TOTAL CLASS'!G164</f>
        <v>5721824</v>
      </c>
      <c r="G164" s="25">
        <f>'[2]FR-16(7)(v)-3 PROD Demand'!G164+'[2]FR-16(7)(v)-7 TRANS Demand'!G164+'[2]FR-16(7)(v)-11 DIST Demand'!G164</f>
        <v>0</v>
      </c>
      <c r="H164" s="26">
        <f>'[2]FR-16(7)(v)-4 PROD Energy'!G164+'[2]FR-16(7)(v)-8 TRANS Energy'!G164+'[2]FR-16(7)(v)-12 DIST Energy'!G164</f>
        <v>0</v>
      </c>
      <c r="I164" s="27">
        <f>'[2]FR-16(7)(v)-5 PROD Cust'!G164+'[2]FR-16(7)(v)-9 TRANS Cust'!G164+'[2]FR-16(7)(v)-13 DIST Cust'!G164</f>
        <v>5721824</v>
      </c>
      <c r="J164" s="24">
        <f t="shared" si="29"/>
        <v>5721824</v>
      </c>
      <c r="K164" s="24">
        <f t="shared" si="30"/>
        <v>0</v>
      </c>
    </row>
    <row r="165" spans="1:11" ht="13">
      <c r="A165" s="20">
        <v>31</v>
      </c>
      <c r="C165" s="2" t="str">
        <f>'[2]FR-16(7)(v)-1 Functional'!C165</f>
        <v>SERVICES</v>
      </c>
      <c r="D165" s="4" t="str">
        <f>'[2]FR-16(7)(v)-1 Functional'!D165</f>
        <v>K217</v>
      </c>
      <c r="E165" s="3"/>
      <c r="F165" s="33">
        <f>'[2]FR-16(7)(v)-14 TOTAL CLASS'!G165</f>
        <v>10730432</v>
      </c>
      <c r="G165" s="25">
        <f>'[2]FR-16(7)(v)-3 PROD Demand'!G165+'[2]FR-16(7)(v)-7 TRANS Demand'!G165+'[2]FR-16(7)(v)-11 DIST Demand'!G165</f>
        <v>0</v>
      </c>
      <c r="H165" s="26">
        <f>'[2]FR-16(7)(v)-4 PROD Energy'!G165+'[2]FR-16(7)(v)-8 TRANS Energy'!G165+'[2]FR-16(7)(v)-12 DIST Energy'!G165</f>
        <v>0</v>
      </c>
      <c r="I165" s="27">
        <f>'[2]FR-16(7)(v)-5 PROD Cust'!G165+'[2]FR-16(7)(v)-9 TRANS Cust'!G165+'[2]FR-16(7)(v)-13 DIST Cust'!G165</f>
        <v>10730432</v>
      </c>
      <c r="J165" s="24">
        <f t="shared" si="29"/>
        <v>10730432</v>
      </c>
      <c r="K165" s="24">
        <f t="shared" si="30"/>
        <v>0</v>
      </c>
    </row>
    <row r="166" spans="1:11" ht="13">
      <c r="A166" s="20">
        <v>32</v>
      </c>
      <c r="C166" s="2" t="str">
        <f>'[2]FR-16(7)(v)-1 Functional'!C166</f>
        <v>METERS</v>
      </c>
      <c r="D166" s="4" t="str">
        <f>'[2]FR-16(7)(v)-1 Functional'!D166</f>
        <v>K407</v>
      </c>
      <c r="E166" s="3"/>
      <c r="F166" s="33">
        <f>'[2]FR-16(7)(v)-14 TOTAL CLASS'!G166</f>
        <v>8512393</v>
      </c>
      <c r="G166" s="25">
        <f>'[2]FR-16(7)(v)-3 PROD Demand'!G166+'[2]FR-16(7)(v)-7 TRANS Demand'!G166+'[2]FR-16(7)(v)-11 DIST Demand'!G166</f>
        <v>0</v>
      </c>
      <c r="H166" s="26">
        <f>'[2]FR-16(7)(v)-4 PROD Energy'!G166+'[2]FR-16(7)(v)-8 TRANS Energy'!G166+'[2]FR-16(7)(v)-12 DIST Energy'!G166</f>
        <v>0</v>
      </c>
      <c r="I166" s="27">
        <f>'[2]FR-16(7)(v)-5 PROD Cust'!G166+'[2]FR-16(7)(v)-9 TRANS Cust'!G166+'[2]FR-16(7)(v)-13 DIST Cust'!G166</f>
        <v>8512393</v>
      </c>
      <c r="J166" s="24">
        <f t="shared" si="29"/>
        <v>8512393</v>
      </c>
      <c r="K166" s="24">
        <f t="shared" si="30"/>
        <v>0</v>
      </c>
    </row>
    <row r="167" spans="1:11" ht="13">
      <c r="A167" s="20">
        <v>33</v>
      </c>
      <c r="C167" s="2" t="str">
        <f>'[2]FR-16(7)(v)-1 Functional'!C167</f>
        <v>STREET LIGHTS</v>
      </c>
      <c r="D167" s="4" t="str">
        <f>'[2]FR-16(7)(v)-1 Functional'!D167</f>
        <v>K401</v>
      </c>
      <c r="E167" s="3"/>
      <c r="F167" s="33">
        <f>'[2]FR-16(7)(v)-14 TOTAL CLASS'!G167</f>
        <v>0</v>
      </c>
      <c r="G167" s="25">
        <f>'[2]FR-16(7)(v)-3 PROD Demand'!G167+'[2]FR-16(7)(v)-7 TRANS Demand'!G167+'[2]FR-16(7)(v)-11 DIST Demand'!G167</f>
        <v>0</v>
      </c>
      <c r="H167" s="26">
        <f>'[2]FR-16(7)(v)-4 PROD Energy'!G167+'[2]FR-16(7)(v)-8 TRANS Energy'!G167+'[2]FR-16(7)(v)-12 DIST Energy'!G167</f>
        <v>0</v>
      </c>
      <c r="I167" s="27">
        <f>'[2]FR-16(7)(v)-5 PROD Cust'!G167+'[2]FR-16(7)(v)-9 TRANS Cust'!G167+'[2]FR-16(7)(v)-13 DIST Cust'!G167</f>
        <v>0</v>
      </c>
      <c r="J167" s="24">
        <f t="shared" si="29"/>
        <v>0</v>
      </c>
      <c r="K167" s="24">
        <f t="shared" si="30"/>
        <v>0</v>
      </c>
    </row>
    <row r="168" spans="1:11" ht="13">
      <c r="A168" s="20">
        <v>34</v>
      </c>
      <c r="C168" s="2" t="str">
        <f>'[2]FR-16(7)(v)-1 Functional'!C168</f>
        <v xml:space="preserve">ADJUSTMENT  </v>
      </c>
      <c r="D168" s="4" t="str">
        <f>'[2]FR-16(7)(v)-1 Functional'!D168</f>
        <v>K209</v>
      </c>
      <c r="E168" s="3"/>
      <c r="F168" s="33">
        <f>'[2]FR-16(7)(v)-14 TOTAL CLASS'!G168</f>
        <v>737516</v>
      </c>
      <c r="G168" s="25">
        <f>'[2]FR-16(7)(v)-3 PROD Demand'!G168+'[2]FR-16(7)(v)-7 TRANS Demand'!G168+'[2]FR-16(7)(v)-11 DIST Demand'!G168</f>
        <v>477676</v>
      </c>
      <c r="H168" s="26">
        <f>'[2]FR-16(7)(v)-4 PROD Energy'!G168+'[2]FR-16(7)(v)-8 TRANS Energy'!G168+'[2]FR-16(7)(v)-12 DIST Energy'!G168</f>
        <v>0</v>
      </c>
      <c r="I168" s="27">
        <f>'[2]FR-16(7)(v)-5 PROD Cust'!G168+'[2]FR-16(7)(v)-9 TRANS Cust'!G168+'[2]FR-16(7)(v)-13 DIST Cust'!G168</f>
        <v>259840</v>
      </c>
      <c r="J168" s="24">
        <f t="shared" si="29"/>
        <v>737516</v>
      </c>
      <c r="K168" s="24">
        <f t="shared" si="30"/>
        <v>0</v>
      </c>
    </row>
    <row r="169" spans="1:11" ht="13">
      <c r="A169" s="20">
        <v>35</v>
      </c>
      <c r="C169" s="2" t="str">
        <f>'[2]FR-16(7)(v)-1 Functional'!C169</f>
        <v>CONSTRUCTION NOT CLASSIFIED</v>
      </c>
      <c r="D169" s="4" t="str">
        <f>'[2]FR-16(7)(v)-1 Functional'!D169</f>
        <v>K209</v>
      </c>
      <c r="E169" s="3"/>
      <c r="F169" s="33">
        <f>'[2]FR-16(7)(v)-14 TOTAL CLASS'!G169</f>
        <v>0</v>
      </c>
      <c r="G169" s="25">
        <f>'[2]FR-16(7)(v)-3 PROD Demand'!G169+'[2]FR-16(7)(v)-7 TRANS Demand'!G169+'[2]FR-16(7)(v)-11 DIST Demand'!G169</f>
        <v>0</v>
      </c>
      <c r="H169" s="26">
        <f>'[2]FR-16(7)(v)-4 PROD Energy'!G169+'[2]FR-16(7)(v)-8 TRANS Energy'!G169+'[2]FR-16(7)(v)-12 DIST Energy'!G169</f>
        <v>0</v>
      </c>
      <c r="I169" s="27">
        <f>'[2]FR-16(7)(v)-5 PROD Cust'!G169+'[2]FR-16(7)(v)-9 TRANS Cust'!G169+'[2]FR-16(7)(v)-13 DIST Cust'!G169</f>
        <v>0</v>
      </c>
      <c r="J169" s="24">
        <f t="shared" si="29"/>
        <v>0</v>
      </c>
      <c r="K169" s="24">
        <f t="shared" si="30"/>
        <v>0</v>
      </c>
    </row>
    <row r="170" spans="1:11" ht="13">
      <c r="A170" s="20">
        <v>36</v>
      </c>
      <c r="C170" s="2" t="str">
        <f>'[2]FR-16(7)(v)-1 Functional'!C170</f>
        <v>RWIP</v>
      </c>
      <c r="D170" s="4" t="str">
        <f>'[2]FR-16(7)(v)-1 Functional'!D170</f>
        <v>K215</v>
      </c>
      <c r="E170" s="3"/>
      <c r="F170" s="33">
        <f>'[2]FR-16(7)(v)-14 TOTAL CLASS'!G170</f>
        <v>-10420335</v>
      </c>
      <c r="G170" s="25">
        <f>'[2]FR-16(7)(v)-3 PROD Demand'!G170+'[2]FR-16(7)(v)-7 TRANS Demand'!G170+'[2]FR-16(7)(v)-11 DIST Demand'!G170</f>
        <v>-10420335</v>
      </c>
      <c r="H170" s="26">
        <f>'[2]FR-16(7)(v)-4 PROD Energy'!G170+'[2]FR-16(7)(v)-8 TRANS Energy'!G170+'[2]FR-16(7)(v)-12 DIST Energy'!G170</f>
        <v>0</v>
      </c>
      <c r="I170" s="27">
        <f>'[2]FR-16(7)(v)-5 PROD Cust'!G170+'[2]FR-16(7)(v)-9 TRANS Cust'!G170+'[2]FR-16(7)(v)-13 DIST Cust'!G170</f>
        <v>0</v>
      </c>
      <c r="J170" s="24">
        <f t="shared" si="29"/>
        <v>-10420335</v>
      </c>
      <c r="K170" s="24">
        <f t="shared" si="30"/>
        <v>0</v>
      </c>
    </row>
    <row r="171" spans="1:11" ht="13">
      <c r="A171" s="20">
        <v>37</v>
      </c>
      <c r="C171" s="2" t="str">
        <f>'[2]FR-16(7)(v)-1 Functional'!C171</f>
        <v xml:space="preserve">  TOTAL DIST DEPREC RESERVE</v>
      </c>
      <c r="D171" s="4"/>
      <c r="E171" s="3"/>
      <c r="F171" s="29">
        <f>SUM(F149:F170)</f>
        <v>89320179</v>
      </c>
      <c r="G171" s="30">
        <f t="shared" ref="G171:K171" si="31">SUM(G149:G170)</f>
        <v>45738006</v>
      </c>
      <c r="H171" s="31">
        <f t="shared" si="31"/>
        <v>0</v>
      </c>
      <c r="I171" s="32">
        <f t="shared" si="31"/>
        <v>43582173</v>
      </c>
      <c r="J171" s="29">
        <f t="shared" si="31"/>
        <v>89320179</v>
      </c>
      <c r="K171" s="29">
        <f t="shared" si="31"/>
        <v>0</v>
      </c>
    </row>
    <row r="172" spans="1:11" ht="13">
      <c r="A172" s="20">
        <v>38</v>
      </c>
      <c r="D172" s="4"/>
      <c r="E172" s="3"/>
      <c r="G172" s="21"/>
      <c r="H172" s="22"/>
      <c r="I172" s="23"/>
    </row>
    <row r="173" spans="1:11" ht="13">
      <c r="A173" s="20">
        <v>39</v>
      </c>
      <c r="C173" s="2" t="s">
        <v>54</v>
      </c>
      <c r="D173" s="4"/>
      <c r="E173" s="3"/>
      <c r="F173" s="33">
        <f>F171+F145</f>
        <v>92950772</v>
      </c>
      <c r="G173" s="25">
        <f>G171+G145</f>
        <v>49368599</v>
      </c>
      <c r="H173" s="26">
        <f>H171+H145</f>
        <v>0</v>
      </c>
      <c r="I173" s="27">
        <f>I171+I145</f>
        <v>43582173</v>
      </c>
      <c r="J173" s="24">
        <f>J171+J145</f>
        <v>92950772</v>
      </c>
      <c r="K173" s="24">
        <f>F173-J173</f>
        <v>0</v>
      </c>
    </row>
    <row r="174" spans="1:11" ht="13">
      <c r="A174" s="20">
        <v>40</v>
      </c>
      <c r="C174" s="2" t="s">
        <v>55</v>
      </c>
      <c r="D174" s="4"/>
      <c r="E174" s="3"/>
      <c r="F174" s="33">
        <f>F147+F171</f>
        <v>383087391</v>
      </c>
      <c r="G174" s="25">
        <f>G147+G171</f>
        <v>339505218</v>
      </c>
      <c r="H174" s="26">
        <f>H147+H171</f>
        <v>0</v>
      </c>
      <c r="I174" s="27">
        <f>I147+I171</f>
        <v>43582173</v>
      </c>
      <c r="J174" s="24">
        <f>J147+J171</f>
        <v>383087391</v>
      </c>
      <c r="K174" s="24">
        <f>F174-J174</f>
        <v>0</v>
      </c>
    </row>
    <row r="175" spans="1:11" ht="13">
      <c r="A175" s="20">
        <v>41</v>
      </c>
      <c r="D175" s="4"/>
      <c r="E175" s="3"/>
      <c r="G175" s="21"/>
      <c r="H175" s="22"/>
      <c r="I175" s="23"/>
    </row>
    <row r="176" spans="1:11" ht="13">
      <c r="A176" s="20">
        <v>42</v>
      </c>
      <c r="B176" s="2" t="s">
        <v>50</v>
      </c>
      <c r="D176" s="4"/>
      <c r="E176" s="3"/>
      <c r="G176" s="21"/>
      <c r="H176" s="22"/>
      <c r="I176" s="23"/>
    </row>
    <row r="177" spans="1:11" ht="13">
      <c r="A177" s="20">
        <v>43</v>
      </c>
      <c r="C177" s="2" t="str">
        <f>'[2]FR-16(7)(v)-1 Functional'!C177</f>
        <v>PRODUCTION - DEMAND</v>
      </c>
      <c r="D177" s="4" t="str">
        <f>'[2]FR-16(7)(v)-1 Functional'!D177</f>
        <v>K201</v>
      </c>
      <c r="E177" s="3"/>
      <c r="F177" s="33">
        <f>'[2]FR-16(7)(v)-14 TOTAL CLASS'!G177</f>
        <v>4852153</v>
      </c>
      <c r="G177" s="25">
        <f>'[2]FR-16(7)(v)-3 PROD Demand'!G177+'[2]FR-16(7)(v)-7 TRANS Demand'!G177+'[2]FR-16(7)(v)-11 DIST Demand'!G177</f>
        <v>4852153</v>
      </c>
      <c r="H177" s="26">
        <f>'[2]FR-16(7)(v)-4 PROD Energy'!G177+'[2]FR-16(7)(v)-8 TRANS Energy'!G177+'[2]FR-16(7)(v)-12 DIST Energy'!G177</f>
        <v>0</v>
      </c>
      <c r="I177" s="27">
        <f>'[2]FR-16(7)(v)-5 PROD Cust'!G177+'[2]FR-16(7)(v)-9 TRANS Cust'!G177+'[2]FR-16(7)(v)-13 DIST Cust'!G177</f>
        <v>0</v>
      </c>
      <c r="J177" s="24">
        <f>SUM(G177:I177)</f>
        <v>4852153</v>
      </c>
      <c r="K177" s="24">
        <f>F177-J177</f>
        <v>0</v>
      </c>
    </row>
    <row r="178" spans="1:11" ht="13">
      <c r="A178" s="20">
        <v>44</v>
      </c>
      <c r="C178" s="2" t="str">
        <f>'[2]FR-16(7)(v)-1 Functional'!C178</f>
        <v>PRODUCTION - ENERGY</v>
      </c>
      <c r="D178" s="4" t="str">
        <f>'[2]FR-16(7)(v)-1 Functional'!D178</f>
        <v>K301</v>
      </c>
      <c r="E178" s="3"/>
      <c r="F178" s="33">
        <f>'[2]FR-16(7)(v)-14 TOTAL CLASS'!G178</f>
        <v>2384469</v>
      </c>
      <c r="G178" s="25">
        <f>'[2]FR-16(7)(v)-3 PROD Demand'!G178+'[2]FR-16(7)(v)-7 TRANS Demand'!G178+'[2]FR-16(7)(v)-11 DIST Demand'!G178</f>
        <v>0</v>
      </c>
      <c r="H178" s="26">
        <f>'[2]FR-16(7)(v)-4 PROD Energy'!G178+'[2]FR-16(7)(v)-8 TRANS Energy'!G178+'[2]FR-16(7)(v)-12 DIST Energy'!G178</f>
        <v>2384469</v>
      </c>
      <c r="I178" s="27">
        <f>'[2]FR-16(7)(v)-5 PROD Cust'!G178+'[2]FR-16(7)(v)-9 TRANS Cust'!G178+'[2]FR-16(7)(v)-13 DIST Cust'!G178</f>
        <v>0</v>
      </c>
      <c r="J178" s="24">
        <f t="shared" ref="J178:J185" si="32">SUM(G178:I178)</f>
        <v>2384469</v>
      </c>
      <c r="K178" s="24">
        <f t="shared" ref="K178:K185" si="33">F178-J178</f>
        <v>0</v>
      </c>
    </row>
    <row r="179" spans="1:11" ht="13">
      <c r="A179" s="20">
        <v>45</v>
      </c>
      <c r="C179" s="2" t="str">
        <f>'[2]FR-16(7)(v)-1 Functional'!C179</f>
        <v>TRANSMISSION</v>
      </c>
      <c r="D179" s="4" t="str">
        <f>'[2]FR-16(7)(v)-1 Functional'!D179</f>
        <v>K202</v>
      </c>
      <c r="E179" s="3"/>
      <c r="F179" s="33">
        <f>'[2]FR-16(7)(v)-14 TOTAL CLASS'!G179</f>
        <v>456863</v>
      </c>
      <c r="G179" s="25">
        <f>'[2]FR-16(7)(v)-3 PROD Demand'!G179+'[2]FR-16(7)(v)-7 TRANS Demand'!G179+'[2]FR-16(7)(v)-11 DIST Demand'!G179</f>
        <v>456863</v>
      </c>
      <c r="H179" s="26">
        <f>'[2]FR-16(7)(v)-4 PROD Energy'!G179+'[2]FR-16(7)(v)-8 TRANS Energy'!G179+'[2]FR-16(7)(v)-12 DIST Energy'!G179</f>
        <v>0</v>
      </c>
      <c r="I179" s="27">
        <f>'[2]FR-16(7)(v)-5 PROD Cust'!G179+'[2]FR-16(7)(v)-9 TRANS Cust'!G179+'[2]FR-16(7)(v)-13 DIST Cust'!G179</f>
        <v>0</v>
      </c>
      <c r="J179" s="24">
        <f t="shared" si="32"/>
        <v>456863</v>
      </c>
      <c r="K179" s="24">
        <f t="shared" si="33"/>
        <v>0</v>
      </c>
    </row>
    <row r="180" spans="1:11" ht="13">
      <c r="A180" s="20">
        <v>46</v>
      </c>
      <c r="C180" s="2" t="str">
        <f>'[2]FR-16(7)(v)-1 Functional'!C180</f>
        <v>DISTRIBUTION - DEMAND</v>
      </c>
      <c r="D180" s="4" t="str">
        <f>'[2]FR-16(7)(v)-1 Functional'!D180</f>
        <v>K201</v>
      </c>
      <c r="E180" s="3"/>
      <c r="F180" s="33">
        <f>'[2]FR-16(7)(v)-14 TOTAL CLASS'!G180</f>
        <v>1446472</v>
      </c>
      <c r="G180" s="25">
        <f>'[2]FR-16(7)(v)-3 PROD Demand'!G180+'[2]FR-16(7)(v)-7 TRANS Demand'!G180+'[2]FR-16(7)(v)-11 DIST Demand'!G180</f>
        <v>1446472</v>
      </c>
      <c r="H180" s="26">
        <f>'[2]FR-16(7)(v)-4 PROD Energy'!G180+'[2]FR-16(7)(v)-8 TRANS Energy'!G180+'[2]FR-16(7)(v)-12 DIST Energy'!G180</f>
        <v>0</v>
      </c>
      <c r="I180" s="27">
        <f>'[2]FR-16(7)(v)-5 PROD Cust'!G180+'[2]FR-16(7)(v)-9 TRANS Cust'!G180+'[2]FR-16(7)(v)-13 DIST Cust'!G180</f>
        <v>0</v>
      </c>
      <c r="J180" s="24">
        <f t="shared" si="32"/>
        <v>1446472</v>
      </c>
      <c r="K180" s="24">
        <f t="shared" si="33"/>
        <v>0</v>
      </c>
    </row>
    <row r="181" spans="1:11" ht="13">
      <c r="A181" s="20">
        <v>47</v>
      </c>
      <c r="C181" s="2" t="str">
        <f>'[2]FR-16(7)(v)-1 Functional'!C181</f>
        <v>DISTRIBUTION - CUSTOMER</v>
      </c>
      <c r="D181" s="4" t="str">
        <f>'[2]FR-16(7)(v)-1 Functional'!D181</f>
        <v>K405</v>
      </c>
      <c r="E181" s="3"/>
      <c r="F181" s="33">
        <f>'[2]FR-16(7)(v)-14 TOTAL CLASS'!G181</f>
        <v>674600</v>
      </c>
      <c r="G181" s="25">
        <f>'[2]FR-16(7)(v)-3 PROD Demand'!G181+'[2]FR-16(7)(v)-7 TRANS Demand'!G181+'[2]FR-16(7)(v)-11 DIST Demand'!G181</f>
        <v>0</v>
      </c>
      <c r="H181" s="26">
        <f>'[2]FR-16(7)(v)-4 PROD Energy'!G181+'[2]FR-16(7)(v)-8 TRANS Energy'!G181+'[2]FR-16(7)(v)-12 DIST Energy'!G181</f>
        <v>0</v>
      </c>
      <c r="I181" s="27">
        <f>'[2]FR-16(7)(v)-5 PROD Cust'!G181+'[2]FR-16(7)(v)-9 TRANS Cust'!G181+'[2]FR-16(7)(v)-13 DIST Cust'!G181</f>
        <v>674600</v>
      </c>
      <c r="J181" s="24">
        <f t="shared" si="32"/>
        <v>674600</v>
      </c>
      <c r="K181" s="24">
        <f t="shared" si="33"/>
        <v>0</v>
      </c>
    </row>
    <row r="182" spans="1:11" ht="13">
      <c r="A182" s="20">
        <v>48</v>
      </c>
      <c r="C182" s="2" t="str">
        <f>'[2]FR-16(7)(v)-1 Functional'!C182</f>
        <v>CUSTOMER ACCOUNTING</v>
      </c>
      <c r="D182" s="4" t="str">
        <f>'[2]FR-16(7)(v)-1 Functional'!D182</f>
        <v>A308</v>
      </c>
      <c r="E182" s="3"/>
      <c r="F182" s="33">
        <f>'[2]FR-16(7)(v)-14 TOTAL CLASS'!G182</f>
        <v>2091345</v>
      </c>
      <c r="G182" s="25">
        <f>'[2]FR-16(7)(v)-3 PROD Demand'!G182+'[2]FR-16(7)(v)-7 TRANS Demand'!G182+'[2]FR-16(7)(v)-11 DIST Demand'!G182</f>
        <v>0</v>
      </c>
      <c r="H182" s="26">
        <f>'[2]FR-16(7)(v)-4 PROD Energy'!G182+'[2]FR-16(7)(v)-8 TRANS Energy'!G182+'[2]FR-16(7)(v)-12 DIST Energy'!G182</f>
        <v>0</v>
      </c>
      <c r="I182" s="27">
        <f>'[2]FR-16(7)(v)-5 PROD Cust'!G182+'[2]FR-16(7)(v)-9 TRANS Cust'!G182+'[2]FR-16(7)(v)-13 DIST Cust'!G182</f>
        <v>2091345</v>
      </c>
      <c r="J182" s="24">
        <f t="shared" si="32"/>
        <v>2091345</v>
      </c>
      <c r="K182" s="24">
        <f t="shared" si="33"/>
        <v>0</v>
      </c>
    </row>
    <row r="183" spans="1:11" ht="13">
      <c r="A183" s="20">
        <v>49</v>
      </c>
      <c r="C183" s="2" t="str">
        <f>'[2]FR-16(7)(v)-1 Functional'!C183</f>
        <v>CUSTOMER SERVICE &amp; INFORMATION</v>
      </c>
      <c r="D183" s="4" t="str">
        <f>'[2]FR-16(7)(v)-1 Functional'!D183</f>
        <v>A310</v>
      </c>
      <c r="E183" s="3"/>
      <c r="F183" s="33">
        <f>'[2]FR-16(7)(v)-14 TOTAL CLASS'!G183</f>
        <v>90980</v>
      </c>
      <c r="G183" s="25">
        <f>'[2]FR-16(7)(v)-3 PROD Demand'!G183+'[2]FR-16(7)(v)-7 TRANS Demand'!G183+'[2]FR-16(7)(v)-11 DIST Demand'!G183</f>
        <v>0</v>
      </c>
      <c r="H183" s="26">
        <f>'[2]FR-16(7)(v)-4 PROD Energy'!G183+'[2]FR-16(7)(v)-8 TRANS Energy'!G183+'[2]FR-16(7)(v)-12 DIST Energy'!G183</f>
        <v>0</v>
      </c>
      <c r="I183" s="27">
        <f>'[2]FR-16(7)(v)-5 PROD Cust'!G183+'[2]FR-16(7)(v)-9 TRANS Cust'!G183+'[2]FR-16(7)(v)-13 DIST Cust'!G183</f>
        <v>90980</v>
      </c>
      <c r="J183" s="24">
        <f t="shared" si="32"/>
        <v>90980</v>
      </c>
      <c r="K183" s="24">
        <f t="shared" si="33"/>
        <v>0</v>
      </c>
    </row>
    <row r="184" spans="1:11" ht="13">
      <c r="A184" s="20">
        <v>50</v>
      </c>
      <c r="C184" s="2" t="str">
        <f>'[2]FR-16(7)(v)-1 Functional'!C184</f>
        <v>SALES</v>
      </c>
      <c r="D184" s="4" t="str">
        <f>'[2]FR-16(7)(v)-1 Functional'!D184</f>
        <v>A312</v>
      </c>
      <c r="E184" s="3"/>
      <c r="F184" s="33">
        <f>'[2]FR-16(7)(v)-14 TOTAL CLASS'!G184</f>
        <v>0</v>
      </c>
      <c r="G184" s="25">
        <f>'[2]FR-16(7)(v)-3 PROD Demand'!G184+'[2]FR-16(7)(v)-7 TRANS Demand'!G184+'[2]FR-16(7)(v)-11 DIST Demand'!G184</f>
        <v>0</v>
      </c>
      <c r="H184" s="26">
        <f>'[2]FR-16(7)(v)-4 PROD Energy'!G184+'[2]FR-16(7)(v)-8 TRANS Energy'!G184+'[2]FR-16(7)(v)-12 DIST Energy'!G184</f>
        <v>0</v>
      </c>
      <c r="I184" s="27">
        <f>'[2]FR-16(7)(v)-5 PROD Cust'!G184+'[2]FR-16(7)(v)-9 TRANS Cust'!G184+'[2]FR-16(7)(v)-13 DIST Cust'!G184</f>
        <v>0</v>
      </c>
      <c r="J184" s="24">
        <f t="shared" si="32"/>
        <v>0</v>
      </c>
      <c r="K184" s="24">
        <f t="shared" si="33"/>
        <v>0</v>
      </c>
    </row>
    <row r="185" spans="1:11" ht="13">
      <c r="A185" s="20">
        <v>51</v>
      </c>
      <c r="C185" s="2" t="str">
        <f>'[2]FR-16(7)(v)-1 Functional'!C185</f>
        <v>ADJUSTMENT</v>
      </c>
      <c r="D185" s="4" t="str">
        <f>'[2]FR-16(7)(v)-1 Functional'!D185</f>
        <v>A315</v>
      </c>
      <c r="E185" s="3"/>
      <c r="F185" s="33">
        <f>'[2]FR-16(7)(v)-14 TOTAL CLASS'!G185</f>
        <v>744144</v>
      </c>
      <c r="G185" s="25">
        <f>'[2]FR-16(7)(v)-3 PROD Demand'!G185+'[2]FR-16(7)(v)-7 TRANS Demand'!G185+'[2]FR-16(7)(v)-11 DIST Demand'!G185</f>
        <v>549414</v>
      </c>
      <c r="H185" s="26">
        <f>'[2]FR-16(7)(v)-4 PROD Energy'!G185+'[2]FR-16(7)(v)-8 TRANS Energy'!G185+'[2]FR-16(7)(v)-12 DIST Energy'!G185</f>
        <v>91332</v>
      </c>
      <c r="I185" s="27">
        <f>'[2]FR-16(7)(v)-5 PROD Cust'!G185+'[2]FR-16(7)(v)-9 TRANS Cust'!G185+'[2]FR-16(7)(v)-13 DIST Cust'!G185</f>
        <v>103398</v>
      </c>
      <c r="J185" s="24">
        <f t="shared" si="32"/>
        <v>744144</v>
      </c>
      <c r="K185" s="24">
        <f t="shared" si="33"/>
        <v>0</v>
      </c>
    </row>
    <row r="186" spans="1:11" ht="13">
      <c r="A186" s="20">
        <v>52</v>
      </c>
      <c r="C186" s="74" t="str">
        <f>'[2]FR-16(7)(v)-1 Functional'!C186</f>
        <v xml:space="preserve">  GENERAL &amp; INTANG PLANT</v>
      </c>
      <c r="D186" s="4"/>
      <c r="E186" s="3"/>
      <c r="F186" s="29">
        <f t="shared" ref="F186:K186" si="34">SUM(F176:F185)</f>
        <v>12741026</v>
      </c>
      <c r="G186" s="30">
        <f t="shared" si="34"/>
        <v>7304902</v>
      </c>
      <c r="H186" s="31">
        <f t="shared" si="34"/>
        <v>2475801</v>
      </c>
      <c r="I186" s="32">
        <f t="shared" si="34"/>
        <v>2960323</v>
      </c>
      <c r="J186" s="29">
        <f t="shared" si="34"/>
        <v>12741026</v>
      </c>
      <c r="K186" s="29">
        <f t="shared" si="34"/>
        <v>0</v>
      </c>
    </row>
    <row r="187" spans="1:11" ht="13">
      <c r="A187" s="20">
        <v>53</v>
      </c>
      <c r="D187" s="4"/>
      <c r="E187" s="3"/>
      <c r="G187" s="21"/>
      <c r="H187" s="22"/>
      <c r="I187" s="23"/>
    </row>
    <row r="188" spans="1:11" ht="13">
      <c r="A188" s="20">
        <v>54</v>
      </c>
      <c r="B188" s="2" t="s">
        <v>51</v>
      </c>
      <c r="D188" s="4"/>
      <c r="E188" s="3"/>
      <c r="G188" s="21"/>
      <c r="H188" s="22"/>
      <c r="I188" s="23"/>
    </row>
    <row r="189" spans="1:11" ht="13">
      <c r="A189" s="20">
        <v>55</v>
      </c>
      <c r="C189" s="2" t="str">
        <f>'[2]FR-16(7)(v)-1 Functional'!C189</f>
        <v>PRODUCTION - DEMAND</v>
      </c>
      <c r="D189" s="4" t="str">
        <f>'[2]FR-16(7)(v)-1 Functional'!D189</f>
        <v>K201</v>
      </c>
      <c r="E189" s="3"/>
      <c r="F189" s="33">
        <f>'[2]FR-16(7)(v)-14 TOTAL CLASS'!G189</f>
        <v>3739168</v>
      </c>
      <c r="G189" s="25">
        <f>'[2]FR-16(7)(v)-3 PROD Demand'!G189+'[2]FR-16(7)(v)-7 TRANS Demand'!G189+'[2]FR-16(7)(v)-11 DIST Demand'!G189</f>
        <v>3739168</v>
      </c>
      <c r="H189" s="26">
        <f>'[2]FR-16(7)(v)-4 PROD Energy'!G189+'[2]FR-16(7)(v)-8 TRANS Energy'!G189+'[2]FR-16(7)(v)-12 DIST Energy'!G189</f>
        <v>0</v>
      </c>
      <c r="I189" s="27">
        <f>'[2]FR-16(7)(v)-5 PROD Cust'!G189+'[2]FR-16(7)(v)-9 TRANS Cust'!G189+'[2]FR-16(7)(v)-13 DIST Cust'!G189</f>
        <v>0</v>
      </c>
      <c r="J189" s="24">
        <f>SUM(G189:I189)</f>
        <v>3739168</v>
      </c>
      <c r="K189" s="24">
        <f>F189-J189</f>
        <v>0</v>
      </c>
    </row>
    <row r="190" spans="1:11" ht="13">
      <c r="A190" s="20">
        <v>56</v>
      </c>
      <c r="C190" s="2" t="str">
        <f>'[2]FR-16(7)(v)-1 Functional'!C190</f>
        <v>PRODUCTION - ENERGY</v>
      </c>
      <c r="D190" s="4" t="str">
        <f>'[2]FR-16(7)(v)-1 Functional'!D190</f>
        <v>K301</v>
      </c>
      <c r="E190" s="3"/>
      <c r="F190" s="33">
        <f>'[2]FR-16(7)(v)-14 TOTAL CLASS'!G190</f>
        <v>1837522</v>
      </c>
      <c r="G190" s="25">
        <f>'[2]FR-16(7)(v)-3 PROD Demand'!G190+'[2]FR-16(7)(v)-7 TRANS Demand'!G190+'[2]FR-16(7)(v)-11 DIST Demand'!G190</f>
        <v>0</v>
      </c>
      <c r="H190" s="26">
        <f>'[2]FR-16(7)(v)-4 PROD Energy'!G190+'[2]FR-16(7)(v)-8 TRANS Energy'!G190+'[2]FR-16(7)(v)-12 DIST Energy'!G190</f>
        <v>1837522</v>
      </c>
      <c r="I190" s="27">
        <f>'[2]FR-16(7)(v)-5 PROD Cust'!G190+'[2]FR-16(7)(v)-9 TRANS Cust'!G190+'[2]FR-16(7)(v)-13 DIST Cust'!G190</f>
        <v>0</v>
      </c>
      <c r="J190" s="24">
        <f t="shared" ref="J190:J197" si="35">SUM(G190:I190)</f>
        <v>1837522</v>
      </c>
      <c r="K190" s="24">
        <f t="shared" ref="K190:K197" si="36">F190-J190</f>
        <v>0</v>
      </c>
    </row>
    <row r="191" spans="1:11" ht="13">
      <c r="A191" s="20">
        <v>57</v>
      </c>
      <c r="C191" s="2" t="str">
        <f>'[2]FR-16(7)(v)-1 Functional'!C191</f>
        <v>TRANSMISSION</v>
      </c>
      <c r="D191" s="4" t="str">
        <f>'[2]FR-16(7)(v)-1 Functional'!D191</f>
        <v>K202</v>
      </c>
      <c r="E191" s="3"/>
      <c r="F191" s="33">
        <f>'[2]FR-16(7)(v)-14 TOTAL CLASS'!G191</f>
        <v>352069</v>
      </c>
      <c r="G191" s="25">
        <f>'[2]FR-16(7)(v)-3 PROD Demand'!G191+'[2]FR-16(7)(v)-7 TRANS Demand'!G191+'[2]FR-16(7)(v)-11 DIST Demand'!G191</f>
        <v>352069</v>
      </c>
      <c r="H191" s="26">
        <f>'[2]FR-16(7)(v)-4 PROD Energy'!G191+'[2]FR-16(7)(v)-8 TRANS Energy'!G191+'[2]FR-16(7)(v)-12 DIST Energy'!G191</f>
        <v>0</v>
      </c>
      <c r="I191" s="27">
        <f>'[2]FR-16(7)(v)-5 PROD Cust'!G191+'[2]FR-16(7)(v)-9 TRANS Cust'!G191+'[2]FR-16(7)(v)-13 DIST Cust'!G191</f>
        <v>0</v>
      </c>
      <c r="J191" s="24">
        <f t="shared" si="35"/>
        <v>352069</v>
      </c>
      <c r="K191" s="24">
        <f t="shared" si="36"/>
        <v>0</v>
      </c>
    </row>
    <row r="192" spans="1:11" ht="13">
      <c r="A192" s="20">
        <v>58</v>
      </c>
      <c r="C192" s="2" t="str">
        <f>'[2]FR-16(7)(v)-1 Functional'!C192</f>
        <v>DISTRIBUTION - DEMAND</v>
      </c>
      <c r="D192" s="4" t="str">
        <f>'[2]FR-16(7)(v)-1 Functional'!D192</f>
        <v>K201</v>
      </c>
      <c r="E192" s="3"/>
      <c r="F192" s="33">
        <f>'[2]FR-16(7)(v)-14 TOTAL CLASS'!G192</f>
        <v>1114680</v>
      </c>
      <c r="G192" s="25">
        <f>'[2]FR-16(7)(v)-3 PROD Demand'!G192+'[2]FR-16(7)(v)-7 TRANS Demand'!G192+'[2]FR-16(7)(v)-11 DIST Demand'!G192</f>
        <v>1114680</v>
      </c>
      <c r="H192" s="26">
        <f>'[2]FR-16(7)(v)-4 PROD Energy'!G192+'[2]FR-16(7)(v)-8 TRANS Energy'!G192+'[2]FR-16(7)(v)-12 DIST Energy'!G192</f>
        <v>0</v>
      </c>
      <c r="I192" s="27">
        <f>'[2]FR-16(7)(v)-5 PROD Cust'!G192+'[2]FR-16(7)(v)-9 TRANS Cust'!G192+'[2]FR-16(7)(v)-13 DIST Cust'!G192</f>
        <v>0</v>
      </c>
      <c r="J192" s="24">
        <f t="shared" si="35"/>
        <v>1114680</v>
      </c>
      <c r="K192" s="24">
        <f t="shared" si="36"/>
        <v>0</v>
      </c>
    </row>
    <row r="193" spans="1:11" ht="13">
      <c r="A193" s="20">
        <v>59</v>
      </c>
      <c r="C193" s="2" t="str">
        <f>'[2]FR-16(7)(v)-1 Functional'!C193</f>
        <v>DISTRIBUTION - CUSTOMER</v>
      </c>
      <c r="D193" s="4" t="str">
        <f>'[2]FR-16(7)(v)-1 Functional'!D193</f>
        <v>K405</v>
      </c>
      <c r="E193" s="3"/>
      <c r="F193" s="33">
        <f>'[2]FR-16(7)(v)-14 TOTAL CLASS'!G193</f>
        <v>519859</v>
      </c>
      <c r="G193" s="25">
        <f>'[2]FR-16(7)(v)-3 PROD Demand'!G193+'[2]FR-16(7)(v)-7 TRANS Demand'!G193+'[2]FR-16(7)(v)-11 DIST Demand'!G193</f>
        <v>0</v>
      </c>
      <c r="H193" s="26">
        <f>'[2]FR-16(7)(v)-4 PROD Energy'!G193+'[2]FR-16(7)(v)-8 TRANS Energy'!G193+'[2]FR-16(7)(v)-12 DIST Energy'!G193</f>
        <v>0</v>
      </c>
      <c r="I193" s="27">
        <f>'[2]FR-16(7)(v)-5 PROD Cust'!G193+'[2]FR-16(7)(v)-9 TRANS Cust'!G193+'[2]FR-16(7)(v)-13 DIST Cust'!G193</f>
        <v>519859</v>
      </c>
      <c r="J193" s="24">
        <f t="shared" si="35"/>
        <v>519859</v>
      </c>
      <c r="K193" s="24">
        <f t="shared" si="36"/>
        <v>0</v>
      </c>
    </row>
    <row r="194" spans="1:11" ht="13">
      <c r="A194" s="20">
        <v>60</v>
      </c>
      <c r="C194" s="2" t="str">
        <f>'[2]FR-16(7)(v)-1 Functional'!C194</f>
        <v>CUSTOMER ACCOUNTING</v>
      </c>
      <c r="D194" s="4" t="str">
        <f>'[2]FR-16(7)(v)-1 Functional'!D194</f>
        <v>A308</v>
      </c>
      <c r="E194" s="3"/>
      <c r="F194" s="33">
        <f>'[2]FR-16(7)(v)-14 TOTAL CLASS'!G194</f>
        <v>1611631</v>
      </c>
      <c r="G194" s="25">
        <f>'[2]FR-16(7)(v)-3 PROD Demand'!G194+'[2]FR-16(7)(v)-7 TRANS Demand'!G194+'[2]FR-16(7)(v)-11 DIST Demand'!G194</f>
        <v>0</v>
      </c>
      <c r="H194" s="26">
        <f>'[2]FR-16(7)(v)-4 PROD Energy'!G194+'[2]FR-16(7)(v)-8 TRANS Energy'!G194+'[2]FR-16(7)(v)-12 DIST Energy'!G194</f>
        <v>0</v>
      </c>
      <c r="I194" s="27">
        <f>'[2]FR-16(7)(v)-5 PROD Cust'!G194+'[2]FR-16(7)(v)-9 TRANS Cust'!G194+'[2]FR-16(7)(v)-13 DIST Cust'!G194</f>
        <v>1611631</v>
      </c>
      <c r="J194" s="24">
        <f t="shared" si="35"/>
        <v>1611631</v>
      </c>
      <c r="K194" s="24">
        <f t="shared" si="36"/>
        <v>0</v>
      </c>
    </row>
    <row r="195" spans="1:11" ht="13">
      <c r="A195" s="20">
        <v>61</v>
      </c>
      <c r="C195" s="2" t="str">
        <f>'[2]FR-16(7)(v)-1 Functional'!C195</f>
        <v>CUSTOMER SERVICE &amp; INFORMATION</v>
      </c>
      <c r="D195" s="4" t="str">
        <f>'[2]FR-16(7)(v)-1 Functional'!D195</f>
        <v>A310</v>
      </c>
      <c r="E195" s="3"/>
      <c r="F195" s="33">
        <f>'[2]FR-16(7)(v)-14 TOTAL CLASS'!G195</f>
        <v>70112</v>
      </c>
      <c r="G195" s="25">
        <f>'[2]FR-16(7)(v)-3 PROD Demand'!G195+'[2]FR-16(7)(v)-7 TRANS Demand'!G195+'[2]FR-16(7)(v)-11 DIST Demand'!G195</f>
        <v>0</v>
      </c>
      <c r="H195" s="26">
        <f>'[2]FR-16(7)(v)-4 PROD Energy'!G195+'[2]FR-16(7)(v)-8 TRANS Energy'!G195+'[2]FR-16(7)(v)-12 DIST Energy'!G195</f>
        <v>0</v>
      </c>
      <c r="I195" s="27">
        <f>'[2]FR-16(7)(v)-5 PROD Cust'!G195+'[2]FR-16(7)(v)-9 TRANS Cust'!G195+'[2]FR-16(7)(v)-13 DIST Cust'!G195</f>
        <v>70112</v>
      </c>
      <c r="J195" s="24">
        <f t="shared" si="35"/>
        <v>70112</v>
      </c>
      <c r="K195" s="24">
        <f t="shared" si="36"/>
        <v>0</v>
      </c>
    </row>
    <row r="196" spans="1:11" ht="13">
      <c r="A196" s="20">
        <v>62</v>
      </c>
      <c r="C196" s="2" t="str">
        <f>'[2]FR-16(7)(v)-1 Functional'!C196</f>
        <v>SALES</v>
      </c>
      <c r="D196" s="4" t="str">
        <f>'[2]FR-16(7)(v)-1 Functional'!D196</f>
        <v>A312</v>
      </c>
      <c r="E196" s="3"/>
      <c r="F196" s="33">
        <f>'[2]FR-16(7)(v)-14 TOTAL CLASS'!G196</f>
        <v>0</v>
      </c>
      <c r="G196" s="25">
        <f>'[2]FR-16(7)(v)-3 PROD Demand'!G196+'[2]FR-16(7)(v)-7 TRANS Demand'!G196+'[2]FR-16(7)(v)-11 DIST Demand'!G196</f>
        <v>0</v>
      </c>
      <c r="H196" s="26">
        <f>'[2]FR-16(7)(v)-4 PROD Energy'!G196+'[2]FR-16(7)(v)-8 TRANS Energy'!G196+'[2]FR-16(7)(v)-12 DIST Energy'!G196</f>
        <v>0</v>
      </c>
      <c r="I196" s="27">
        <f>'[2]FR-16(7)(v)-5 PROD Cust'!G196+'[2]FR-16(7)(v)-9 TRANS Cust'!G196+'[2]FR-16(7)(v)-13 DIST Cust'!G196</f>
        <v>0</v>
      </c>
      <c r="J196" s="24">
        <f t="shared" si="35"/>
        <v>0</v>
      </c>
      <c r="K196" s="24">
        <f t="shared" si="36"/>
        <v>0</v>
      </c>
    </row>
    <row r="197" spans="1:11" ht="13">
      <c r="A197" s="20">
        <v>63</v>
      </c>
      <c r="C197" s="2" t="str">
        <f>'[2]FR-16(7)(v)-1 Functional'!C197</f>
        <v>ADJUSTMENT</v>
      </c>
      <c r="D197" s="4" t="str">
        <f>'[2]FR-16(7)(v)-1 Functional'!D197</f>
        <v>A315</v>
      </c>
      <c r="E197" s="3"/>
      <c r="F197" s="33">
        <f>'[2]FR-16(7)(v)-14 TOTAL CLASS'!G197</f>
        <v>-61167</v>
      </c>
      <c r="G197" s="25">
        <f>'[2]FR-16(7)(v)-3 PROD Demand'!G197+'[2]FR-16(7)(v)-7 TRANS Demand'!G197+'[2]FR-16(7)(v)-11 DIST Demand'!G197</f>
        <v>-45161</v>
      </c>
      <c r="H197" s="26">
        <f>'[2]FR-16(7)(v)-4 PROD Energy'!G197+'[2]FR-16(7)(v)-8 TRANS Energy'!G197+'[2]FR-16(7)(v)-12 DIST Energy'!G197</f>
        <v>-7507</v>
      </c>
      <c r="I197" s="27">
        <f>'[2]FR-16(7)(v)-5 PROD Cust'!G197+'[2]FR-16(7)(v)-9 TRANS Cust'!G197+'[2]FR-16(7)(v)-13 DIST Cust'!G197</f>
        <v>-8499</v>
      </c>
      <c r="J197" s="24">
        <f t="shared" si="35"/>
        <v>-61167</v>
      </c>
      <c r="K197" s="24">
        <f t="shared" si="36"/>
        <v>0</v>
      </c>
    </row>
    <row r="198" spans="1:11" ht="13">
      <c r="A198" s="20">
        <v>64</v>
      </c>
      <c r="C198" s="74" t="str">
        <f>'[2]FR-16(7)(v)-1 Functional'!C198</f>
        <v xml:space="preserve">  COMMON &amp; OTHER PLANT IN SERVICE</v>
      </c>
      <c r="E198" s="3"/>
      <c r="F198" s="29">
        <f>SUM(F189:F197)</f>
        <v>9183874</v>
      </c>
      <c r="G198" s="30">
        <f>SUM(G188:G197)</f>
        <v>5160756</v>
      </c>
      <c r="H198" s="31">
        <f>SUM(H188:H197)</f>
        <v>1830015</v>
      </c>
      <c r="I198" s="32">
        <f>SUM(I188:I197)</f>
        <v>2193103</v>
      </c>
      <c r="J198" s="29">
        <f>SUM(J188:J197)</f>
        <v>9183874</v>
      </c>
      <c r="K198" s="29">
        <f>SUM(K188:K197)</f>
        <v>0</v>
      </c>
    </row>
    <row r="199" spans="1:11" ht="13">
      <c r="A199" s="20">
        <v>65</v>
      </c>
      <c r="D199" s="4"/>
      <c r="E199" s="3"/>
      <c r="G199" s="21"/>
      <c r="H199" s="22"/>
      <c r="I199" s="23"/>
    </row>
    <row r="200" spans="1:11" ht="13">
      <c r="A200" s="20">
        <v>66</v>
      </c>
      <c r="B200" s="2" t="s">
        <v>56</v>
      </c>
      <c r="D200" s="4"/>
      <c r="E200" s="3"/>
      <c r="F200" s="24">
        <f t="shared" ref="F200:K200" si="37">F198+F186+F171+F145+F139</f>
        <v>405012291</v>
      </c>
      <c r="G200" s="76">
        <f t="shared" si="37"/>
        <v>351970876</v>
      </c>
      <c r="H200" s="77">
        <f t="shared" si="37"/>
        <v>4305816</v>
      </c>
      <c r="I200" s="78">
        <f t="shared" si="37"/>
        <v>48735599</v>
      </c>
      <c r="J200" s="24">
        <f t="shared" si="37"/>
        <v>405012291</v>
      </c>
      <c r="K200" s="24">
        <f t="shared" si="37"/>
        <v>0</v>
      </c>
    </row>
    <row r="201" spans="1:11" ht="13">
      <c r="B201" s="1"/>
      <c r="C201" s="3"/>
      <c r="D201" s="4"/>
      <c r="E201" s="3"/>
      <c r="F201" s="3"/>
      <c r="G201" s="3"/>
      <c r="H201" s="3"/>
      <c r="I201" s="3"/>
      <c r="J201" s="3"/>
    </row>
    <row r="202" spans="1:11" ht="13">
      <c r="A202" s="1" t="str">
        <f>co_name</f>
        <v>DUKE ENERGY KENTUCKY, INC.</v>
      </c>
      <c r="C202" s="3"/>
      <c r="D202" s="4"/>
      <c r="E202" s="3"/>
      <c r="F202" s="3"/>
      <c r="G202" s="3"/>
      <c r="H202" s="3"/>
      <c r="I202" s="3"/>
      <c r="J202" s="3" t="str">
        <f>J1</f>
        <v>FR-16(7)(v)-15</v>
      </c>
      <c r="K202" s="3"/>
    </row>
    <row r="203" spans="1:11" ht="13">
      <c r="A203" s="1" t="str">
        <f>$A$2</f>
        <v>RESIDENTIAL CLASSIFIED - ELECTRIC COST OF SERVICE</v>
      </c>
      <c r="C203" s="3"/>
      <c r="D203" s="4"/>
      <c r="E203" s="3"/>
      <c r="F203" s="3"/>
      <c r="G203" s="3"/>
      <c r="H203" s="3"/>
      <c r="I203" s="3"/>
      <c r="J203" s="3" t="str">
        <f>J2</f>
        <v>WITNESS RESPONSIBLE:</v>
      </c>
      <c r="K203" s="3"/>
    </row>
    <row r="204" spans="1:11" ht="13">
      <c r="A204" s="1" t="str">
        <f>case_name</f>
        <v>CASE NO: 2022-00372</v>
      </c>
      <c r="C204" s="3"/>
      <c r="D204" s="4"/>
      <c r="E204" s="3"/>
      <c r="F204" s="3"/>
      <c r="G204" s="3"/>
      <c r="H204" s="3"/>
      <c r="I204" s="3"/>
      <c r="J204" s="3" t="str">
        <f>Witness</f>
        <v>JAMES E. ZIOLKOWSKI</v>
      </c>
      <c r="K204" s="3"/>
    </row>
    <row r="205" spans="1:11" ht="13">
      <c r="A205" s="1" t="str">
        <f>data_filing</f>
        <v>DATA: 12 MONTHS ACTUAL  &amp; 0 MONTHS ESTIMATED</v>
      </c>
      <c r="C205" s="3"/>
      <c r="D205" s="4"/>
      <c r="E205" s="3"/>
      <c r="F205" s="3"/>
      <c r="G205" s="3"/>
      <c r="H205" s="3"/>
      <c r="I205" s="3"/>
      <c r="J205" s="3" t="str">
        <f>"PAGE "&amp;Pages2-11&amp;" OF "&amp;Pages2</f>
        <v>PAGE 4 OF 15</v>
      </c>
      <c r="K205" s="3"/>
    </row>
    <row r="206" spans="1:11" ht="13">
      <c r="A206" s="1" t="str">
        <f>type</f>
        <v xml:space="preserve">TYPE OF FILING: "X" ORIGINAL   UPDATED    REVISED  </v>
      </c>
      <c r="C206" s="3"/>
      <c r="D206" s="4"/>
      <c r="E206" s="3"/>
      <c r="F206" s="3"/>
      <c r="G206" s="3"/>
      <c r="H206" s="3"/>
      <c r="I206" s="3"/>
      <c r="J206" s="3"/>
      <c r="K206" s="3"/>
    </row>
    <row r="207" spans="1:11" ht="13">
      <c r="A207" s="1"/>
      <c r="C207" s="3"/>
      <c r="D207" s="4"/>
      <c r="E207" s="3"/>
      <c r="F207" s="3"/>
      <c r="G207" s="3"/>
      <c r="H207" s="3"/>
      <c r="I207" s="3"/>
      <c r="J207" s="3"/>
      <c r="K207" s="3"/>
    </row>
    <row r="208" spans="1:11" ht="13">
      <c r="B208" s="1"/>
      <c r="C208" s="3"/>
      <c r="D208" s="4"/>
      <c r="E208" s="3"/>
      <c r="F208" s="3"/>
      <c r="G208" s="3"/>
      <c r="H208" s="3"/>
      <c r="I208" s="3"/>
      <c r="J208" s="3"/>
    </row>
    <row r="209" spans="1:11" ht="13">
      <c r="A209" s="4" t="s">
        <v>2</v>
      </c>
      <c r="B209" s="3"/>
      <c r="C209" s="3"/>
      <c r="D209" s="4"/>
      <c r="E209" s="3"/>
      <c r="F209" s="4" t="s">
        <v>3</v>
      </c>
      <c r="G209" s="7" t="s">
        <v>4</v>
      </c>
      <c r="H209" s="8"/>
      <c r="I209" s="9"/>
      <c r="J209" s="4" t="s">
        <v>3</v>
      </c>
      <c r="K209" s="4" t="s">
        <v>5</v>
      </c>
    </row>
    <row r="210" spans="1:11" ht="13">
      <c r="A210" s="10" t="s">
        <v>6</v>
      </c>
      <c r="B210" s="11" t="str">
        <f>"NET ELECTRIC PLANT"</f>
        <v>NET ELECTRIC PLANT</v>
      </c>
      <c r="C210" s="11"/>
      <c r="D210" s="10" t="s">
        <v>8</v>
      </c>
      <c r="E210" s="11"/>
      <c r="F210" s="10" t="str">
        <f>$F$9</f>
        <v>RESIDENTIAL</v>
      </c>
      <c r="G210" s="68" t="str">
        <f t="shared" ref="G210:I211" si="38">G9</f>
        <v>DEMAND</v>
      </c>
      <c r="H210" s="69" t="str">
        <f t="shared" si="38"/>
        <v>ENERGY</v>
      </c>
      <c r="I210" s="70" t="str">
        <f t="shared" si="38"/>
        <v>CUSTOMER</v>
      </c>
      <c r="J210" s="10" t="s">
        <v>13</v>
      </c>
      <c r="K210" s="10" t="s">
        <v>14</v>
      </c>
    </row>
    <row r="211" spans="1:11" ht="13">
      <c r="C211" s="16" t="s">
        <v>57</v>
      </c>
      <c r="D211" s="4"/>
      <c r="E211" s="3"/>
      <c r="G211" s="71">
        <f t="shared" si="38"/>
        <v>3</v>
      </c>
      <c r="H211" s="72">
        <f t="shared" si="38"/>
        <v>4</v>
      </c>
      <c r="I211" s="73">
        <f t="shared" si="38"/>
        <v>5</v>
      </c>
    </row>
    <row r="212" spans="1:11" ht="13">
      <c r="A212" s="20">
        <v>1</v>
      </c>
      <c r="B212" s="2" t="s">
        <v>39</v>
      </c>
      <c r="D212" s="4"/>
      <c r="E212" s="3"/>
      <c r="G212" s="21"/>
      <c r="H212" s="22"/>
      <c r="I212" s="23"/>
    </row>
    <row r="213" spans="1:11" ht="13">
      <c r="A213" s="20">
        <v>2</v>
      </c>
      <c r="C213" s="2" t="str">
        <f>'[2]FR-16(7)(v)-1 Functional'!C213</f>
        <v>PRODUCTION STEAM</v>
      </c>
      <c r="D213" s="4"/>
      <c r="E213" s="3"/>
      <c r="F213" s="24">
        <f t="shared" ref="F213:K215" si="39">F59-F136</f>
        <v>208216222</v>
      </c>
      <c r="G213" s="25">
        <f t="shared" si="39"/>
        <v>208216222</v>
      </c>
      <c r="H213" s="26">
        <f t="shared" si="39"/>
        <v>0</v>
      </c>
      <c r="I213" s="27">
        <f t="shared" si="39"/>
        <v>0</v>
      </c>
      <c r="J213" s="24">
        <f t="shared" si="39"/>
        <v>208216222</v>
      </c>
      <c r="K213" s="24">
        <f t="shared" si="39"/>
        <v>0</v>
      </c>
    </row>
    <row r="214" spans="1:11" ht="13">
      <c r="A214" s="20">
        <v>3</v>
      </c>
      <c r="C214" s="2" t="str">
        <f>'[2]FR-16(7)(v)-1 Functional'!C214</f>
        <v>PRODUCTION OTHER</v>
      </c>
      <c r="D214" s="4"/>
      <c r="E214" s="3"/>
      <c r="F214" s="24">
        <f t="shared" si="39"/>
        <v>70700337</v>
      </c>
      <c r="G214" s="25">
        <f t="shared" si="39"/>
        <v>70700337</v>
      </c>
      <c r="H214" s="26">
        <f t="shared" si="39"/>
        <v>0</v>
      </c>
      <c r="I214" s="27">
        <f t="shared" si="39"/>
        <v>0</v>
      </c>
      <c r="J214" s="24">
        <f t="shared" si="39"/>
        <v>70700337</v>
      </c>
      <c r="K214" s="24">
        <f t="shared" si="39"/>
        <v>0</v>
      </c>
    </row>
    <row r="215" spans="1:11" ht="13">
      <c r="A215" s="20">
        <v>4</v>
      </c>
      <c r="C215" s="2" t="str">
        <f>'[2]FR-16(7)(v)-1 Functional'!C215</f>
        <v>ADJUSTMENT</v>
      </c>
      <c r="D215" s="4"/>
      <c r="E215" s="3"/>
      <c r="F215" s="24">
        <f t="shared" si="39"/>
        <v>-680303</v>
      </c>
      <c r="G215" s="25">
        <f t="shared" si="39"/>
        <v>-680303</v>
      </c>
      <c r="H215" s="26">
        <f t="shared" si="39"/>
        <v>0</v>
      </c>
      <c r="I215" s="27">
        <f t="shared" si="39"/>
        <v>0</v>
      </c>
      <c r="J215" s="24">
        <f t="shared" si="39"/>
        <v>-680303</v>
      </c>
      <c r="K215" s="24">
        <f t="shared" si="39"/>
        <v>0</v>
      </c>
    </row>
    <row r="216" spans="1:11" ht="13">
      <c r="A216" s="20">
        <v>5</v>
      </c>
      <c r="C216" s="74" t="str">
        <f>'[2]FR-16(7)(v)-1 Functional'!C216</f>
        <v xml:space="preserve">  NET PRODUCTION PLANT</v>
      </c>
      <c r="D216" s="4"/>
      <c r="E216" s="3"/>
      <c r="F216" s="29">
        <f t="shared" ref="F216:K216" si="40">SUM(F213:F215)</f>
        <v>278236256</v>
      </c>
      <c r="G216" s="30">
        <f t="shared" si="40"/>
        <v>278236256</v>
      </c>
      <c r="H216" s="31">
        <f t="shared" si="40"/>
        <v>0</v>
      </c>
      <c r="I216" s="32">
        <f t="shared" si="40"/>
        <v>0</v>
      </c>
      <c r="J216" s="29">
        <f t="shared" si="40"/>
        <v>278236256</v>
      </c>
      <c r="K216" s="29">
        <f t="shared" si="40"/>
        <v>0</v>
      </c>
    </row>
    <row r="217" spans="1:11" ht="13">
      <c r="A217" s="20">
        <v>6</v>
      </c>
      <c r="D217" s="4"/>
      <c r="E217" s="3"/>
      <c r="G217" s="21"/>
      <c r="H217" s="22"/>
      <c r="I217" s="23"/>
    </row>
    <row r="218" spans="1:11" ht="13">
      <c r="A218" s="20">
        <v>7</v>
      </c>
      <c r="B218" s="2" t="s">
        <v>42</v>
      </c>
      <c r="D218" s="4"/>
      <c r="E218" s="3"/>
      <c r="F218" s="24"/>
      <c r="G218" s="25"/>
      <c r="H218" s="26"/>
      <c r="I218" s="27"/>
      <c r="J218" s="24"/>
    </row>
    <row r="219" spans="1:11" ht="13">
      <c r="A219" s="20">
        <v>8</v>
      </c>
      <c r="C219" s="2" t="str">
        <f>'[2]FR-16(7)(v)-1 Functional'!C219</f>
        <v>MAIN STEP-UP TRANSFORMERS</v>
      </c>
      <c r="D219" s="4"/>
      <c r="E219" s="3"/>
      <c r="F219" s="24">
        <f t="shared" ref="F219:K221" si="41">F65-F142</f>
        <v>0</v>
      </c>
      <c r="G219" s="25">
        <f t="shared" si="41"/>
        <v>0</v>
      </c>
      <c r="H219" s="26">
        <f t="shared" si="41"/>
        <v>0</v>
      </c>
      <c r="I219" s="27">
        <f t="shared" si="41"/>
        <v>0</v>
      </c>
      <c r="J219" s="24">
        <f t="shared" si="41"/>
        <v>0</v>
      </c>
      <c r="K219" s="24">
        <f t="shared" si="41"/>
        <v>0</v>
      </c>
    </row>
    <row r="220" spans="1:11" ht="13">
      <c r="A220" s="20">
        <v>9</v>
      </c>
      <c r="C220" s="2" t="str">
        <f>'[2]FR-16(7)(v)-1 Functional'!C220</f>
        <v>OTHER TRANSMISSION</v>
      </c>
      <c r="D220" s="4"/>
      <c r="E220" s="3"/>
      <c r="F220" s="24">
        <f t="shared" si="41"/>
        <v>57449823</v>
      </c>
      <c r="G220" s="25">
        <f t="shared" si="41"/>
        <v>57449823</v>
      </c>
      <c r="H220" s="26">
        <f t="shared" si="41"/>
        <v>0</v>
      </c>
      <c r="I220" s="27">
        <f t="shared" si="41"/>
        <v>0</v>
      </c>
      <c r="J220" s="24">
        <f t="shared" si="41"/>
        <v>57449823</v>
      </c>
      <c r="K220" s="24">
        <f t="shared" si="41"/>
        <v>0</v>
      </c>
    </row>
    <row r="221" spans="1:11" ht="13">
      <c r="A221" s="20">
        <v>10</v>
      </c>
      <c r="C221" s="2" t="str">
        <f>'[2]FR-16(7)(v)-1 Functional'!C221</f>
        <v>ADJUSTMENT</v>
      </c>
      <c r="D221" s="4"/>
      <c r="E221" s="3"/>
      <c r="F221" s="24">
        <f t="shared" si="41"/>
        <v>-24598</v>
      </c>
      <c r="G221" s="25">
        <f t="shared" si="41"/>
        <v>-24598</v>
      </c>
      <c r="H221" s="26">
        <f t="shared" si="41"/>
        <v>0</v>
      </c>
      <c r="I221" s="27">
        <f t="shared" si="41"/>
        <v>0</v>
      </c>
      <c r="J221" s="24">
        <f t="shared" si="41"/>
        <v>-24598</v>
      </c>
      <c r="K221" s="24">
        <f t="shared" si="41"/>
        <v>0</v>
      </c>
    </row>
    <row r="222" spans="1:11" ht="13">
      <c r="A222" s="20">
        <v>11</v>
      </c>
      <c r="C222" s="74" t="str">
        <f>'[2]FR-16(7)(v)-1 Functional'!C222</f>
        <v xml:space="preserve">    NET TRANSMISSION PLANT</v>
      </c>
      <c r="D222" s="4"/>
      <c r="E222" s="3"/>
      <c r="F222" s="29">
        <f t="shared" ref="F222:K222" si="42">SUM(F218:F221)</f>
        <v>57425225</v>
      </c>
      <c r="G222" s="30">
        <f t="shared" si="42"/>
        <v>57425225</v>
      </c>
      <c r="H222" s="31">
        <f t="shared" si="42"/>
        <v>0</v>
      </c>
      <c r="I222" s="32">
        <f t="shared" si="42"/>
        <v>0</v>
      </c>
      <c r="J222" s="29">
        <f t="shared" si="42"/>
        <v>57425225</v>
      </c>
      <c r="K222" s="29">
        <f t="shared" si="42"/>
        <v>0</v>
      </c>
    </row>
    <row r="223" spans="1:11" ht="13">
      <c r="A223" s="20">
        <v>12</v>
      </c>
      <c r="D223" s="4"/>
      <c r="E223" s="3"/>
      <c r="G223" s="21"/>
      <c r="H223" s="22"/>
      <c r="I223" s="23"/>
    </row>
    <row r="224" spans="1:11" ht="13">
      <c r="A224" s="20">
        <v>13</v>
      </c>
      <c r="B224" s="2" t="s">
        <v>58</v>
      </c>
      <c r="D224" s="4"/>
      <c r="E224" s="3"/>
      <c r="F224" s="24">
        <f t="shared" ref="F224:K224" si="43">F70-F147</f>
        <v>335661481</v>
      </c>
      <c r="G224" s="25">
        <f t="shared" si="43"/>
        <v>335661481</v>
      </c>
      <c r="H224" s="26">
        <f t="shared" si="43"/>
        <v>0</v>
      </c>
      <c r="I224" s="27">
        <f t="shared" si="43"/>
        <v>0</v>
      </c>
      <c r="J224" s="24">
        <f t="shared" si="43"/>
        <v>335661481</v>
      </c>
      <c r="K224" s="24">
        <f t="shared" si="43"/>
        <v>0</v>
      </c>
    </row>
    <row r="225" spans="1:11" ht="13">
      <c r="A225" s="20">
        <v>14</v>
      </c>
      <c r="D225" s="4"/>
      <c r="E225" s="3"/>
      <c r="G225" s="21"/>
      <c r="H225" s="22"/>
      <c r="I225" s="23"/>
    </row>
    <row r="226" spans="1:11" ht="13">
      <c r="A226" s="20">
        <v>15</v>
      </c>
      <c r="B226" s="2" t="s">
        <v>47</v>
      </c>
      <c r="D226" s="4"/>
      <c r="E226" s="3"/>
      <c r="G226" s="21"/>
      <c r="H226" s="22"/>
      <c r="I226" s="23"/>
    </row>
    <row r="227" spans="1:11" ht="13">
      <c r="A227" s="20">
        <v>16</v>
      </c>
      <c r="C227" s="2" t="str">
        <f>'[2]FR-16(7)(v)-1 Functional'!C227</f>
        <v>SUBSTATIONS</v>
      </c>
      <c r="D227" s="4"/>
      <c r="E227" s="3"/>
      <c r="F227" s="24">
        <f t="shared" ref="F227:K242" si="44">F73-F150</f>
        <v>62274728</v>
      </c>
      <c r="G227" s="25">
        <f t="shared" si="44"/>
        <v>62274728</v>
      </c>
      <c r="H227" s="26">
        <f t="shared" si="44"/>
        <v>0</v>
      </c>
      <c r="I227" s="27">
        <f t="shared" si="44"/>
        <v>0</v>
      </c>
      <c r="J227" s="24">
        <f t="shared" si="44"/>
        <v>62274728</v>
      </c>
      <c r="K227" s="24">
        <f t="shared" si="44"/>
        <v>0</v>
      </c>
    </row>
    <row r="228" spans="1:11" ht="13">
      <c r="A228" s="20">
        <v>17</v>
      </c>
      <c r="C228" s="2" t="str">
        <f>'[2]FR-16(7)(v)-1 Functional'!C228</f>
        <v>POLES, TOWERS  &amp; FIXTURES - PRIMARY - DEMAND</v>
      </c>
      <c r="D228" s="4"/>
      <c r="E228" s="3"/>
      <c r="F228" s="24">
        <f t="shared" si="44"/>
        <v>13109479</v>
      </c>
      <c r="G228" s="25">
        <f t="shared" si="44"/>
        <v>13109479</v>
      </c>
      <c r="H228" s="26">
        <f t="shared" si="44"/>
        <v>0</v>
      </c>
      <c r="I228" s="27">
        <f t="shared" si="44"/>
        <v>0</v>
      </c>
      <c r="J228" s="24">
        <f t="shared" si="44"/>
        <v>13109479</v>
      </c>
      <c r="K228" s="24">
        <f t="shared" si="44"/>
        <v>0</v>
      </c>
    </row>
    <row r="229" spans="1:11" ht="13">
      <c r="A229" s="20">
        <v>18</v>
      </c>
      <c r="C229" s="2" t="str">
        <f>'[2]FR-16(7)(v)-1 Functional'!C229</f>
        <v>POLES, TOWERS  &amp; FIXTURES - PRIMARY - CUSTOMER</v>
      </c>
      <c r="D229" s="4"/>
      <c r="E229" s="3"/>
      <c r="F229" s="24">
        <f t="shared" si="44"/>
        <v>9813783</v>
      </c>
      <c r="G229" s="25">
        <f t="shared" si="44"/>
        <v>0</v>
      </c>
      <c r="H229" s="26">
        <f t="shared" si="44"/>
        <v>0</v>
      </c>
      <c r="I229" s="27">
        <f t="shared" si="44"/>
        <v>9813783</v>
      </c>
      <c r="J229" s="24">
        <f t="shared" si="44"/>
        <v>9813783</v>
      </c>
      <c r="K229" s="24">
        <f t="shared" si="44"/>
        <v>0</v>
      </c>
    </row>
    <row r="230" spans="1:11" ht="13">
      <c r="A230" s="20">
        <v>19</v>
      </c>
      <c r="C230" s="2" t="str">
        <f>'[2]FR-16(7)(v)-1 Functional'!C230</f>
        <v>POLES, TOWERS  &amp; FIXTURES - SECONDARY - DEMAND</v>
      </c>
      <c r="D230" s="4"/>
      <c r="E230" s="3"/>
      <c r="F230" s="24">
        <f t="shared" si="44"/>
        <v>4737883</v>
      </c>
      <c r="G230" s="25">
        <f t="shared" si="44"/>
        <v>4737883</v>
      </c>
      <c r="H230" s="26">
        <f t="shared" si="44"/>
        <v>0</v>
      </c>
      <c r="I230" s="27">
        <f t="shared" si="44"/>
        <v>0</v>
      </c>
      <c r="J230" s="24">
        <f t="shared" si="44"/>
        <v>4737883</v>
      </c>
      <c r="K230" s="24">
        <f t="shared" si="44"/>
        <v>0</v>
      </c>
    </row>
    <row r="231" spans="1:11" ht="13">
      <c r="A231" s="20">
        <v>20</v>
      </c>
      <c r="C231" s="2" t="str">
        <f>'[2]FR-16(7)(v)-1 Functional'!C231</f>
        <v>POLES, TOWERS  &amp; FIXTURES - SECONDARY - CUSTOMER</v>
      </c>
      <c r="D231" s="4"/>
      <c r="E231" s="3"/>
      <c r="F231" s="24">
        <f t="shared" si="44"/>
        <v>2552088</v>
      </c>
      <c r="G231" s="25">
        <f t="shared" si="44"/>
        <v>0</v>
      </c>
      <c r="H231" s="26">
        <f t="shared" si="44"/>
        <v>0</v>
      </c>
      <c r="I231" s="27">
        <f t="shared" si="44"/>
        <v>2552088</v>
      </c>
      <c r="J231" s="24">
        <f t="shared" si="44"/>
        <v>2552088</v>
      </c>
      <c r="K231" s="24">
        <f t="shared" si="44"/>
        <v>0</v>
      </c>
    </row>
    <row r="232" spans="1:11" ht="13">
      <c r="A232" s="20">
        <v>21</v>
      </c>
      <c r="C232" s="2" t="str">
        <f>'[2]FR-16(7)(v)-1 Functional'!C232</f>
        <v>CONDUCTORS - OVERHEAD / PRIMARY - DEMAND</v>
      </c>
      <c r="D232" s="4"/>
      <c r="E232" s="3"/>
      <c r="F232" s="24">
        <f t="shared" si="44"/>
        <v>35587220</v>
      </c>
      <c r="G232" s="25">
        <f t="shared" si="44"/>
        <v>35587220</v>
      </c>
      <c r="H232" s="26">
        <f t="shared" si="44"/>
        <v>0</v>
      </c>
      <c r="I232" s="27">
        <f t="shared" si="44"/>
        <v>0</v>
      </c>
      <c r="J232" s="24">
        <f t="shared" si="44"/>
        <v>35587220</v>
      </c>
      <c r="K232" s="24">
        <f t="shared" si="44"/>
        <v>0</v>
      </c>
    </row>
    <row r="233" spans="1:11" ht="13">
      <c r="A233" s="20">
        <v>22</v>
      </c>
      <c r="C233" s="2" t="str">
        <f>'[2]FR-16(7)(v)-1 Functional'!C233</f>
        <v>CONDUCTORS - OVERHEAD / PRIMARY - CUSTOMER</v>
      </c>
      <c r="D233" s="4"/>
      <c r="E233" s="3"/>
      <c r="F233" s="24">
        <f t="shared" si="44"/>
        <v>14234855</v>
      </c>
      <c r="G233" s="25">
        <f t="shared" si="44"/>
        <v>0</v>
      </c>
      <c r="H233" s="26">
        <f t="shared" si="44"/>
        <v>0</v>
      </c>
      <c r="I233" s="27">
        <f t="shared" si="44"/>
        <v>14234855</v>
      </c>
      <c r="J233" s="24">
        <f t="shared" si="44"/>
        <v>14234855</v>
      </c>
      <c r="K233" s="24">
        <f t="shared" si="44"/>
        <v>0</v>
      </c>
    </row>
    <row r="234" spans="1:11" ht="13">
      <c r="A234" s="20">
        <v>23</v>
      </c>
      <c r="C234" s="2" t="str">
        <f>'[2]FR-16(7)(v)-1 Functional'!C234</f>
        <v>CONDUCTORS - OVERHEAD / SECONDARY - DEMAND</v>
      </c>
      <c r="D234" s="4"/>
      <c r="E234" s="3"/>
      <c r="F234" s="24">
        <f t="shared" si="44"/>
        <v>14182769</v>
      </c>
      <c r="G234" s="25">
        <f t="shared" si="44"/>
        <v>14182769</v>
      </c>
      <c r="H234" s="26">
        <f t="shared" si="44"/>
        <v>0</v>
      </c>
      <c r="I234" s="27">
        <f t="shared" si="44"/>
        <v>0</v>
      </c>
      <c r="J234" s="24">
        <f t="shared" si="44"/>
        <v>14182769</v>
      </c>
      <c r="K234" s="24">
        <f t="shared" si="44"/>
        <v>0</v>
      </c>
    </row>
    <row r="235" spans="1:11" ht="13">
      <c r="A235" s="20">
        <v>24</v>
      </c>
      <c r="C235" s="2" t="str">
        <f>'[2]FR-16(7)(v)-1 Functional'!C235</f>
        <v>CONDUCTORS - OVERHEAD / SECONDARY - CUSTOMER</v>
      </c>
      <c r="D235" s="4"/>
      <c r="E235" s="3"/>
      <c r="F235" s="24">
        <f t="shared" si="44"/>
        <v>6503709</v>
      </c>
      <c r="G235" s="25">
        <f t="shared" si="44"/>
        <v>0</v>
      </c>
      <c r="H235" s="26">
        <f t="shared" si="44"/>
        <v>0</v>
      </c>
      <c r="I235" s="27">
        <f t="shared" si="44"/>
        <v>6503709</v>
      </c>
      <c r="J235" s="24">
        <f t="shared" si="44"/>
        <v>6503709</v>
      </c>
      <c r="K235" s="24">
        <f t="shared" si="44"/>
        <v>0</v>
      </c>
    </row>
    <row r="236" spans="1:11" ht="13">
      <c r="A236" s="20">
        <v>25</v>
      </c>
      <c r="C236" s="2" t="str">
        <f>'[2]FR-16(7)(v)-1 Functional'!C236</f>
        <v>CONDUCTORS - UNDERGROUND / PRIMARY - DEMAND</v>
      </c>
      <c r="D236" s="4"/>
      <c r="E236" s="3"/>
      <c r="F236" s="24">
        <f t="shared" si="44"/>
        <v>33865586</v>
      </c>
      <c r="G236" s="25">
        <f t="shared" si="44"/>
        <v>33865586</v>
      </c>
      <c r="H236" s="26">
        <f t="shared" si="44"/>
        <v>0</v>
      </c>
      <c r="I236" s="27">
        <f t="shared" si="44"/>
        <v>0</v>
      </c>
      <c r="J236" s="24">
        <f t="shared" si="44"/>
        <v>33865586</v>
      </c>
      <c r="K236" s="24">
        <f t="shared" si="44"/>
        <v>0</v>
      </c>
    </row>
    <row r="237" spans="1:11" ht="13">
      <c r="A237" s="20">
        <v>26</v>
      </c>
      <c r="C237" s="2" t="str">
        <f>'[2]FR-16(7)(v)-1 Functional'!C237</f>
        <v>CONDUCTORS - UNDERGROUND / PRIMARY - CUSTOMER</v>
      </c>
      <c r="D237" s="4"/>
      <c r="E237" s="3"/>
      <c r="F237" s="24">
        <f t="shared" si="44"/>
        <v>14761546</v>
      </c>
      <c r="G237" s="25">
        <f t="shared" si="44"/>
        <v>0</v>
      </c>
      <c r="H237" s="26">
        <f t="shared" si="44"/>
        <v>0</v>
      </c>
      <c r="I237" s="27">
        <f t="shared" si="44"/>
        <v>14761546</v>
      </c>
      <c r="J237" s="24">
        <f t="shared" si="44"/>
        <v>14761546</v>
      </c>
      <c r="K237" s="24">
        <f t="shared" si="44"/>
        <v>0</v>
      </c>
    </row>
    <row r="238" spans="1:11" ht="13">
      <c r="A238" s="20">
        <v>27</v>
      </c>
      <c r="C238" s="2" t="str">
        <f>'[2]FR-16(7)(v)-1 Functional'!C238</f>
        <v>CONDUCTORS - UNDERGROUND / SECONDARY - DEMAND</v>
      </c>
      <c r="D238" s="4"/>
      <c r="E238" s="3"/>
      <c r="F238" s="24">
        <f t="shared" si="44"/>
        <v>7100100</v>
      </c>
      <c r="G238" s="25">
        <f t="shared" si="44"/>
        <v>7100100</v>
      </c>
      <c r="H238" s="26">
        <f t="shared" si="44"/>
        <v>0</v>
      </c>
      <c r="I238" s="27">
        <f t="shared" si="44"/>
        <v>0</v>
      </c>
      <c r="J238" s="24">
        <f t="shared" si="44"/>
        <v>7100100</v>
      </c>
      <c r="K238" s="24">
        <f t="shared" si="44"/>
        <v>0</v>
      </c>
    </row>
    <row r="239" spans="1:11" ht="13">
      <c r="A239" s="20">
        <v>28</v>
      </c>
      <c r="C239" s="2" t="str">
        <f>'[2]FR-16(7)(v)-1 Functional'!C239</f>
        <v>CONDUCTORS - UNDERGROUND / SECONDARY - CUSTOMER</v>
      </c>
      <c r="D239" s="4"/>
      <c r="E239" s="3"/>
      <c r="F239" s="24">
        <f t="shared" si="44"/>
        <v>2703438</v>
      </c>
      <c r="G239" s="25">
        <f t="shared" si="44"/>
        <v>0</v>
      </c>
      <c r="H239" s="26">
        <f t="shared" si="44"/>
        <v>0</v>
      </c>
      <c r="I239" s="27">
        <f t="shared" si="44"/>
        <v>2703438</v>
      </c>
      <c r="J239" s="24">
        <f t="shared" si="44"/>
        <v>2703438</v>
      </c>
      <c r="K239" s="24">
        <f t="shared" si="44"/>
        <v>0</v>
      </c>
    </row>
    <row r="240" spans="1:11" ht="13">
      <c r="A240" s="20">
        <v>29</v>
      </c>
      <c r="C240" s="2" t="str">
        <f>'[2]FR-16(7)(v)-1 Functional'!C240</f>
        <v>TRANSFORMERS DEMAND RELATED</v>
      </c>
      <c r="D240" s="4"/>
      <c r="E240" s="3"/>
      <c r="F240" s="24">
        <f t="shared" si="44"/>
        <v>19738043</v>
      </c>
      <c r="G240" s="25">
        <f t="shared" si="44"/>
        <v>19738043</v>
      </c>
      <c r="H240" s="26">
        <f t="shared" si="44"/>
        <v>0</v>
      </c>
      <c r="I240" s="27">
        <f t="shared" si="44"/>
        <v>0</v>
      </c>
      <c r="J240" s="24">
        <f t="shared" si="44"/>
        <v>19738043</v>
      </c>
      <c r="K240" s="24">
        <f t="shared" si="44"/>
        <v>0</v>
      </c>
    </row>
    <row r="241" spans="1:11" ht="13">
      <c r="A241" s="20">
        <v>30</v>
      </c>
      <c r="C241" s="2" t="str">
        <f>'[2]FR-16(7)(v)-1 Functional'!C241</f>
        <v>TRANSFORMERS CUSTOMER RELATED</v>
      </c>
      <c r="D241" s="4"/>
      <c r="E241" s="3"/>
      <c r="F241" s="24">
        <f t="shared" si="44"/>
        <v>11318413</v>
      </c>
      <c r="G241" s="25">
        <f t="shared" si="44"/>
        <v>0</v>
      </c>
      <c r="H241" s="26">
        <f t="shared" si="44"/>
        <v>0</v>
      </c>
      <c r="I241" s="27">
        <f t="shared" si="44"/>
        <v>11318413</v>
      </c>
      <c r="J241" s="24">
        <f t="shared" si="44"/>
        <v>11318413</v>
      </c>
      <c r="K241" s="24">
        <f t="shared" si="44"/>
        <v>0</v>
      </c>
    </row>
    <row r="242" spans="1:11" ht="13">
      <c r="A242" s="20">
        <v>31</v>
      </c>
      <c r="C242" s="2" t="str">
        <f>'[2]FR-16(7)(v)-1 Functional'!C242</f>
        <v>SERVICES</v>
      </c>
      <c r="D242" s="4"/>
      <c r="E242" s="3"/>
      <c r="F242" s="24">
        <f t="shared" si="44"/>
        <v>10195833</v>
      </c>
      <c r="G242" s="25">
        <f t="shared" si="44"/>
        <v>0</v>
      </c>
      <c r="H242" s="26">
        <f t="shared" si="44"/>
        <v>0</v>
      </c>
      <c r="I242" s="27">
        <f t="shared" si="44"/>
        <v>10195833</v>
      </c>
      <c r="J242" s="24">
        <f t="shared" si="44"/>
        <v>10195833</v>
      </c>
      <c r="K242" s="24">
        <f t="shared" si="44"/>
        <v>0</v>
      </c>
    </row>
    <row r="243" spans="1:11" ht="13">
      <c r="A243" s="20">
        <v>32</v>
      </c>
      <c r="C243" s="2" t="str">
        <f>'[2]FR-16(7)(v)-1 Functional'!C243</f>
        <v>METERS</v>
      </c>
      <c r="D243" s="4"/>
      <c r="E243" s="3"/>
      <c r="F243" s="24">
        <f t="shared" ref="F243:K247" si="45">F89-F166</f>
        <v>18559845</v>
      </c>
      <c r="G243" s="25">
        <f t="shared" si="45"/>
        <v>0</v>
      </c>
      <c r="H243" s="26">
        <f t="shared" si="45"/>
        <v>0</v>
      </c>
      <c r="I243" s="27">
        <f t="shared" si="45"/>
        <v>18559845</v>
      </c>
      <c r="J243" s="24">
        <f t="shared" si="45"/>
        <v>18559845</v>
      </c>
      <c r="K243" s="24">
        <f t="shared" si="45"/>
        <v>0</v>
      </c>
    </row>
    <row r="244" spans="1:11" ht="13">
      <c r="A244" s="20">
        <v>33</v>
      </c>
      <c r="C244" s="2" t="str">
        <f>'[2]FR-16(7)(v)-1 Functional'!C244</f>
        <v>STREET LIGHTS</v>
      </c>
      <c r="D244" s="4"/>
      <c r="E244" s="3"/>
      <c r="F244" s="24">
        <f t="shared" si="45"/>
        <v>0</v>
      </c>
      <c r="G244" s="25">
        <f t="shared" si="45"/>
        <v>0</v>
      </c>
      <c r="H244" s="26">
        <f t="shared" si="45"/>
        <v>0</v>
      </c>
      <c r="I244" s="27">
        <f t="shared" si="45"/>
        <v>0</v>
      </c>
      <c r="J244" s="24">
        <f t="shared" si="45"/>
        <v>0</v>
      </c>
      <c r="K244" s="24">
        <f t="shared" si="45"/>
        <v>0</v>
      </c>
    </row>
    <row r="245" spans="1:11" ht="13">
      <c r="A245" s="20">
        <v>34</v>
      </c>
      <c r="C245" s="2" t="str">
        <f>'[2]FR-16(7)(v)-1 Functional'!C245</f>
        <v xml:space="preserve">ADJUSTMENT  </v>
      </c>
      <c r="D245" s="4"/>
      <c r="E245" s="3"/>
      <c r="F245" s="24">
        <f t="shared" si="45"/>
        <v>-737516</v>
      </c>
      <c r="G245" s="25">
        <f t="shared" si="45"/>
        <v>-477676</v>
      </c>
      <c r="H245" s="26">
        <f t="shared" si="45"/>
        <v>0</v>
      </c>
      <c r="I245" s="27">
        <f t="shared" si="45"/>
        <v>-259840</v>
      </c>
      <c r="J245" s="24">
        <f t="shared" si="45"/>
        <v>-737516</v>
      </c>
      <c r="K245" s="24">
        <f t="shared" si="45"/>
        <v>0</v>
      </c>
    </row>
    <row r="246" spans="1:11" ht="13">
      <c r="A246" s="20">
        <v>35</v>
      </c>
      <c r="C246" s="2" t="str">
        <f>'[2]FR-16(7)(v)-1 Functional'!C246</f>
        <v>CONSTRUCTION NOT CLASSIFIED</v>
      </c>
      <c r="D246" s="4"/>
      <c r="E246" s="3"/>
      <c r="F246" s="24">
        <f t="shared" si="45"/>
        <v>0</v>
      </c>
      <c r="G246" s="25">
        <f t="shared" si="45"/>
        <v>0</v>
      </c>
      <c r="H246" s="26">
        <f t="shared" si="45"/>
        <v>0</v>
      </c>
      <c r="I246" s="27">
        <f t="shared" si="45"/>
        <v>0</v>
      </c>
      <c r="J246" s="24">
        <f t="shared" si="45"/>
        <v>0</v>
      </c>
      <c r="K246" s="24">
        <f t="shared" si="45"/>
        <v>0</v>
      </c>
    </row>
    <row r="247" spans="1:11" ht="13">
      <c r="A247" s="20">
        <v>36</v>
      </c>
      <c r="C247" s="2" t="str">
        <f>'[2]FR-16(7)(v)-1 Functional'!C247</f>
        <v>RWIP</v>
      </c>
      <c r="D247" s="4"/>
      <c r="E247" s="3"/>
      <c r="F247" s="24">
        <f t="shared" si="45"/>
        <v>10420335</v>
      </c>
      <c r="G247" s="25">
        <f t="shared" si="45"/>
        <v>10420335</v>
      </c>
      <c r="H247" s="26">
        <f t="shared" si="45"/>
        <v>0</v>
      </c>
      <c r="I247" s="27">
        <f t="shared" si="45"/>
        <v>0</v>
      </c>
      <c r="J247" s="24">
        <f t="shared" si="45"/>
        <v>10420335</v>
      </c>
      <c r="K247" s="24">
        <f t="shared" si="45"/>
        <v>0</v>
      </c>
    </row>
    <row r="248" spans="1:11" ht="13">
      <c r="A248" s="20">
        <v>37</v>
      </c>
      <c r="C248" s="2" t="str">
        <f>'[2]FR-16(7)(v)-1 Functional'!C248</f>
        <v xml:space="preserve">  NET DISTRIBUTION PLANT</v>
      </c>
      <c r="D248" s="4"/>
      <c r="E248" s="3"/>
      <c r="F248" s="29">
        <f>SUM(F226:F247)</f>
        <v>290922137</v>
      </c>
      <c r="G248" s="30">
        <f t="shared" ref="G248:K248" si="46">SUM(G226:G247)</f>
        <v>200538467</v>
      </c>
      <c r="H248" s="31">
        <f t="shared" si="46"/>
        <v>0</v>
      </c>
      <c r="I248" s="32">
        <f t="shared" si="46"/>
        <v>90383670</v>
      </c>
      <c r="J248" s="29">
        <f t="shared" si="46"/>
        <v>290922137</v>
      </c>
      <c r="K248" s="29">
        <f t="shared" si="46"/>
        <v>0</v>
      </c>
    </row>
    <row r="249" spans="1:11" ht="13">
      <c r="A249" s="20">
        <v>38</v>
      </c>
      <c r="D249" s="4"/>
      <c r="E249" s="3"/>
      <c r="G249" s="21"/>
      <c r="H249" s="22"/>
      <c r="I249" s="23"/>
    </row>
    <row r="250" spans="1:11" ht="13">
      <c r="A250" s="20">
        <v>39</v>
      </c>
      <c r="B250" s="2" t="s">
        <v>59</v>
      </c>
      <c r="D250" s="4"/>
      <c r="E250" s="3"/>
      <c r="F250" s="24">
        <f t="shared" ref="F250:K251" si="47">F96-F173</f>
        <v>348347362</v>
      </c>
      <c r="G250" s="25">
        <f t="shared" si="47"/>
        <v>257963692</v>
      </c>
      <c r="H250" s="26">
        <f t="shared" si="47"/>
        <v>0</v>
      </c>
      <c r="I250" s="27">
        <f t="shared" si="47"/>
        <v>90383670</v>
      </c>
      <c r="J250" s="24">
        <f t="shared" si="47"/>
        <v>348347362</v>
      </c>
      <c r="K250" s="24">
        <f t="shared" si="47"/>
        <v>0</v>
      </c>
    </row>
    <row r="251" spans="1:11" ht="13">
      <c r="A251" s="20">
        <v>40</v>
      </c>
      <c r="B251" s="2" t="s">
        <v>60</v>
      </c>
      <c r="D251" s="4"/>
      <c r="E251" s="3"/>
      <c r="F251" s="24">
        <f t="shared" si="47"/>
        <v>626583618</v>
      </c>
      <c r="G251" s="25">
        <f t="shared" si="47"/>
        <v>536199948</v>
      </c>
      <c r="H251" s="26">
        <f t="shared" si="47"/>
        <v>0</v>
      </c>
      <c r="I251" s="27">
        <f t="shared" si="47"/>
        <v>90383670</v>
      </c>
      <c r="J251" s="24">
        <f t="shared" si="47"/>
        <v>626583618</v>
      </c>
      <c r="K251" s="24">
        <f t="shared" si="47"/>
        <v>0</v>
      </c>
    </row>
    <row r="252" spans="1:11" ht="13">
      <c r="A252" s="20">
        <v>41</v>
      </c>
      <c r="D252" s="4"/>
      <c r="E252" s="3"/>
      <c r="G252" s="21"/>
      <c r="H252" s="22"/>
      <c r="I252" s="23"/>
    </row>
    <row r="253" spans="1:11" ht="13">
      <c r="A253" s="20">
        <v>42</v>
      </c>
      <c r="B253" s="2" t="s">
        <v>50</v>
      </c>
      <c r="D253" s="4"/>
      <c r="E253" s="3"/>
      <c r="G253" s="21"/>
      <c r="H253" s="22"/>
      <c r="I253" s="23"/>
    </row>
    <row r="254" spans="1:11" ht="13">
      <c r="A254" s="20">
        <v>43</v>
      </c>
      <c r="C254" s="2" t="str">
        <f>'[2]FR-16(7)(v)-1 Functional'!C254</f>
        <v>PRODUCTION - DEMAND</v>
      </c>
      <c r="D254" s="4"/>
      <c r="E254" s="3"/>
      <c r="F254" s="24">
        <f t="shared" ref="F254:K257" si="48">F100-F177</f>
        <v>8296806</v>
      </c>
      <c r="G254" s="25">
        <f t="shared" si="48"/>
        <v>8296806</v>
      </c>
      <c r="H254" s="26">
        <f t="shared" si="48"/>
        <v>0</v>
      </c>
      <c r="I254" s="27">
        <f t="shared" si="48"/>
        <v>0</v>
      </c>
      <c r="J254" s="24">
        <f t="shared" si="48"/>
        <v>8296806</v>
      </c>
      <c r="K254" s="24">
        <f t="shared" si="48"/>
        <v>0</v>
      </c>
    </row>
    <row r="255" spans="1:11" ht="13">
      <c r="A255" s="20">
        <v>44</v>
      </c>
      <c r="C255" s="2" t="str">
        <f>'[2]FR-16(7)(v)-1 Functional'!C255</f>
        <v>PRODUCTION - ENERGY</v>
      </c>
      <c r="D255" s="4"/>
      <c r="E255" s="3"/>
      <c r="F255" s="24">
        <f t="shared" si="48"/>
        <v>4077261</v>
      </c>
      <c r="G255" s="25">
        <f t="shared" si="48"/>
        <v>0</v>
      </c>
      <c r="H255" s="26">
        <f t="shared" si="48"/>
        <v>4077261</v>
      </c>
      <c r="I255" s="27">
        <f t="shared" si="48"/>
        <v>0</v>
      </c>
      <c r="J255" s="24">
        <f t="shared" si="48"/>
        <v>4077261</v>
      </c>
      <c r="K255" s="24">
        <f t="shared" si="48"/>
        <v>0</v>
      </c>
    </row>
    <row r="256" spans="1:11" ht="13">
      <c r="A256" s="20">
        <v>45</v>
      </c>
      <c r="C256" s="2" t="str">
        <f>'[2]FR-16(7)(v)-1 Functional'!C256</f>
        <v>TRANSMISSION</v>
      </c>
      <c r="D256" s="4"/>
      <c r="E256" s="3"/>
      <c r="F256" s="24">
        <f t="shared" si="48"/>
        <v>781201</v>
      </c>
      <c r="G256" s="25">
        <f t="shared" si="48"/>
        <v>781201</v>
      </c>
      <c r="H256" s="26">
        <f t="shared" si="48"/>
        <v>0</v>
      </c>
      <c r="I256" s="27">
        <f t="shared" si="48"/>
        <v>0</v>
      </c>
      <c r="J256" s="24">
        <f t="shared" si="48"/>
        <v>781201</v>
      </c>
      <c r="K256" s="24">
        <f t="shared" si="48"/>
        <v>0</v>
      </c>
    </row>
    <row r="257" spans="1:11" ht="13">
      <c r="A257" s="20">
        <v>46</v>
      </c>
      <c r="C257" s="2" t="str">
        <f>'[2]FR-16(7)(v)-1 Functional'!C257</f>
        <v>DISTRIBUTION - DEMAND</v>
      </c>
      <c r="D257" s="4"/>
      <c r="E257" s="3"/>
      <c r="F257" s="24">
        <f t="shared" si="48"/>
        <v>2473352</v>
      </c>
      <c r="G257" s="25">
        <f t="shared" si="48"/>
        <v>2473352</v>
      </c>
      <c r="H257" s="26">
        <f t="shared" si="48"/>
        <v>0</v>
      </c>
      <c r="I257" s="27">
        <f t="shared" si="48"/>
        <v>0</v>
      </c>
      <c r="J257" s="24">
        <f t="shared" si="48"/>
        <v>2473352</v>
      </c>
      <c r="K257" s="24">
        <f t="shared" si="48"/>
        <v>0</v>
      </c>
    </row>
    <row r="258" spans="1:11" ht="13">
      <c r="A258" s="20">
        <v>47</v>
      </c>
      <c r="C258" s="2" t="str">
        <f>'[2]FR-16(7)(v)-1 Functional'!C258</f>
        <v>DISTRIBUTION - CUSTOMER</v>
      </c>
      <c r="D258" s="4"/>
      <c r="E258" s="3"/>
      <c r="F258" s="24"/>
      <c r="G258" s="25"/>
      <c r="H258" s="26"/>
      <c r="I258" s="27"/>
      <c r="J258" s="24"/>
      <c r="K258" s="24"/>
    </row>
    <row r="259" spans="1:11" ht="13">
      <c r="A259" s="20">
        <v>48</v>
      </c>
      <c r="C259" s="2" t="str">
        <f>'[2]FR-16(7)(v)-1 Functional'!C259</f>
        <v>CUSTOMER ACCOUNTING</v>
      </c>
      <c r="D259" s="4"/>
      <c r="E259" s="3"/>
      <c r="F259" s="24">
        <f t="shared" ref="F259:K262" si="49">F105-F182</f>
        <v>3576039</v>
      </c>
      <c r="G259" s="25">
        <f t="shared" si="49"/>
        <v>0</v>
      </c>
      <c r="H259" s="26">
        <f t="shared" si="49"/>
        <v>0</v>
      </c>
      <c r="I259" s="27">
        <f t="shared" si="49"/>
        <v>3576039</v>
      </c>
      <c r="J259" s="24">
        <f t="shared" si="49"/>
        <v>3576039</v>
      </c>
      <c r="K259" s="24">
        <f t="shared" si="49"/>
        <v>0</v>
      </c>
    </row>
    <row r="260" spans="1:11" ht="13">
      <c r="A260" s="20">
        <v>49</v>
      </c>
      <c r="C260" s="2" t="str">
        <f>'[2]FR-16(7)(v)-1 Functional'!C260</f>
        <v>CUSTOMER SERVICE &amp; INFORMATION</v>
      </c>
      <c r="D260" s="4"/>
      <c r="E260" s="3"/>
      <c r="F260" s="24">
        <f t="shared" si="49"/>
        <v>155570</v>
      </c>
      <c r="G260" s="25">
        <f t="shared" si="49"/>
        <v>0</v>
      </c>
      <c r="H260" s="26">
        <f t="shared" si="49"/>
        <v>0</v>
      </c>
      <c r="I260" s="27">
        <f t="shared" si="49"/>
        <v>155570</v>
      </c>
      <c r="J260" s="24">
        <f t="shared" si="49"/>
        <v>155570</v>
      </c>
      <c r="K260" s="24">
        <f t="shared" si="49"/>
        <v>0</v>
      </c>
    </row>
    <row r="261" spans="1:11" ht="13">
      <c r="A261" s="20">
        <v>50</v>
      </c>
      <c r="C261" s="2" t="str">
        <f>'[2]FR-16(7)(v)-1 Functional'!C261</f>
        <v>SALES</v>
      </c>
      <c r="D261" s="4"/>
      <c r="E261" s="3"/>
      <c r="F261" s="24">
        <f t="shared" si="49"/>
        <v>0</v>
      </c>
      <c r="G261" s="25">
        <f t="shared" si="49"/>
        <v>0</v>
      </c>
      <c r="H261" s="26">
        <f t="shared" si="49"/>
        <v>0</v>
      </c>
      <c r="I261" s="27">
        <f t="shared" si="49"/>
        <v>0</v>
      </c>
      <c r="J261" s="24">
        <f t="shared" si="49"/>
        <v>0</v>
      </c>
      <c r="K261" s="24">
        <f t="shared" si="49"/>
        <v>0</v>
      </c>
    </row>
    <row r="262" spans="1:11" ht="13">
      <c r="A262" s="20">
        <v>51</v>
      </c>
      <c r="C262" s="28" t="str">
        <f>'[2]FR-16(7)(v)-1 Functional'!C262</f>
        <v>ADJUSTMENT</v>
      </c>
      <c r="D262" s="4"/>
      <c r="E262" s="3"/>
      <c r="F262" s="24">
        <f t="shared" si="49"/>
        <v>-744144</v>
      </c>
      <c r="G262" s="25">
        <f t="shared" si="49"/>
        <v>-549414</v>
      </c>
      <c r="H262" s="26">
        <f t="shared" si="49"/>
        <v>-91332</v>
      </c>
      <c r="I262" s="27">
        <f t="shared" si="49"/>
        <v>-103398</v>
      </c>
      <c r="J262" s="24">
        <f t="shared" si="49"/>
        <v>-744144</v>
      </c>
      <c r="K262" s="24">
        <f t="shared" si="49"/>
        <v>0</v>
      </c>
    </row>
    <row r="263" spans="1:11" ht="13">
      <c r="A263" s="20">
        <v>52</v>
      </c>
      <c r="C263" s="2" t="str">
        <f>'[2]FR-16(7)(v)-1 Functional'!C263</f>
        <v xml:space="preserve">  NET GENERAL &amp; INTANG PLANT</v>
      </c>
      <c r="D263" s="4"/>
      <c r="E263" s="3"/>
      <c r="F263" s="29">
        <f t="shared" ref="F263:K263" si="50">SUM(F253:F262)</f>
        <v>18616085</v>
      </c>
      <c r="G263" s="30">
        <f t="shared" si="50"/>
        <v>11001945</v>
      </c>
      <c r="H263" s="31">
        <f t="shared" si="50"/>
        <v>3985929</v>
      </c>
      <c r="I263" s="32">
        <f t="shared" si="50"/>
        <v>3628211</v>
      </c>
      <c r="J263" s="29">
        <f t="shared" si="50"/>
        <v>18616085</v>
      </c>
      <c r="K263" s="29">
        <f t="shared" si="50"/>
        <v>0</v>
      </c>
    </row>
    <row r="264" spans="1:11" ht="13">
      <c r="A264" s="20">
        <v>53</v>
      </c>
      <c r="D264" s="4"/>
      <c r="E264" s="3"/>
      <c r="F264" s="24"/>
      <c r="G264" s="25"/>
      <c r="H264" s="26"/>
      <c r="I264" s="27"/>
      <c r="J264" s="24"/>
    </row>
    <row r="265" spans="1:11" ht="13">
      <c r="A265" s="20">
        <v>54</v>
      </c>
      <c r="B265" s="2" t="s">
        <v>51</v>
      </c>
      <c r="D265" s="4"/>
      <c r="E265" s="3"/>
      <c r="F265" s="24"/>
      <c r="G265" s="25"/>
      <c r="H265" s="26"/>
      <c r="I265" s="27"/>
      <c r="J265" s="24"/>
    </row>
    <row r="266" spans="1:11" ht="13">
      <c r="A266" s="20">
        <v>55</v>
      </c>
      <c r="C266" s="2" t="str">
        <f>'[2]FR-16(7)(v)-1 Functional'!C266</f>
        <v>PRODUCTION - DEMAND</v>
      </c>
      <c r="D266" s="4"/>
      <c r="E266" s="3"/>
      <c r="F266" s="24">
        <f t="shared" ref="F266:K269" si="51">F112-F189</f>
        <v>2846407</v>
      </c>
      <c r="G266" s="25">
        <f t="shared" si="51"/>
        <v>2846407</v>
      </c>
      <c r="H266" s="26">
        <f t="shared" si="51"/>
        <v>0</v>
      </c>
      <c r="I266" s="27">
        <f t="shared" si="51"/>
        <v>0</v>
      </c>
      <c r="J266" s="24">
        <f t="shared" si="51"/>
        <v>2846407</v>
      </c>
      <c r="K266" s="24">
        <f t="shared" si="51"/>
        <v>0</v>
      </c>
    </row>
    <row r="267" spans="1:11" ht="13">
      <c r="A267" s="20">
        <v>56</v>
      </c>
      <c r="C267" s="2" t="str">
        <f>'[2]FR-16(7)(v)-1 Functional'!C267</f>
        <v>PRODUCTION - ENERGY</v>
      </c>
      <c r="D267" s="4"/>
      <c r="E267" s="3"/>
      <c r="F267" s="24">
        <f t="shared" si="51"/>
        <v>1398796</v>
      </c>
      <c r="G267" s="25">
        <f t="shared" si="51"/>
        <v>0</v>
      </c>
      <c r="H267" s="26">
        <f t="shared" si="51"/>
        <v>1398796</v>
      </c>
      <c r="I267" s="27">
        <f t="shared" si="51"/>
        <v>0</v>
      </c>
      <c r="J267" s="24">
        <f t="shared" si="51"/>
        <v>1398796</v>
      </c>
      <c r="K267" s="24">
        <f t="shared" si="51"/>
        <v>0</v>
      </c>
    </row>
    <row r="268" spans="1:11" ht="13">
      <c r="A268" s="20">
        <v>57</v>
      </c>
      <c r="C268" s="2" t="str">
        <f>'[2]FR-16(7)(v)-1 Functional'!C268</f>
        <v>TRANSMISSION</v>
      </c>
      <c r="D268" s="4"/>
      <c r="E268" s="3"/>
      <c r="F268" s="24">
        <f t="shared" si="51"/>
        <v>268009</v>
      </c>
      <c r="G268" s="25">
        <f t="shared" si="51"/>
        <v>268009</v>
      </c>
      <c r="H268" s="26">
        <f t="shared" si="51"/>
        <v>0</v>
      </c>
      <c r="I268" s="27">
        <f t="shared" si="51"/>
        <v>0</v>
      </c>
      <c r="J268" s="24">
        <f t="shared" si="51"/>
        <v>268009</v>
      </c>
      <c r="K268" s="24">
        <f t="shared" si="51"/>
        <v>0</v>
      </c>
    </row>
    <row r="269" spans="1:11" ht="13">
      <c r="A269" s="20">
        <v>58</v>
      </c>
      <c r="C269" s="2" t="str">
        <f>'[2]FR-16(7)(v)-1 Functional'!C269</f>
        <v>DISTRIBUTION - DEMAND</v>
      </c>
      <c r="D269" s="4"/>
      <c r="E269" s="3"/>
      <c r="F269" s="24">
        <f t="shared" si="51"/>
        <v>848539</v>
      </c>
      <c r="G269" s="25">
        <f t="shared" si="51"/>
        <v>848539</v>
      </c>
      <c r="H269" s="26">
        <f t="shared" si="51"/>
        <v>0</v>
      </c>
      <c r="I269" s="27">
        <f t="shared" si="51"/>
        <v>0</v>
      </c>
      <c r="J269" s="24">
        <f t="shared" si="51"/>
        <v>848539</v>
      </c>
      <c r="K269" s="24">
        <f t="shared" si="51"/>
        <v>0</v>
      </c>
    </row>
    <row r="270" spans="1:11" ht="13">
      <c r="A270" s="20">
        <v>59</v>
      </c>
      <c r="C270" s="2" t="str">
        <f>'[2]FR-16(7)(v)-1 Functional'!C270</f>
        <v>DISTRIBUTION - CUSTOMER</v>
      </c>
      <c r="D270" s="4"/>
      <c r="E270" s="3"/>
      <c r="F270" s="24"/>
      <c r="G270" s="25"/>
      <c r="H270" s="26"/>
      <c r="I270" s="27"/>
      <c r="J270" s="24"/>
      <c r="K270" s="24"/>
    </row>
    <row r="271" spans="1:11" ht="13">
      <c r="A271" s="20">
        <v>60</v>
      </c>
      <c r="C271" s="2" t="str">
        <f>'[2]FR-16(7)(v)-1 Functional'!C271</f>
        <v>CUSTOMER ACCOUNTING</v>
      </c>
      <c r="D271" s="4"/>
      <c r="E271" s="3"/>
      <c r="F271" s="24">
        <f t="shared" ref="F271:K274" si="52">F117-F194</f>
        <v>1226842</v>
      </c>
      <c r="G271" s="25">
        <f t="shared" si="52"/>
        <v>0</v>
      </c>
      <c r="H271" s="26">
        <f t="shared" si="52"/>
        <v>0</v>
      </c>
      <c r="I271" s="27">
        <f t="shared" si="52"/>
        <v>1226842</v>
      </c>
      <c r="J271" s="24">
        <f t="shared" si="52"/>
        <v>1226842</v>
      </c>
      <c r="K271" s="24">
        <f t="shared" si="52"/>
        <v>0</v>
      </c>
    </row>
    <row r="272" spans="1:11" ht="13">
      <c r="A272" s="20">
        <v>61</v>
      </c>
      <c r="C272" s="2" t="str">
        <f>'[2]FR-16(7)(v)-1 Functional'!C272</f>
        <v>CUSTOMER SERVICE &amp; INFORMATION</v>
      </c>
      <c r="D272" s="4"/>
      <c r="E272" s="3"/>
      <c r="F272" s="24">
        <f t="shared" si="52"/>
        <v>53371</v>
      </c>
      <c r="G272" s="25">
        <f t="shared" si="52"/>
        <v>0</v>
      </c>
      <c r="H272" s="26">
        <f t="shared" si="52"/>
        <v>0</v>
      </c>
      <c r="I272" s="27">
        <f t="shared" si="52"/>
        <v>53371</v>
      </c>
      <c r="J272" s="24">
        <f t="shared" si="52"/>
        <v>53371</v>
      </c>
      <c r="K272" s="24">
        <f t="shared" si="52"/>
        <v>0</v>
      </c>
    </row>
    <row r="273" spans="1:11" ht="13">
      <c r="A273" s="20">
        <v>62</v>
      </c>
      <c r="C273" s="2" t="str">
        <f>'[2]FR-16(7)(v)-1 Functional'!C273</f>
        <v>SALES</v>
      </c>
      <c r="D273" s="4"/>
      <c r="E273" s="3"/>
      <c r="F273" s="24">
        <f t="shared" si="52"/>
        <v>0</v>
      </c>
      <c r="G273" s="25">
        <f t="shared" si="52"/>
        <v>0</v>
      </c>
      <c r="H273" s="26">
        <f t="shared" si="52"/>
        <v>0</v>
      </c>
      <c r="I273" s="27">
        <f t="shared" si="52"/>
        <v>0</v>
      </c>
      <c r="J273" s="24">
        <f t="shared" si="52"/>
        <v>0</v>
      </c>
      <c r="K273" s="24">
        <f t="shared" si="52"/>
        <v>0</v>
      </c>
    </row>
    <row r="274" spans="1:11" ht="13">
      <c r="A274" s="20">
        <v>63</v>
      </c>
      <c r="C274" s="2" t="str">
        <f>'[2]FR-16(7)(v)-1 Functional'!C274</f>
        <v>ADJUSTMENT</v>
      </c>
      <c r="D274" s="4"/>
      <c r="E274" s="3"/>
      <c r="F274" s="24">
        <f t="shared" si="52"/>
        <v>61167</v>
      </c>
      <c r="G274" s="25">
        <f t="shared" si="52"/>
        <v>45161</v>
      </c>
      <c r="H274" s="26">
        <f t="shared" si="52"/>
        <v>7507</v>
      </c>
      <c r="I274" s="27">
        <f t="shared" si="52"/>
        <v>8499</v>
      </c>
      <c r="J274" s="24">
        <f t="shared" si="52"/>
        <v>61167</v>
      </c>
      <c r="K274" s="24">
        <f t="shared" si="52"/>
        <v>0</v>
      </c>
    </row>
    <row r="275" spans="1:11" ht="13">
      <c r="A275" s="20">
        <v>64</v>
      </c>
      <c r="C275" s="74" t="str">
        <f>'[2]FR-16(7)(v)-1 Functional'!C275</f>
        <v xml:space="preserve">  COMMON &amp; OTHER PLANT IN SERVICE</v>
      </c>
      <c r="D275" s="4"/>
      <c r="E275" s="3"/>
      <c r="F275" s="29">
        <f t="shared" ref="F275:K275" si="53">SUM(F265:F274)</f>
        <v>6703131</v>
      </c>
      <c r="G275" s="30">
        <f t="shared" si="53"/>
        <v>4008116</v>
      </c>
      <c r="H275" s="31">
        <f t="shared" si="53"/>
        <v>1406303</v>
      </c>
      <c r="I275" s="32">
        <f t="shared" si="53"/>
        <v>1288712</v>
      </c>
      <c r="J275" s="29">
        <f t="shared" si="53"/>
        <v>6703131</v>
      </c>
      <c r="K275" s="29">
        <f t="shared" si="53"/>
        <v>0</v>
      </c>
    </row>
    <row r="276" spans="1:11" ht="13">
      <c r="A276" s="20">
        <v>65</v>
      </c>
      <c r="D276" s="4"/>
      <c r="E276" s="3"/>
      <c r="F276" s="24"/>
      <c r="G276" s="25"/>
      <c r="H276" s="26"/>
      <c r="I276" s="27"/>
      <c r="J276" s="24"/>
      <c r="K276" s="24"/>
    </row>
    <row r="277" spans="1:11" ht="13">
      <c r="A277" s="20">
        <v>66</v>
      </c>
      <c r="C277" s="2" t="str">
        <f>'[2]FR-16(7)(v)-1 Functional'!C277</f>
        <v>NET ELECTRIC PLANT IN SERVICE</v>
      </c>
      <c r="D277" s="4"/>
      <c r="E277" s="3"/>
      <c r="F277" s="24">
        <f t="shared" ref="F277:K277" si="54">F275+F263+F248+F222+F216</f>
        <v>651902834</v>
      </c>
      <c r="G277" s="76">
        <f t="shared" si="54"/>
        <v>551210009</v>
      </c>
      <c r="H277" s="77">
        <f t="shared" si="54"/>
        <v>5392232</v>
      </c>
      <c r="I277" s="78">
        <f t="shared" si="54"/>
        <v>95300593</v>
      </c>
      <c r="J277" s="24">
        <f t="shared" si="54"/>
        <v>651902834</v>
      </c>
      <c r="K277" s="24">
        <f t="shared" si="54"/>
        <v>0</v>
      </c>
    </row>
    <row r="278" spans="1:11" ht="13">
      <c r="B278" s="1"/>
      <c r="C278" s="3"/>
      <c r="D278" s="4"/>
      <c r="E278" s="3"/>
      <c r="F278" s="3"/>
      <c r="G278" s="3"/>
      <c r="H278" s="3"/>
      <c r="I278" s="3"/>
      <c r="J278" s="3"/>
      <c r="K278" s="3"/>
    </row>
    <row r="279" spans="1:11" ht="13">
      <c r="A279" s="1" t="str">
        <f>co_name</f>
        <v>DUKE ENERGY KENTUCKY, INC.</v>
      </c>
      <c r="C279" s="3"/>
      <c r="D279" s="4"/>
      <c r="E279" s="3"/>
      <c r="F279" s="3"/>
      <c r="G279" s="3"/>
      <c r="H279" s="3"/>
      <c r="I279" s="3"/>
      <c r="J279" s="3" t="str">
        <f>J1</f>
        <v>FR-16(7)(v)-15</v>
      </c>
      <c r="K279" s="3"/>
    </row>
    <row r="280" spans="1:11" ht="13">
      <c r="A280" s="1" t="str">
        <f>$A$2</f>
        <v>RESIDENTIAL CLASSIFIED - ELECTRIC COST OF SERVICE</v>
      </c>
      <c r="C280" s="3"/>
      <c r="D280" s="4"/>
      <c r="E280" s="3"/>
      <c r="F280" s="3"/>
      <c r="G280" s="3"/>
      <c r="H280" s="3"/>
      <c r="I280" s="3"/>
      <c r="J280" s="3" t="str">
        <f>J2</f>
        <v>WITNESS RESPONSIBLE:</v>
      </c>
      <c r="K280" s="3"/>
    </row>
    <row r="281" spans="1:11" ht="13">
      <c r="A281" s="1" t="str">
        <f>case_name</f>
        <v>CASE NO: 2022-00372</v>
      </c>
      <c r="C281" s="3"/>
      <c r="D281" s="4"/>
      <c r="E281" s="3"/>
      <c r="F281" s="3"/>
      <c r="G281" s="3"/>
      <c r="H281" s="3"/>
      <c r="I281" s="3"/>
      <c r="J281" s="3" t="str">
        <f>Witness</f>
        <v>JAMES E. ZIOLKOWSKI</v>
      </c>
      <c r="K281" s="3"/>
    </row>
    <row r="282" spans="1:11" ht="13">
      <c r="A282" s="1" t="str">
        <f>data_filing</f>
        <v>DATA: 12 MONTHS ACTUAL  &amp; 0 MONTHS ESTIMATED</v>
      </c>
      <c r="C282" s="3"/>
      <c r="D282" s="4"/>
      <c r="E282" s="3"/>
      <c r="F282" s="3"/>
      <c r="G282" s="3"/>
      <c r="H282" s="3"/>
      <c r="I282" s="3"/>
      <c r="J282" s="3" t="str">
        <f>"PAGE "&amp;Pages2-10&amp;" OF "&amp;Pages2</f>
        <v>PAGE 5 OF 15</v>
      </c>
      <c r="K282" s="3"/>
    </row>
    <row r="283" spans="1:11" ht="13">
      <c r="A283" s="1" t="str">
        <f>type</f>
        <v xml:space="preserve">TYPE OF FILING: "X" ORIGINAL   UPDATED    REVISED  </v>
      </c>
      <c r="C283" s="3"/>
      <c r="D283" s="4"/>
      <c r="E283" s="3"/>
      <c r="F283" s="3"/>
      <c r="G283" s="3"/>
      <c r="H283" s="3"/>
      <c r="I283" s="3"/>
      <c r="J283" s="3"/>
      <c r="K283" s="3"/>
    </row>
    <row r="284" spans="1:11" ht="13">
      <c r="B284" s="1"/>
      <c r="C284" s="3"/>
      <c r="D284" s="4"/>
      <c r="E284" s="3"/>
      <c r="F284" s="3"/>
      <c r="G284" s="3"/>
      <c r="H284" s="3"/>
      <c r="I284" s="3"/>
      <c r="J284" s="3"/>
      <c r="K284" s="3"/>
    </row>
    <row r="285" spans="1:11" ht="13">
      <c r="B285" s="1"/>
      <c r="C285" s="3"/>
      <c r="D285" s="4"/>
      <c r="E285" s="3"/>
      <c r="F285" s="3"/>
      <c r="G285" s="3"/>
      <c r="H285" s="3"/>
      <c r="I285" s="3"/>
      <c r="J285" s="3"/>
      <c r="K285" s="3"/>
    </row>
    <row r="286" spans="1:11" ht="13">
      <c r="A286" s="4" t="s">
        <v>2</v>
      </c>
      <c r="B286" s="3"/>
      <c r="C286" s="3"/>
      <c r="D286" s="4"/>
      <c r="E286" s="3"/>
      <c r="F286" s="4" t="s">
        <v>3</v>
      </c>
      <c r="G286" s="7" t="s">
        <v>4</v>
      </c>
      <c r="H286" s="8"/>
      <c r="I286" s="9"/>
      <c r="J286" s="4" t="s">
        <v>3</v>
      </c>
      <c r="K286" s="4" t="s">
        <v>5</v>
      </c>
    </row>
    <row r="287" spans="1:11" ht="13">
      <c r="A287" s="10" t="s">
        <v>6</v>
      </c>
      <c r="B287" s="11" t="s">
        <v>61</v>
      </c>
      <c r="C287" s="11"/>
      <c r="D287" s="10" t="s">
        <v>8</v>
      </c>
      <c r="E287" s="11"/>
      <c r="F287" s="10" t="str">
        <f>$F$9</f>
        <v>RESIDENTIAL</v>
      </c>
      <c r="G287" s="68" t="str">
        <f t="shared" ref="G287:I288" si="55">G9</f>
        <v>DEMAND</v>
      </c>
      <c r="H287" s="69" t="str">
        <f t="shared" si="55"/>
        <v>ENERGY</v>
      </c>
      <c r="I287" s="70" t="str">
        <f t="shared" si="55"/>
        <v>CUSTOMER</v>
      </c>
      <c r="J287" s="10" t="s">
        <v>13</v>
      </c>
      <c r="K287" s="10" t="s">
        <v>14</v>
      </c>
    </row>
    <row r="288" spans="1:11" ht="13">
      <c r="C288" s="16" t="s">
        <v>62</v>
      </c>
      <c r="D288" s="4"/>
      <c r="E288" s="3"/>
      <c r="G288" s="71">
        <f t="shared" si="55"/>
        <v>3</v>
      </c>
      <c r="H288" s="72">
        <f t="shared" si="55"/>
        <v>4</v>
      </c>
      <c r="I288" s="73">
        <f t="shared" si="55"/>
        <v>5</v>
      </c>
    </row>
    <row r="289" spans="1:11" ht="13">
      <c r="A289" s="20">
        <v>1</v>
      </c>
      <c r="B289" s="2" t="s">
        <v>63</v>
      </c>
      <c r="D289" s="4"/>
      <c r="E289" s="3"/>
      <c r="G289" s="21"/>
      <c r="H289" s="22"/>
      <c r="I289" s="23"/>
    </row>
    <row r="290" spans="1:11" ht="13">
      <c r="A290" s="20">
        <v>2</v>
      </c>
      <c r="B290" s="2" t="s">
        <v>64</v>
      </c>
      <c r="D290" s="4"/>
      <c r="E290" s="3"/>
      <c r="G290" s="21"/>
      <c r="H290" s="22"/>
      <c r="I290" s="23"/>
    </row>
    <row r="291" spans="1:11" ht="13">
      <c r="A291" s="20">
        <v>3</v>
      </c>
      <c r="B291" s="2" t="s">
        <v>65</v>
      </c>
      <c r="D291" s="4"/>
      <c r="E291" s="3"/>
      <c r="G291" s="21"/>
      <c r="H291" s="22"/>
      <c r="I291" s="23"/>
    </row>
    <row r="292" spans="1:11" ht="13">
      <c r="A292" s="20">
        <v>4</v>
      </c>
      <c r="C292" s="2" t="str">
        <f>'[2]FR-16(7)(v)-1 Functional'!C292</f>
        <v>LIBERALIZED DEPRECIATION</v>
      </c>
      <c r="D292" s="4" t="str">
        <f>'[2]FR-16(7)(v)-1 Functional'!D292</f>
        <v>NP29</v>
      </c>
      <c r="E292" s="2" t="s">
        <v>32</v>
      </c>
      <c r="F292" s="33">
        <f>'[2]FR-16(7)(v)-14 TOTAL CLASS'!G292</f>
        <v>0</v>
      </c>
      <c r="G292" s="25">
        <f>'[2]FR-16(7)(v)-3 PROD Demand'!G292+'[2]FR-16(7)(v)-7 TRANS Demand'!G292+'[2]FR-16(7)(v)-11 DIST Demand'!G292</f>
        <v>0</v>
      </c>
      <c r="H292" s="26">
        <f>'[2]FR-16(7)(v)-4 PROD Energy'!G292+'[2]FR-16(7)(v)-8 TRANS Energy'!G292+'[2]FR-16(7)(v)-12 DIST Energy'!G292</f>
        <v>0</v>
      </c>
      <c r="I292" s="27">
        <f>'[2]FR-16(7)(v)-5 PROD Cust'!G292+'[2]FR-16(7)(v)-9 TRANS Cust'!G292+'[2]FR-16(7)(v)-13 DIST Cust'!G292</f>
        <v>0</v>
      </c>
      <c r="J292" s="24">
        <f t="shared" ref="J292:J300" si="56">SUM(G292:I292)</f>
        <v>0</v>
      </c>
      <c r="K292" s="24">
        <f t="shared" ref="K292:K300" si="57">F292-J292</f>
        <v>0</v>
      </c>
    </row>
    <row r="293" spans="1:11" ht="13">
      <c r="A293" s="20">
        <v>5</v>
      </c>
      <c r="C293" s="2" t="str">
        <f>'[2]FR-16(7)(v)-1 Functional'!C293</f>
        <v>LEASED METERS</v>
      </c>
      <c r="D293" s="4" t="str">
        <f>'[2]FR-16(7)(v)-1 Functional'!D293</f>
        <v>NP29</v>
      </c>
      <c r="E293" s="2" t="s">
        <v>32</v>
      </c>
      <c r="F293" s="33">
        <f>'[2]FR-16(7)(v)-14 TOTAL CLASS'!G293</f>
        <v>0</v>
      </c>
      <c r="G293" s="25">
        <f>'[2]FR-16(7)(v)-3 PROD Demand'!G293+'[2]FR-16(7)(v)-7 TRANS Demand'!G293+'[2]FR-16(7)(v)-11 DIST Demand'!G293</f>
        <v>0</v>
      </c>
      <c r="H293" s="26">
        <f>'[2]FR-16(7)(v)-4 PROD Energy'!G293+'[2]FR-16(7)(v)-8 TRANS Energy'!G293+'[2]FR-16(7)(v)-12 DIST Energy'!G293</f>
        <v>0</v>
      </c>
      <c r="I293" s="27">
        <f>'[2]FR-16(7)(v)-5 PROD Cust'!G293+'[2]FR-16(7)(v)-9 TRANS Cust'!G293+'[2]FR-16(7)(v)-13 DIST Cust'!G293</f>
        <v>0</v>
      </c>
      <c r="J293" s="24">
        <f t="shared" si="56"/>
        <v>0</v>
      </c>
      <c r="K293" s="24">
        <f t="shared" si="57"/>
        <v>0</v>
      </c>
    </row>
    <row r="294" spans="1:11" ht="13">
      <c r="A294" s="20">
        <v>6</v>
      </c>
      <c r="C294" s="2" t="str">
        <f>'[2]FR-16(7)(v)-1 Functional'!C294</f>
        <v>CONTRIB AID CONSTR</v>
      </c>
      <c r="D294" s="4" t="str">
        <f>'[2]FR-16(7)(v)-1 Functional'!D294</f>
        <v>NP29</v>
      </c>
      <c r="E294" s="2" t="s">
        <v>32</v>
      </c>
      <c r="F294" s="33">
        <f>'[2]FR-16(7)(v)-14 TOTAL CLASS'!G294</f>
        <v>1232386</v>
      </c>
      <c r="G294" s="25">
        <f>'[2]FR-16(7)(v)-3 PROD Demand'!G294+'[2]FR-16(7)(v)-7 TRANS Demand'!G294+'[2]FR-16(7)(v)-11 DIST Demand'!G294</f>
        <v>1041612</v>
      </c>
      <c r="H294" s="26">
        <f>'[2]FR-16(7)(v)-4 PROD Energy'!G294+'[2]FR-16(7)(v)-8 TRANS Energy'!G294+'[2]FR-16(7)(v)-12 DIST Energy'!G294</f>
        <v>10179</v>
      </c>
      <c r="I294" s="27">
        <f>'[2]FR-16(7)(v)-5 PROD Cust'!G294+'[2]FR-16(7)(v)-9 TRANS Cust'!G294+'[2]FR-16(7)(v)-13 DIST Cust'!G294</f>
        <v>180595</v>
      </c>
      <c r="J294" s="24">
        <f t="shared" si="56"/>
        <v>1232386</v>
      </c>
      <c r="K294" s="24">
        <f t="shared" si="57"/>
        <v>0</v>
      </c>
    </row>
    <row r="295" spans="1:11" ht="13">
      <c r="A295" s="20">
        <v>7</v>
      </c>
      <c r="C295" s="2" t="str">
        <f>'[2]FR-16(7)(v)-1 Functional'!C295</f>
        <v>TAX INTEREST, EXPENSING, DEPR.</v>
      </c>
      <c r="D295" s="4" t="str">
        <f>'[2]FR-16(7)(v)-1 Functional'!D295</f>
        <v>NP29</v>
      </c>
      <c r="E295" s="2" t="s">
        <v>32</v>
      </c>
      <c r="F295" s="33">
        <f>'[2]FR-16(7)(v)-14 TOTAL CLASS'!G295</f>
        <v>0</v>
      </c>
      <c r="G295" s="25">
        <f>'[2]FR-16(7)(v)-3 PROD Demand'!G295+'[2]FR-16(7)(v)-7 TRANS Demand'!G295+'[2]FR-16(7)(v)-11 DIST Demand'!G295</f>
        <v>0</v>
      </c>
      <c r="H295" s="26">
        <f>'[2]FR-16(7)(v)-4 PROD Energy'!G295+'[2]FR-16(7)(v)-8 TRANS Energy'!G295+'[2]FR-16(7)(v)-12 DIST Energy'!G295</f>
        <v>0</v>
      </c>
      <c r="I295" s="27">
        <f>'[2]FR-16(7)(v)-5 PROD Cust'!G295+'[2]FR-16(7)(v)-9 TRANS Cust'!G295+'[2]FR-16(7)(v)-13 DIST Cust'!G295</f>
        <v>0</v>
      </c>
      <c r="J295" s="24">
        <f t="shared" si="56"/>
        <v>0</v>
      </c>
      <c r="K295" s="24">
        <f t="shared" si="57"/>
        <v>0</v>
      </c>
    </row>
    <row r="296" spans="1:11" ht="13">
      <c r="A296" s="20">
        <v>8</v>
      </c>
      <c r="C296" s="2" t="str">
        <f>'[2]FR-16(7)(v)-1 Functional'!C296</f>
        <v>AFUDC IN DEBT</v>
      </c>
      <c r="D296" s="4" t="str">
        <f>'[2]FR-16(7)(v)-1 Functional'!D296</f>
        <v>NP29</v>
      </c>
      <c r="E296" s="2" t="s">
        <v>32</v>
      </c>
      <c r="F296" s="33">
        <f>'[2]FR-16(7)(v)-14 TOTAL CLASS'!G296</f>
        <v>0</v>
      </c>
      <c r="G296" s="25">
        <f>'[2]FR-16(7)(v)-3 PROD Demand'!G296+'[2]FR-16(7)(v)-7 TRANS Demand'!G296+'[2]FR-16(7)(v)-11 DIST Demand'!G296</f>
        <v>0</v>
      </c>
      <c r="H296" s="26">
        <f>'[2]FR-16(7)(v)-4 PROD Energy'!G296+'[2]FR-16(7)(v)-8 TRANS Energy'!G296+'[2]FR-16(7)(v)-12 DIST Energy'!G296</f>
        <v>0</v>
      </c>
      <c r="I296" s="27">
        <f>'[2]FR-16(7)(v)-5 PROD Cust'!G296+'[2]FR-16(7)(v)-9 TRANS Cust'!G296+'[2]FR-16(7)(v)-13 DIST Cust'!G296</f>
        <v>0</v>
      </c>
      <c r="J296" s="24">
        <f t="shared" si="56"/>
        <v>0</v>
      </c>
      <c r="K296" s="24">
        <f t="shared" si="57"/>
        <v>0</v>
      </c>
    </row>
    <row r="297" spans="1:11" ht="13">
      <c r="A297" s="20">
        <v>9</v>
      </c>
      <c r="C297" s="2" t="str">
        <f>'[2]FR-16(7)(v)-1 Functional'!C297</f>
        <v>CASUALTY LOSS</v>
      </c>
      <c r="D297" s="4" t="str">
        <f>'[2]FR-16(7)(v)-1 Functional'!D297</f>
        <v>NP29</v>
      </c>
      <c r="E297" s="2" t="s">
        <v>32</v>
      </c>
      <c r="F297" s="33">
        <f>'[2]FR-16(7)(v)-14 TOTAL CLASS'!G297</f>
        <v>186737</v>
      </c>
      <c r="G297" s="25">
        <f>'[2]FR-16(7)(v)-3 PROD Demand'!G297+'[2]FR-16(7)(v)-7 TRANS Demand'!G297+'[2]FR-16(7)(v)-11 DIST Demand'!G297</f>
        <v>157830</v>
      </c>
      <c r="H297" s="26">
        <f>'[2]FR-16(7)(v)-4 PROD Energy'!G297+'[2]FR-16(7)(v)-8 TRANS Energy'!G297+'[2]FR-16(7)(v)-12 DIST Energy'!G297</f>
        <v>1543</v>
      </c>
      <c r="I297" s="27">
        <f>'[2]FR-16(7)(v)-5 PROD Cust'!G297+'[2]FR-16(7)(v)-9 TRANS Cust'!G297+'[2]FR-16(7)(v)-13 DIST Cust'!G297</f>
        <v>27364</v>
      </c>
      <c r="J297" s="24">
        <f t="shared" si="56"/>
        <v>186737</v>
      </c>
      <c r="K297" s="24">
        <f t="shared" si="57"/>
        <v>0</v>
      </c>
    </row>
    <row r="298" spans="1:11" ht="13">
      <c r="A298" s="20">
        <v>10</v>
      </c>
      <c r="C298" s="2" t="str">
        <f>'[2]FR-16(7)(v)-1 Functional'!C298</f>
        <v>NON-CASH OVERHEADS</v>
      </c>
      <c r="D298" s="4" t="str">
        <f>'[2]FR-16(7)(v)-1 Functional'!D298</f>
        <v>NP29</v>
      </c>
      <c r="E298" s="2" t="s">
        <v>32</v>
      </c>
      <c r="F298" s="33">
        <f>'[2]FR-16(7)(v)-14 TOTAL CLASS'!G298</f>
        <v>946788</v>
      </c>
      <c r="G298" s="25">
        <f>'[2]FR-16(7)(v)-3 PROD Demand'!G298+'[2]FR-16(7)(v)-7 TRANS Demand'!G298+'[2]FR-16(7)(v)-11 DIST Demand'!G298</f>
        <v>800223</v>
      </c>
      <c r="H298" s="26">
        <f>'[2]FR-16(7)(v)-4 PROD Energy'!G298+'[2]FR-16(7)(v)-8 TRANS Energy'!G298+'[2]FR-16(7)(v)-12 DIST Energy'!G298</f>
        <v>7820</v>
      </c>
      <c r="I298" s="27">
        <f>'[2]FR-16(7)(v)-5 PROD Cust'!G298+'[2]FR-16(7)(v)-9 TRANS Cust'!G298+'[2]FR-16(7)(v)-13 DIST Cust'!G298</f>
        <v>138745</v>
      </c>
      <c r="J298" s="24">
        <f t="shared" si="56"/>
        <v>946788</v>
      </c>
      <c r="K298" s="24">
        <f t="shared" si="57"/>
        <v>0</v>
      </c>
    </row>
    <row r="299" spans="1:11" ht="13">
      <c r="A299" s="20">
        <v>11</v>
      </c>
      <c r="C299" s="2" t="str">
        <f>'[2]FR-16(7)(v)-1 Functional'!C299</f>
        <v>PLANT FAS 109</v>
      </c>
      <c r="D299" s="4" t="str">
        <f>'[2]FR-16(7)(v)-1 Functional'!D299</f>
        <v>NP29</v>
      </c>
      <c r="E299" s="2" t="s">
        <v>32</v>
      </c>
      <c r="F299" s="33">
        <f>'[2]FR-16(7)(v)-14 TOTAL CLASS'!G299</f>
        <v>0</v>
      </c>
      <c r="G299" s="25">
        <f>'[2]FR-16(7)(v)-3 PROD Demand'!G299+'[2]FR-16(7)(v)-7 TRANS Demand'!G299+'[2]FR-16(7)(v)-11 DIST Demand'!G299</f>
        <v>0</v>
      </c>
      <c r="H299" s="26">
        <f>'[2]FR-16(7)(v)-4 PROD Energy'!G299+'[2]FR-16(7)(v)-8 TRANS Energy'!G299+'[2]FR-16(7)(v)-12 DIST Energy'!G299</f>
        <v>0</v>
      </c>
      <c r="I299" s="27">
        <f>'[2]FR-16(7)(v)-5 PROD Cust'!G299+'[2]FR-16(7)(v)-9 TRANS Cust'!G299+'[2]FR-16(7)(v)-13 DIST Cust'!G299</f>
        <v>0</v>
      </c>
      <c r="J299" s="24">
        <f t="shared" si="56"/>
        <v>0</v>
      </c>
      <c r="K299" s="24">
        <f t="shared" si="57"/>
        <v>0</v>
      </c>
    </row>
    <row r="300" spans="1:11" ht="13">
      <c r="A300" s="20">
        <v>12</v>
      </c>
      <c r="C300" s="2" t="str">
        <f>'[2]FR-16(7)(v)-1 Functional'!C300</f>
        <v>PP&amp;E &amp; MISCELLANEOUS</v>
      </c>
      <c r="D300" s="4" t="str">
        <f>'[2]FR-16(7)(v)-1 Functional'!D300</f>
        <v>NP29</v>
      </c>
      <c r="F300" s="33">
        <f>'[2]FR-16(7)(v)-14 TOTAL CLASS'!G300</f>
        <v>95058031</v>
      </c>
      <c r="G300" s="25">
        <f>'[2]FR-16(7)(v)-3 PROD Demand'!G300+'[2]FR-16(7)(v)-7 TRANS Demand'!G300+'[2]FR-16(7)(v)-11 DIST Demand'!G300</f>
        <v>80342930</v>
      </c>
      <c r="H300" s="26">
        <f>'[2]FR-16(7)(v)-4 PROD Energy'!G300+'[2]FR-16(7)(v)-8 TRANS Energy'!G300+'[2]FR-16(7)(v)-12 DIST Energy'!G300</f>
        <v>785134</v>
      </c>
      <c r="I300" s="27">
        <f>'[2]FR-16(7)(v)-5 PROD Cust'!G300+'[2]FR-16(7)(v)-9 TRANS Cust'!G300+'[2]FR-16(7)(v)-13 DIST Cust'!G300</f>
        <v>13929967</v>
      </c>
      <c r="J300" s="24">
        <f t="shared" si="56"/>
        <v>95058031</v>
      </c>
      <c r="K300" s="24">
        <f t="shared" si="57"/>
        <v>0</v>
      </c>
    </row>
    <row r="301" spans="1:11" ht="13">
      <c r="A301" s="20">
        <v>13</v>
      </c>
      <c r="C301" s="74" t="str">
        <f>'[2]FR-16(7)(v)-1 Functional'!C301</f>
        <v xml:space="preserve">  TOTAL ACCOUNT 282</v>
      </c>
      <c r="D301" s="4"/>
      <c r="F301" s="29">
        <f t="shared" ref="F301:K301" si="58">SUM(F292:F300)</f>
        <v>97423942</v>
      </c>
      <c r="G301" s="30">
        <f t="shared" si="58"/>
        <v>82342595</v>
      </c>
      <c r="H301" s="31">
        <f t="shared" si="58"/>
        <v>804676</v>
      </c>
      <c r="I301" s="32">
        <f t="shared" si="58"/>
        <v>14276671</v>
      </c>
      <c r="J301" s="29">
        <f t="shared" si="58"/>
        <v>97423942</v>
      </c>
      <c r="K301" s="29">
        <f t="shared" si="58"/>
        <v>0</v>
      </c>
    </row>
    <row r="302" spans="1:11" ht="13">
      <c r="A302" s="20">
        <v>14</v>
      </c>
      <c r="D302" s="4"/>
      <c r="E302" s="3"/>
      <c r="G302" s="21"/>
      <c r="H302" s="22"/>
      <c r="I302" s="23"/>
    </row>
    <row r="303" spans="1:11" ht="13">
      <c r="A303" s="20">
        <v>15</v>
      </c>
      <c r="B303" s="2" t="s">
        <v>66</v>
      </c>
      <c r="D303" s="4"/>
      <c r="E303" s="3"/>
      <c r="G303" s="21"/>
      <c r="H303" s="22"/>
      <c r="I303" s="23"/>
    </row>
    <row r="304" spans="1:11" ht="13">
      <c r="A304" s="20">
        <v>16</v>
      </c>
      <c r="C304" s="2" t="str">
        <f>'[2]FR-16(7)(v)-1 Functional'!C304</f>
        <v>TRANSITION FROM MISO TO PJM</v>
      </c>
      <c r="D304" s="4" t="str">
        <f>'[2]FR-16(7)(v)-1 Functional'!D304</f>
        <v>NP29</v>
      </c>
      <c r="F304" s="33">
        <f>'[2]FR-16(7)(v)-14 TOTAL CLASS'!G304</f>
        <v>0</v>
      </c>
      <c r="G304" s="25">
        <f>'[2]FR-16(7)(v)-3 PROD Demand'!G304+'[2]FR-16(7)(v)-7 TRANS Demand'!G304+'[2]FR-16(7)(v)-11 DIST Demand'!G304</f>
        <v>0</v>
      </c>
      <c r="H304" s="26">
        <f>'[2]FR-16(7)(v)-4 PROD Energy'!G304+'[2]FR-16(7)(v)-8 TRANS Energy'!G304+'[2]FR-16(7)(v)-12 DIST Energy'!G304</f>
        <v>0</v>
      </c>
      <c r="I304" s="27">
        <f>'[2]FR-16(7)(v)-5 PROD Cust'!G304+'[2]FR-16(7)(v)-9 TRANS Cust'!G304+'[2]FR-16(7)(v)-13 DIST Cust'!G304</f>
        <v>0</v>
      </c>
      <c r="J304" s="24">
        <f t="shared" ref="J304:J314" si="59">SUM(G304:I304)</f>
        <v>0</v>
      </c>
      <c r="K304" s="24">
        <f t="shared" ref="K304:K314" si="60">F304-J304</f>
        <v>0</v>
      </c>
    </row>
    <row r="305" spans="1:11" ht="13">
      <c r="A305" s="20">
        <v>17</v>
      </c>
      <c r="C305" s="2" t="str">
        <f>'[2]FR-16(7)(v)-1 Functional'!C305</f>
        <v>DEFERRED PLANT COSTS</v>
      </c>
      <c r="D305" s="4" t="str">
        <f>'[2]FR-16(7)(v)-1 Functional'!D305</f>
        <v>K201</v>
      </c>
      <c r="F305" s="33">
        <f>'[2]FR-16(7)(v)-14 TOTAL CLASS'!G305</f>
        <v>3126487</v>
      </c>
      <c r="G305" s="25">
        <f>'[2]FR-16(7)(v)-3 PROD Demand'!G305+'[2]FR-16(7)(v)-7 TRANS Demand'!G305+'[2]FR-16(7)(v)-11 DIST Demand'!G305</f>
        <v>3126487</v>
      </c>
      <c r="H305" s="26">
        <f>'[2]FR-16(7)(v)-4 PROD Energy'!G305+'[2]FR-16(7)(v)-8 TRANS Energy'!G305+'[2]FR-16(7)(v)-12 DIST Energy'!G305</f>
        <v>0</v>
      </c>
      <c r="I305" s="27">
        <f>'[2]FR-16(7)(v)-5 PROD Cust'!G305+'[2]FR-16(7)(v)-9 TRANS Cust'!G305+'[2]FR-16(7)(v)-13 DIST Cust'!G305</f>
        <v>0</v>
      </c>
      <c r="J305" s="24">
        <f t="shared" si="59"/>
        <v>3126487</v>
      </c>
      <c r="K305" s="24">
        <f t="shared" si="60"/>
        <v>0</v>
      </c>
    </row>
    <row r="306" spans="1:11" ht="13">
      <c r="A306" s="20">
        <v>18</v>
      </c>
      <c r="C306" s="2" t="str">
        <f>'[2]FR-16(7)(v)-1 Functional'!C306</f>
        <v>MISCELLANEOUS</v>
      </c>
      <c r="D306" s="4" t="str">
        <f>'[2]FR-16(7)(v)-1 Functional'!D306</f>
        <v>OM39</v>
      </c>
      <c r="F306" s="33">
        <f>'[2]FR-16(7)(v)-14 TOTAL CLASS'!G306</f>
        <v>0</v>
      </c>
      <c r="G306" s="25">
        <f>'[2]FR-16(7)(v)-3 PROD Demand'!G306+'[2]FR-16(7)(v)-7 TRANS Demand'!G306+'[2]FR-16(7)(v)-11 DIST Demand'!G306</f>
        <v>0</v>
      </c>
      <c r="H306" s="26">
        <f>'[2]FR-16(7)(v)-4 PROD Energy'!G306+'[2]FR-16(7)(v)-8 TRANS Energy'!G306+'[2]FR-16(7)(v)-12 DIST Energy'!G306</f>
        <v>0</v>
      </c>
      <c r="I306" s="27">
        <f>'[2]FR-16(7)(v)-5 PROD Cust'!G306+'[2]FR-16(7)(v)-9 TRANS Cust'!G306+'[2]FR-16(7)(v)-13 DIST Cust'!G306</f>
        <v>0</v>
      </c>
      <c r="J306" s="24">
        <f t="shared" si="59"/>
        <v>0</v>
      </c>
      <c r="K306" s="24">
        <f t="shared" si="60"/>
        <v>0</v>
      </c>
    </row>
    <row r="307" spans="1:11" ht="13">
      <c r="A307" s="20">
        <v>19</v>
      </c>
      <c r="C307" s="2" t="str">
        <f>'[2]FR-16(7)(v)-1 Functional'!C307</f>
        <v>ENVIRONMENTAL RESERVE</v>
      </c>
      <c r="D307" s="4" t="str">
        <f>'[2]FR-16(7)(v)-1 Functional'!D307</f>
        <v>NP29</v>
      </c>
      <c r="F307" s="33">
        <f>'[2]FR-16(7)(v)-14 TOTAL CLASS'!G307</f>
        <v>0</v>
      </c>
      <c r="G307" s="25">
        <f>'[2]FR-16(7)(v)-3 PROD Demand'!G307+'[2]FR-16(7)(v)-7 TRANS Demand'!G307+'[2]FR-16(7)(v)-11 DIST Demand'!G307</f>
        <v>0</v>
      </c>
      <c r="H307" s="26">
        <f>'[2]FR-16(7)(v)-4 PROD Energy'!G307+'[2]FR-16(7)(v)-8 TRANS Energy'!G307+'[2]FR-16(7)(v)-12 DIST Energy'!G307</f>
        <v>0</v>
      </c>
      <c r="I307" s="27">
        <f>'[2]FR-16(7)(v)-5 PROD Cust'!G307+'[2]FR-16(7)(v)-9 TRANS Cust'!G307+'[2]FR-16(7)(v)-13 DIST Cust'!G307</f>
        <v>0</v>
      </c>
      <c r="J307" s="24">
        <f t="shared" si="59"/>
        <v>0</v>
      </c>
      <c r="K307" s="24">
        <f t="shared" si="60"/>
        <v>0</v>
      </c>
    </row>
    <row r="308" spans="1:11" ht="13">
      <c r="A308" s="20">
        <v>20</v>
      </c>
      <c r="C308" s="2" t="str">
        <f>'[2]FR-16(7)(v)-1 Functional'!C308</f>
        <v>POST IN-SERVICE CARRYING COSTS</v>
      </c>
      <c r="D308" s="4" t="str">
        <f>'[2]FR-16(7)(v)-1 Functional'!D308</f>
        <v>NP29</v>
      </c>
      <c r="F308" s="33">
        <f>'[2]FR-16(7)(v)-14 TOTAL CLASS'!G308</f>
        <v>0</v>
      </c>
      <c r="G308" s="25">
        <f>'[2]FR-16(7)(v)-3 PROD Demand'!G308+'[2]FR-16(7)(v)-7 TRANS Demand'!G308+'[2]FR-16(7)(v)-11 DIST Demand'!G308</f>
        <v>0</v>
      </c>
      <c r="H308" s="26">
        <f>'[2]FR-16(7)(v)-4 PROD Energy'!G308+'[2]FR-16(7)(v)-8 TRANS Energy'!G308+'[2]FR-16(7)(v)-12 DIST Energy'!G308</f>
        <v>0</v>
      </c>
      <c r="I308" s="27">
        <f>'[2]FR-16(7)(v)-5 PROD Cust'!G308+'[2]FR-16(7)(v)-9 TRANS Cust'!G308+'[2]FR-16(7)(v)-13 DIST Cust'!G308</f>
        <v>0</v>
      </c>
      <c r="J308" s="24">
        <f t="shared" si="59"/>
        <v>0</v>
      </c>
      <c r="K308" s="24">
        <f t="shared" si="60"/>
        <v>0</v>
      </c>
    </row>
    <row r="309" spans="1:11" ht="13">
      <c r="A309" s="20">
        <v>21</v>
      </c>
      <c r="C309" s="2" t="str">
        <f>'[2]FR-16(7)(v)-1 Functional'!C309</f>
        <v>ARO CUMULATIVE EFFECT</v>
      </c>
      <c r="D309" s="4" t="str">
        <f>'[2]FR-16(7)(v)-1 Functional'!D309</f>
        <v>NP29</v>
      </c>
      <c r="F309" s="33">
        <f>'[2]FR-16(7)(v)-14 TOTAL CLASS'!G309</f>
        <v>0</v>
      </c>
      <c r="G309" s="25">
        <f>'[2]FR-16(7)(v)-3 PROD Demand'!G309+'[2]FR-16(7)(v)-7 TRANS Demand'!G309+'[2]FR-16(7)(v)-11 DIST Demand'!G309</f>
        <v>0</v>
      </c>
      <c r="H309" s="26">
        <f>'[2]FR-16(7)(v)-4 PROD Energy'!G309+'[2]FR-16(7)(v)-8 TRANS Energy'!G309+'[2]FR-16(7)(v)-12 DIST Energy'!G309</f>
        <v>0</v>
      </c>
      <c r="I309" s="27">
        <f>'[2]FR-16(7)(v)-5 PROD Cust'!G309+'[2]FR-16(7)(v)-9 TRANS Cust'!G309+'[2]FR-16(7)(v)-13 DIST Cust'!G309</f>
        <v>0</v>
      </c>
      <c r="J309" s="24">
        <f t="shared" si="59"/>
        <v>0</v>
      </c>
      <c r="K309" s="24">
        <f t="shared" si="60"/>
        <v>0</v>
      </c>
    </row>
    <row r="310" spans="1:11" ht="13">
      <c r="A310" s="20">
        <v>22</v>
      </c>
      <c r="C310" s="2" t="str">
        <f>'[2]FR-16(7)(v)-1 Functional'!C310</f>
        <v>LOSS ON REACQUIRED DEBT</v>
      </c>
      <c r="D310" s="4" t="str">
        <f>'[2]FR-16(7)(v)-1 Functional'!D310</f>
        <v>D249</v>
      </c>
      <c r="F310" s="33">
        <f>'[2]FR-16(7)(v)-14 TOTAL CLASS'!G310</f>
        <v>0</v>
      </c>
      <c r="G310" s="25">
        <f>'[2]FR-16(7)(v)-3 PROD Demand'!G310+'[2]FR-16(7)(v)-7 TRANS Demand'!G310+'[2]FR-16(7)(v)-11 DIST Demand'!G310</f>
        <v>0</v>
      </c>
      <c r="H310" s="26">
        <f>'[2]FR-16(7)(v)-4 PROD Energy'!G310+'[2]FR-16(7)(v)-8 TRANS Energy'!G310+'[2]FR-16(7)(v)-12 DIST Energy'!G310</f>
        <v>0</v>
      </c>
      <c r="I310" s="27">
        <f>'[2]FR-16(7)(v)-5 PROD Cust'!G310+'[2]FR-16(7)(v)-9 TRANS Cust'!G310+'[2]FR-16(7)(v)-13 DIST Cust'!G310</f>
        <v>0</v>
      </c>
      <c r="J310" s="24">
        <f t="shared" si="59"/>
        <v>0</v>
      </c>
      <c r="K310" s="24">
        <f t="shared" si="60"/>
        <v>0</v>
      </c>
    </row>
    <row r="311" spans="1:11" ht="13">
      <c r="A311" s="20">
        <v>23</v>
      </c>
      <c r="C311" s="2" t="str">
        <f>'[2]FR-16(7)(v)-1 Functional'!C311</f>
        <v>VACATION PAY ACCRUAL</v>
      </c>
      <c r="D311" s="4" t="str">
        <f>'[2]FR-16(7)(v)-1 Functional'!D311</f>
        <v>A315</v>
      </c>
      <c r="F311" s="33">
        <f>'[2]FR-16(7)(v)-14 TOTAL CLASS'!G311</f>
        <v>0</v>
      </c>
      <c r="G311" s="25">
        <f>'[2]FR-16(7)(v)-3 PROD Demand'!G311+'[2]FR-16(7)(v)-7 TRANS Demand'!G311+'[2]FR-16(7)(v)-11 DIST Demand'!G311</f>
        <v>0</v>
      </c>
      <c r="H311" s="26">
        <f>'[2]FR-16(7)(v)-4 PROD Energy'!G311+'[2]FR-16(7)(v)-8 TRANS Energy'!G311+'[2]FR-16(7)(v)-12 DIST Energy'!G311</f>
        <v>0</v>
      </c>
      <c r="I311" s="27">
        <f>'[2]FR-16(7)(v)-5 PROD Cust'!G311+'[2]FR-16(7)(v)-9 TRANS Cust'!G311+'[2]FR-16(7)(v)-13 DIST Cust'!G311</f>
        <v>0</v>
      </c>
      <c r="J311" s="24">
        <f t="shared" si="59"/>
        <v>0</v>
      </c>
      <c r="K311" s="24">
        <f t="shared" si="60"/>
        <v>0</v>
      </c>
    </row>
    <row r="312" spans="1:11" ht="13">
      <c r="A312" s="20">
        <v>24</v>
      </c>
      <c r="C312" s="2" t="str">
        <f>'[2]FR-16(7)(v)-1 Functional'!C312</f>
        <v>NON-AMI METERS RETIRED EARLY</v>
      </c>
      <c r="D312" s="4" t="str">
        <f>'[2]FR-16(7)(v)-1 Functional'!D312</f>
        <v>OM39</v>
      </c>
      <c r="F312" s="33">
        <f>'[2]FR-16(7)(v)-14 TOTAL CLASS'!G312</f>
        <v>0</v>
      </c>
      <c r="G312" s="25">
        <f>'[2]FR-16(7)(v)-3 PROD Demand'!G312+'[2]FR-16(7)(v)-7 TRANS Demand'!G312+'[2]FR-16(7)(v)-11 DIST Demand'!G312</f>
        <v>0</v>
      </c>
      <c r="H312" s="26">
        <f>'[2]FR-16(7)(v)-4 PROD Energy'!G312+'[2]FR-16(7)(v)-8 TRANS Energy'!G312+'[2]FR-16(7)(v)-12 DIST Energy'!G312</f>
        <v>0</v>
      </c>
      <c r="I312" s="27">
        <f>'[2]FR-16(7)(v)-5 PROD Cust'!G312+'[2]FR-16(7)(v)-9 TRANS Cust'!G312+'[2]FR-16(7)(v)-13 DIST Cust'!G312</f>
        <v>0</v>
      </c>
      <c r="J312" s="24">
        <f>SUM(G312:I312)</f>
        <v>0</v>
      </c>
      <c r="K312" s="24">
        <f>F312-J312</f>
        <v>0</v>
      </c>
    </row>
    <row r="313" spans="1:11" ht="13">
      <c r="A313" s="20">
        <v>25</v>
      </c>
      <c r="C313" s="2" t="str">
        <f>'[2]FR-16(7)(v)-1 Functional'!C313</f>
        <v>PENSION EXPENSE</v>
      </c>
      <c r="D313" s="4" t="str">
        <f>'[2]FR-16(7)(v)-1 Functional'!D313</f>
        <v>A315</v>
      </c>
      <c r="F313" s="33">
        <f>'[2]FR-16(7)(v)-14 TOTAL CLASS'!G313</f>
        <v>0</v>
      </c>
      <c r="G313" s="25">
        <f>'[2]FR-16(7)(v)-3 PROD Demand'!G313+'[2]FR-16(7)(v)-7 TRANS Demand'!G313+'[2]FR-16(7)(v)-11 DIST Demand'!G313</f>
        <v>0</v>
      </c>
      <c r="H313" s="26">
        <f>'[2]FR-16(7)(v)-4 PROD Energy'!G313+'[2]FR-16(7)(v)-8 TRANS Energy'!G313+'[2]FR-16(7)(v)-12 DIST Energy'!G313</f>
        <v>0</v>
      </c>
      <c r="I313" s="27">
        <f>'[2]FR-16(7)(v)-5 PROD Cust'!G313+'[2]FR-16(7)(v)-9 TRANS Cust'!G313+'[2]FR-16(7)(v)-13 DIST Cust'!G313</f>
        <v>0</v>
      </c>
      <c r="J313" s="24">
        <f>SUM(G313:I313)</f>
        <v>0</v>
      </c>
      <c r="K313" s="24">
        <f>F313-J313</f>
        <v>0</v>
      </c>
    </row>
    <row r="314" spans="1:11" ht="13">
      <c r="A314" s="20">
        <v>26</v>
      </c>
      <c r="C314" s="2" t="str">
        <f>'[2]FR-16(7)(v)-1 Functional'!C314</f>
        <v>UNCOLLECTIBLE ACCOUNTS</v>
      </c>
      <c r="D314" s="4" t="str">
        <f>'[2]FR-16(7)(v)-1 Functional'!D314</f>
        <v>K411</v>
      </c>
      <c r="F314" s="33">
        <f>'[2]FR-16(7)(v)-14 TOTAL CLASS'!G314</f>
        <v>0</v>
      </c>
      <c r="G314" s="25">
        <f>'[2]FR-16(7)(v)-3 PROD Demand'!G314+'[2]FR-16(7)(v)-7 TRANS Demand'!G314+'[2]FR-16(7)(v)-11 DIST Demand'!G314</f>
        <v>0</v>
      </c>
      <c r="H314" s="26">
        <f>'[2]FR-16(7)(v)-4 PROD Energy'!G314+'[2]FR-16(7)(v)-8 TRANS Energy'!G314+'[2]FR-16(7)(v)-12 DIST Energy'!G314</f>
        <v>0</v>
      </c>
      <c r="I314" s="27">
        <f>'[2]FR-16(7)(v)-5 PROD Cust'!G314+'[2]FR-16(7)(v)-9 TRANS Cust'!G314+'[2]FR-16(7)(v)-13 DIST Cust'!G314</f>
        <v>0</v>
      </c>
      <c r="J314" s="24">
        <f t="shared" si="59"/>
        <v>0</v>
      </c>
      <c r="K314" s="24">
        <f t="shared" si="60"/>
        <v>0</v>
      </c>
    </row>
    <row r="315" spans="1:11" ht="13">
      <c r="A315" s="20">
        <v>27</v>
      </c>
      <c r="C315" s="74" t="str">
        <f>'[2]FR-16(7)(v)-1 Functional'!C315</f>
        <v xml:space="preserve">  TOTAL ACCOUNT 283</v>
      </c>
      <c r="D315" s="4"/>
      <c r="F315" s="29">
        <f t="shared" ref="F315:K315" si="61">SUM(F303:F314)</f>
        <v>3126487</v>
      </c>
      <c r="G315" s="30">
        <f t="shared" si="61"/>
        <v>3126487</v>
      </c>
      <c r="H315" s="31">
        <f t="shared" si="61"/>
        <v>0</v>
      </c>
      <c r="I315" s="32">
        <f t="shared" si="61"/>
        <v>0</v>
      </c>
      <c r="J315" s="29">
        <f t="shared" si="61"/>
        <v>3126487</v>
      </c>
      <c r="K315" s="29">
        <f t="shared" si="61"/>
        <v>0</v>
      </c>
    </row>
    <row r="316" spans="1:11" ht="13">
      <c r="A316" s="20">
        <v>28</v>
      </c>
      <c r="D316" s="4"/>
      <c r="E316" s="3"/>
      <c r="G316" s="21"/>
      <c r="H316" s="22"/>
      <c r="I316" s="23"/>
    </row>
    <row r="317" spans="1:11" ht="13">
      <c r="A317" s="20">
        <v>29</v>
      </c>
      <c r="B317" s="2" t="s">
        <v>67</v>
      </c>
      <c r="D317" s="4"/>
      <c r="E317" s="3"/>
      <c r="G317" s="21"/>
      <c r="H317" s="22"/>
      <c r="I317" s="23"/>
    </row>
    <row r="318" spans="1:11" ht="13">
      <c r="A318" s="20">
        <v>30</v>
      </c>
      <c r="C318" s="2" t="str">
        <f>'[2]FR-16(7)(v)-1 Functional'!C318</f>
        <v>EXCESS ADIT</v>
      </c>
      <c r="D318" s="4" t="str">
        <f>'[2]FR-16(7)(v)-1 Functional'!D318</f>
        <v>NP29</v>
      </c>
      <c r="E318" s="3"/>
      <c r="F318" s="33">
        <f>'[2]FR-16(7)(v)-14 TOTAL CLASS'!G318</f>
        <v>25107053</v>
      </c>
      <c r="G318" s="25">
        <f>'[2]FR-16(7)(v)-3 PROD Demand'!G318+'[2]FR-16(7)(v)-7 TRANS Demand'!G318+'[2]FR-16(7)(v)-11 DIST Demand'!G318</f>
        <v>21220450</v>
      </c>
      <c r="H318" s="26">
        <f>'[2]FR-16(7)(v)-4 PROD Energy'!G318+'[2]FR-16(7)(v)-8 TRANS Energy'!G318+'[2]FR-16(7)(v)-12 DIST Energy'!G318</f>
        <v>207372</v>
      </c>
      <c r="I318" s="27">
        <f>'[2]FR-16(7)(v)-5 PROD Cust'!G318+'[2]FR-16(7)(v)-9 TRANS Cust'!G318+'[2]FR-16(7)(v)-13 DIST Cust'!G318</f>
        <v>3679231</v>
      </c>
      <c r="J318" s="24">
        <f>SUM(G318:I318)</f>
        <v>25107053</v>
      </c>
      <c r="K318" s="24">
        <f>F318-J318</f>
        <v>0</v>
      </c>
    </row>
    <row r="319" spans="1:11" ht="13">
      <c r="A319" s="20">
        <v>31</v>
      </c>
      <c r="C319" s="2" t="str">
        <f>'[2]FR-16(7)(v)-1 Functional'!C319</f>
        <v>CUSTOMER SERVICE DEPOSITS</v>
      </c>
      <c r="D319" s="4" t="str">
        <f>'[2]FR-16(7)(v)-1 Functional'!D319</f>
        <v>NP29</v>
      </c>
      <c r="E319" s="3"/>
      <c r="F319" s="33">
        <f>'[2]FR-16(7)(v)-14 TOTAL CLASS'!G319</f>
        <v>0</v>
      </c>
      <c r="G319" s="25">
        <f>'[2]FR-16(7)(v)-3 PROD Demand'!G319+'[2]FR-16(7)(v)-7 TRANS Demand'!G319+'[2]FR-16(7)(v)-11 DIST Demand'!G319</f>
        <v>0</v>
      </c>
      <c r="H319" s="26">
        <f>'[2]FR-16(7)(v)-4 PROD Energy'!G319+'[2]FR-16(7)(v)-8 TRANS Energy'!G319+'[2]FR-16(7)(v)-12 DIST Energy'!G319</f>
        <v>0</v>
      </c>
      <c r="I319" s="27">
        <f>'[2]FR-16(7)(v)-5 PROD Cust'!G319+'[2]FR-16(7)(v)-9 TRANS Cust'!G319+'[2]FR-16(7)(v)-13 DIST Cust'!G319</f>
        <v>0</v>
      </c>
      <c r="J319" s="24">
        <f>SUM(G319:I319)</f>
        <v>0</v>
      </c>
      <c r="K319" s="24">
        <f>F319-J319</f>
        <v>0</v>
      </c>
    </row>
    <row r="320" spans="1:11" ht="13">
      <c r="A320" s="20">
        <v>32</v>
      </c>
      <c r="C320" s="2" t="str">
        <f>'[2]FR-16(7)(v)-1 Functional'!C320</f>
        <v>POST RETIREMENT BENEFITS</v>
      </c>
      <c r="D320" s="4" t="str">
        <f>'[2]FR-16(7)(v)-1 Functional'!D320</f>
        <v>NP29</v>
      </c>
      <c r="E320" s="3"/>
      <c r="F320" s="33">
        <f>'[2]FR-16(7)(v)-14 TOTAL CLASS'!G320</f>
        <v>0</v>
      </c>
      <c r="G320" s="25">
        <f>'[2]FR-16(7)(v)-3 PROD Demand'!G320+'[2]FR-16(7)(v)-7 TRANS Demand'!G320+'[2]FR-16(7)(v)-11 DIST Demand'!G320</f>
        <v>0</v>
      </c>
      <c r="H320" s="26">
        <f>'[2]FR-16(7)(v)-4 PROD Energy'!G320+'[2]FR-16(7)(v)-8 TRANS Energy'!G320+'[2]FR-16(7)(v)-12 DIST Energy'!G320</f>
        <v>0</v>
      </c>
      <c r="I320" s="27">
        <f>'[2]FR-16(7)(v)-5 PROD Cust'!G320+'[2]FR-16(7)(v)-9 TRANS Cust'!G320+'[2]FR-16(7)(v)-13 DIST Cust'!G320</f>
        <v>0</v>
      </c>
      <c r="J320" s="24">
        <f>SUM(G320:I320)</f>
        <v>0</v>
      </c>
      <c r="K320" s="24">
        <f>F320-J320</f>
        <v>0</v>
      </c>
    </row>
    <row r="321" spans="1:11" ht="13">
      <c r="A321" s="20">
        <v>33</v>
      </c>
      <c r="C321" s="2" t="str">
        <f>'[2]FR-16(7)(v)-1 Functional'!C321</f>
        <v>INVESTMENT TAX CREDIT</v>
      </c>
      <c r="D321" s="4" t="str">
        <f>'[2]FR-16(7)(v)-1 Functional'!D321</f>
        <v>NP29</v>
      </c>
      <c r="E321" s="3"/>
      <c r="F321" s="33">
        <f>'[2]FR-16(7)(v)-14 TOTAL CLASS'!G321</f>
        <v>0</v>
      </c>
      <c r="G321" s="25">
        <f>'[2]FR-16(7)(v)-3 PROD Demand'!G321+'[2]FR-16(7)(v)-7 TRANS Demand'!G321+'[2]FR-16(7)(v)-11 DIST Demand'!G321</f>
        <v>0</v>
      </c>
      <c r="H321" s="26">
        <f>'[2]FR-16(7)(v)-4 PROD Energy'!G321+'[2]FR-16(7)(v)-8 TRANS Energy'!G321+'[2]FR-16(7)(v)-12 DIST Energy'!G321</f>
        <v>0</v>
      </c>
      <c r="I321" s="27">
        <f>'[2]FR-16(7)(v)-5 PROD Cust'!G321+'[2]FR-16(7)(v)-9 TRANS Cust'!G321+'[2]FR-16(7)(v)-13 DIST Cust'!G321</f>
        <v>0</v>
      </c>
      <c r="J321" s="24">
        <f>SUM(G321:I321)</f>
        <v>0</v>
      </c>
      <c r="K321" s="24">
        <f>F321-J321</f>
        <v>0</v>
      </c>
    </row>
    <row r="322" spans="1:11" ht="13">
      <c r="A322" s="20">
        <v>34</v>
      </c>
      <c r="C322" s="74" t="str">
        <f>'[2]FR-16(7)(v)-1 Functional'!C322</f>
        <v xml:space="preserve">  TOTAL OTHER SUBTRACTIVE ADJUSTMENTS</v>
      </c>
      <c r="D322" s="4"/>
      <c r="E322" s="3"/>
      <c r="F322" s="29">
        <f t="shared" ref="F322:K322" si="62">SUM(F317:F321)</f>
        <v>25107053</v>
      </c>
      <c r="G322" s="30">
        <f t="shared" si="62"/>
        <v>21220450</v>
      </c>
      <c r="H322" s="31">
        <f t="shared" si="62"/>
        <v>207372</v>
      </c>
      <c r="I322" s="32">
        <f t="shared" si="62"/>
        <v>3679231</v>
      </c>
      <c r="J322" s="29">
        <f t="shared" si="62"/>
        <v>25107053</v>
      </c>
      <c r="K322" s="29">
        <f t="shared" si="62"/>
        <v>0</v>
      </c>
    </row>
    <row r="323" spans="1:11" ht="13">
      <c r="A323" s="20">
        <v>35</v>
      </c>
      <c r="D323" s="4"/>
      <c r="E323" s="3"/>
      <c r="G323" s="21"/>
      <c r="H323" s="22"/>
      <c r="I323" s="23"/>
    </row>
    <row r="324" spans="1:11" ht="13">
      <c r="A324" s="20">
        <v>36</v>
      </c>
      <c r="B324" s="2" t="str">
        <f>'[2]FR-16(7)(v)-1 Functional'!B324</f>
        <v>TOTAL SUBTRACTIVE RATE BASE ADJUSTMENTS</v>
      </c>
      <c r="D324" s="4"/>
      <c r="E324" s="3"/>
      <c r="F324" s="24">
        <f t="shared" ref="F324:K324" si="63">F322+F315+F301</f>
        <v>125657482</v>
      </c>
      <c r="G324" s="76">
        <f t="shared" si="63"/>
        <v>106689532</v>
      </c>
      <c r="H324" s="77">
        <f t="shared" si="63"/>
        <v>1012048</v>
      </c>
      <c r="I324" s="78">
        <f t="shared" si="63"/>
        <v>17955902</v>
      </c>
      <c r="J324" s="24">
        <f t="shared" si="63"/>
        <v>125657482</v>
      </c>
      <c r="K324" s="24">
        <f t="shared" si="63"/>
        <v>0</v>
      </c>
    </row>
    <row r="325" spans="1:11" ht="13">
      <c r="B325" s="1"/>
      <c r="C325" s="3"/>
      <c r="D325" s="4"/>
      <c r="E325" s="3"/>
      <c r="F325" s="3"/>
      <c r="G325" s="3"/>
      <c r="H325" s="3"/>
      <c r="I325" s="3"/>
      <c r="J325" s="3"/>
      <c r="K325" s="3"/>
    </row>
    <row r="326" spans="1:11" ht="13">
      <c r="A326" s="1" t="str">
        <f>co_name</f>
        <v>DUKE ENERGY KENTUCKY, INC.</v>
      </c>
      <c r="C326" s="3"/>
      <c r="D326" s="4"/>
      <c r="E326" s="3"/>
      <c r="F326" s="3"/>
      <c r="G326" s="3"/>
      <c r="H326" s="3"/>
      <c r="I326" s="3"/>
      <c r="J326" s="3" t="str">
        <f>J1</f>
        <v>FR-16(7)(v)-15</v>
      </c>
      <c r="K326" s="3"/>
    </row>
    <row r="327" spans="1:11" ht="13">
      <c r="A327" s="1" t="str">
        <f>$A$2</f>
        <v>RESIDENTIAL CLASSIFIED - ELECTRIC COST OF SERVICE</v>
      </c>
      <c r="C327" s="3"/>
      <c r="D327" s="4"/>
      <c r="E327" s="3"/>
      <c r="F327" s="3"/>
      <c r="G327" s="3"/>
      <c r="H327" s="3"/>
      <c r="I327" s="3"/>
      <c r="J327" s="3" t="str">
        <f>J2</f>
        <v>WITNESS RESPONSIBLE:</v>
      </c>
      <c r="K327" s="3"/>
    </row>
    <row r="328" spans="1:11" ht="13">
      <c r="A328" s="1" t="str">
        <f>case_name</f>
        <v>CASE NO: 2022-00372</v>
      </c>
      <c r="C328" s="3"/>
      <c r="D328" s="4"/>
      <c r="E328" s="3"/>
      <c r="F328" s="3"/>
      <c r="G328" s="3"/>
      <c r="H328" s="3"/>
      <c r="I328" s="3"/>
      <c r="J328" s="3" t="str">
        <f>Witness</f>
        <v>JAMES E. ZIOLKOWSKI</v>
      </c>
      <c r="K328" s="3"/>
    </row>
    <row r="329" spans="1:11" ht="13">
      <c r="A329" s="1" t="str">
        <f>data_filing</f>
        <v>DATA: 12 MONTHS ACTUAL  &amp; 0 MONTHS ESTIMATED</v>
      </c>
      <c r="C329" s="3"/>
      <c r="D329" s="4"/>
      <c r="E329" s="3"/>
      <c r="F329" s="3"/>
      <c r="G329" s="3"/>
      <c r="H329" s="3"/>
      <c r="I329" s="3"/>
      <c r="J329" s="3" t="str">
        <f>"PAGE "&amp;Pages2-9&amp;" OF "&amp;Pages2</f>
        <v>PAGE 6 OF 15</v>
      </c>
      <c r="K329" s="3"/>
    </row>
    <row r="330" spans="1:11" ht="13">
      <c r="A330" s="1" t="str">
        <f>type</f>
        <v xml:space="preserve">TYPE OF FILING: "X" ORIGINAL   UPDATED    REVISED  </v>
      </c>
      <c r="C330" s="3"/>
      <c r="D330" s="4"/>
      <c r="E330" s="3"/>
      <c r="F330" s="3"/>
      <c r="G330" s="3"/>
      <c r="H330" s="3"/>
      <c r="I330" s="3"/>
      <c r="J330" s="3"/>
      <c r="K330" s="3"/>
    </row>
    <row r="331" spans="1:11" ht="13">
      <c r="B331" s="1"/>
      <c r="C331" s="3"/>
      <c r="D331" s="4"/>
      <c r="E331" s="3"/>
      <c r="F331" s="3"/>
      <c r="G331" s="3"/>
      <c r="H331" s="3"/>
      <c r="I331" s="3"/>
      <c r="J331" s="3"/>
      <c r="K331" s="3"/>
    </row>
    <row r="332" spans="1:11" ht="13">
      <c r="B332" s="1"/>
      <c r="C332" s="3"/>
      <c r="D332" s="4"/>
      <c r="E332" s="3"/>
      <c r="F332" s="3"/>
      <c r="G332" s="3"/>
      <c r="H332" s="3"/>
      <c r="I332" s="3"/>
      <c r="J332" s="3"/>
      <c r="K332" s="3"/>
    </row>
    <row r="333" spans="1:11" ht="13">
      <c r="A333" s="4" t="s">
        <v>2</v>
      </c>
      <c r="B333" s="3"/>
      <c r="C333" s="3"/>
      <c r="D333" s="4"/>
      <c r="E333" s="3"/>
      <c r="F333" s="4" t="s">
        <v>3</v>
      </c>
      <c r="G333" s="7" t="s">
        <v>4</v>
      </c>
      <c r="H333" s="8"/>
      <c r="I333" s="9"/>
      <c r="J333" s="4" t="s">
        <v>3</v>
      </c>
      <c r="K333" s="4" t="s">
        <v>5</v>
      </c>
    </row>
    <row r="334" spans="1:11" ht="13">
      <c r="A334" s="10" t="s">
        <v>6</v>
      </c>
      <c r="B334" s="11" t="s">
        <v>68</v>
      </c>
      <c r="C334" s="11"/>
      <c r="D334" s="10" t="s">
        <v>8</v>
      </c>
      <c r="E334" s="11"/>
      <c r="F334" s="10" t="str">
        <f>$F$9</f>
        <v>RESIDENTIAL</v>
      </c>
      <c r="G334" s="68" t="str">
        <f t="shared" ref="G334:I335" si="64">G9</f>
        <v>DEMAND</v>
      </c>
      <c r="H334" s="69" t="str">
        <f t="shared" si="64"/>
        <v>ENERGY</v>
      </c>
      <c r="I334" s="70" t="str">
        <f t="shared" si="64"/>
        <v>CUSTOMER</v>
      </c>
      <c r="J334" s="10" t="s">
        <v>13</v>
      </c>
      <c r="K334" s="10" t="s">
        <v>14</v>
      </c>
    </row>
    <row r="335" spans="1:11" ht="13">
      <c r="C335" s="16" t="s">
        <v>69</v>
      </c>
      <c r="D335" s="4"/>
      <c r="E335" s="3"/>
      <c r="G335" s="71">
        <f t="shared" si="64"/>
        <v>3</v>
      </c>
      <c r="H335" s="72">
        <f t="shared" si="64"/>
        <v>4</v>
      </c>
      <c r="I335" s="73">
        <f t="shared" si="64"/>
        <v>5</v>
      </c>
    </row>
    <row r="336" spans="1:11" ht="13">
      <c r="A336" s="20">
        <v>1</v>
      </c>
      <c r="B336" s="2" t="s">
        <v>70</v>
      </c>
      <c r="D336" s="4"/>
      <c r="E336" s="3"/>
      <c r="G336" s="21"/>
      <c r="H336" s="22"/>
      <c r="I336" s="23"/>
    </row>
    <row r="337" spans="1:11" ht="13">
      <c r="A337" s="20">
        <v>2</v>
      </c>
      <c r="B337" s="2" t="s">
        <v>71</v>
      </c>
      <c r="D337" s="4"/>
      <c r="E337" s="3"/>
      <c r="G337" s="21"/>
      <c r="H337" s="22"/>
      <c r="I337" s="23"/>
    </row>
    <row r="338" spans="1:11" ht="13">
      <c r="A338" s="20">
        <v>3</v>
      </c>
      <c r="C338" s="2" t="str">
        <f>'[2]FR-16(7)(v)-1 Functional'!C338</f>
        <v>UNCOLLECTIBLE ACCTS</v>
      </c>
      <c r="D338" s="4" t="str">
        <f>'[2]FR-16(7)(v)-1 Functional'!D338</f>
        <v>K411</v>
      </c>
      <c r="F338" s="33">
        <f>'[2]FR-16(7)(v)-14 TOTAL CLASS'!G338</f>
        <v>0</v>
      </c>
      <c r="G338" s="25">
        <f>'[2]FR-16(7)(v)-3 PROD Demand'!G338+'[2]FR-16(7)(v)-7 TRANS Demand'!G338+'[2]FR-16(7)(v)-11 DIST Demand'!G338</f>
        <v>0</v>
      </c>
      <c r="H338" s="26">
        <f>'[2]FR-16(7)(v)-4 PROD Energy'!G338+'[2]FR-16(7)(v)-8 TRANS Energy'!G338+'[2]FR-16(7)(v)-12 DIST Energy'!G338</f>
        <v>0</v>
      </c>
      <c r="I338" s="27">
        <f>'[2]FR-16(7)(v)-5 PROD Cust'!G338+'[2]FR-16(7)(v)-9 TRANS Cust'!G338+'[2]FR-16(7)(v)-13 DIST Cust'!G338</f>
        <v>0</v>
      </c>
      <c r="J338" s="24">
        <f t="shared" ref="J338:J360" si="65">SUM(G338:I338)</f>
        <v>0</v>
      </c>
      <c r="K338" s="24">
        <f t="shared" ref="K338:K360" si="66">F338-J338</f>
        <v>0</v>
      </c>
    </row>
    <row r="339" spans="1:11" ht="13">
      <c r="A339" s="20">
        <v>4</v>
      </c>
      <c r="C339" s="2" t="str">
        <f>'[2]FR-16(7)(v)-1 Functional'!C339</f>
        <v>CASH FLOW HEDGE</v>
      </c>
      <c r="D339" s="4" t="str">
        <f>'[2]FR-16(7)(v)-1 Functional'!D339</f>
        <v>A315</v>
      </c>
      <c r="F339" s="33">
        <f>'[2]FR-16(7)(v)-14 TOTAL CLASS'!G339</f>
        <v>0</v>
      </c>
      <c r="G339" s="25">
        <f>'[2]FR-16(7)(v)-3 PROD Demand'!G339+'[2]FR-16(7)(v)-7 TRANS Demand'!G339+'[2]FR-16(7)(v)-11 DIST Demand'!G339</f>
        <v>0</v>
      </c>
      <c r="H339" s="26">
        <f>'[2]FR-16(7)(v)-4 PROD Energy'!G339+'[2]FR-16(7)(v)-8 TRANS Energy'!G339+'[2]FR-16(7)(v)-12 DIST Energy'!G339</f>
        <v>0</v>
      </c>
      <c r="I339" s="27">
        <f>'[2]FR-16(7)(v)-5 PROD Cust'!G339+'[2]FR-16(7)(v)-9 TRANS Cust'!G339+'[2]FR-16(7)(v)-13 DIST Cust'!G339</f>
        <v>0</v>
      </c>
      <c r="J339" s="24">
        <f t="shared" si="65"/>
        <v>0</v>
      </c>
      <c r="K339" s="24">
        <f t="shared" si="66"/>
        <v>0</v>
      </c>
    </row>
    <row r="340" spans="1:11" ht="13">
      <c r="A340" s="20">
        <v>5</v>
      </c>
      <c r="C340" s="2" t="str">
        <f>'[2]FR-16(7)(v)-1 Functional'!C340</f>
        <v>RESERVED FOR FUTURE USE</v>
      </c>
      <c r="D340" s="4" t="str">
        <f>'[2]FR-16(7)(v)-1 Functional'!D340</f>
        <v>NP29</v>
      </c>
      <c r="F340" s="33">
        <f>'[2]FR-16(7)(v)-14 TOTAL CLASS'!G340</f>
        <v>0</v>
      </c>
      <c r="G340" s="25">
        <f>'[2]FR-16(7)(v)-3 PROD Demand'!G340+'[2]FR-16(7)(v)-7 TRANS Demand'!G340+'[2]FR-16(7)(v)-11 DIST Demand'!G340</f>
        <v>0</v>
      </c>
      <c r="H340" s="26">
        <f>'[2]FR-16(7)(v)-4 PROD Energy'!G340+'[2]FR-16(7)(v)-8 TRANS Energy'!G340+'[2]FR-16(7)(v)-12 DIST Energy'!G340</f>
        <v>0</v>
      </c>
      <c r="I340" s="27">
        <f>'[2]FR-16(7)(v)-5 PROD Cust'!G340+'[2]FR-16(7)(v)-9 TRANS Cust'!G340+'[2]FR-16(7)(v)-13 DIST Cust'!G340</f>
        <v>0</v>
      </c>
      <c r="J340" s="24">
        <f t="shared" si="65"/>
        <v>0</v>
      </c>
      <c r="K340" s="24">
        <f t="shared" si="66"/>
        <v>0</v>
      </c>
    </row>
    <row r="341" spans="1:11" ht="13">
      <c r="A341" s="20">
        <v>6</v>
      </c>
      <c r="C341" s="2" t="str">
        <f>'[2]FR-16(7)(v)-1 Functional'!C341</f>
        <v>RESERVED FOR FUTURE USE</v>
      </c>
      <c r="D341" s="4" t="str">
        <f>'[2]FR-16(7)(v)-1 Functional'!D341</f>
        <v>NP29</v>
      </c>
      <c r="F341" s="33">
        <f>'[2]FR-16(7)(v)-14 TOTAL CLASS'!G341</f>
        <v>0</v>
      </c>
      <c r="G341" s="25">
        <f>'[2]FR-16(7)(v)-3 PROD Demand'!G341+'[2]FR-16(7)(v)-7 TRANS Demand'!G341+'[2]FR-16(7)(v)-11 DIST Demand'!G341</f>
        <v>0</v>
      </c>
      <c r="H341" s="26">
        <f>'[2]FR-16(7)(v)-4 PROD Energy'!G341+'[2]FR-16(7)(v)-8 TRANS Energy'!G341+'[2]FR-16(7)(v)-12 DIST Energy'!G341</f>
        <v>0</v>
      </c>
      <c r="I341" s="27">
        <f>'[2]FR-16(7)(v)-5 PROD Cust'!G341+'[2]FR-16(7)(v)-9 TRANS Cust'!G341+'[2]FR-16(7)(v)-13 DIST Cust'!G341</f>
        <v>0</v>
      </c>
      <c r="J341" s="24">
        <f t="shared" si="65"/>
        <v>0</v>
      </c>
      <c r="K341" s="24">
        <f t="shared" si="66"/>
        <v>0</v>
      </c>
    </row>
    <row r="342" spans="1:11" ht="13">
      <c r="A342" s="20">
        <v>7</v>
      </c>
      <c r="C342" s="2" t="str">
        <f>'[2]FR-16(7)(v)-1 Functional'!C342</f>
        <v>ELECTRIC METERS</v>
      </c>
      <c r="D342" s="4" t="str">
        <f>'[2]FR-16(7)(v)-1 Functional'!D342</f>
        <v>K407</v>
      </c>
      <c r="F342" s="33">
        <f>'[2]FR-16(7)(v)-14 TOTAL CLASS'!G342</f>
        <v>0</v>
      </c>
      <c r="G342" s="25">
        <f>'[2]FR-16(7)(v)-3 PROD Demand'!G342+'[2]FR-16(7)(v)-7 TRANS Demand'!G342+'[2]FR-16(7)(v)-11 DIST Demand'!G342</f>
        <v>0</v>
      </c>
      <c r="H342" s="26">
        <f>'[2]FR-16(7)(v)-4 PROD Energy'!G342+'[2]FR-16(7)(v)-8 TRANS Energy'!G342+'[2]FR-16(7)(v)-12 DIST Energy'!G342</f>
        <v>0</v>
      </c>
      <c r="I342" s="27">
        <f>'[2]FR-16(7)(v)-5 PROD Cust'!G342+'[2]FR-16(7)(v)-9 TRANS Cust'!G342+'[2]FR-16(7)(v)-13 DIST Cust'!G342</f>
        <v>0</v>
      </c>
      <c r="J342" s="24">
        <f t="shared" si="65"/>
        <v>0</v>
      </c>
      <c r="K342" s="24">
        <f t="shared" si="66"/>
        <v>0</v>
      </c>
    </row>
    <row r="343" spans="1:11" ht="13">
      <c r="A343" s="20">
        <v>8</v>
      </c>
      <c r="C343" s="2" t="str">
        <f>'[2]FR-16(7)(v)-1 Functional'!C343</f>
        <v>UNAMORTIZED DEBT PREMIUM</v>
      </c>
      <c r="D343" s="4" t="str">
        <f>'[2]FR-16(7)(v)-1 Functional'!D343</f>
        <v>D249</v>
      </c>
      <c r="F343" s="33">
        <f>'[2]FR-16(7)(v)-14 TOTAL CLASS'!G343</f>
        <v>0</v>
      </c>
      <c r="G343" s="25">
        <f>'[2]FR-16(7)(v)-3 PROD Demand'!G343+'[2]FR-16(7)(v)-7 TRANS Demand'!G343+'[2]FR-16(7)(v)-11 DIST Demand'!G343</f>
        <v>0</v>
      </c>
      <c r="H343" s="26">
        <f>'[2]FR-16(7)(v)-4 PROD Energy'!G343+'[2]FR-16(7)(v)-8 TRANS Energy'!G343+'[2]FR-16(7)(v)-12 DIST Energy'!G343</f>
        <v>0</v>
      </c>
      <c r="I343" s="27">
        <f>'[2]FR-16(7)(v)-5 PROD Cust'!G343+'[2]FR-16(7)(v)-9 TRANS Cust'!G343+'[2]FR-16(7)(v)-13 DIST Cust'!G343</f>
        <v>0</v>
      </c>
      <c r="J343" s="24">
        <f t="shared" si="65"/>
        <v>0</v>
      </c>
      <c r="K343" s="24">
        <f t="shared" si="66"/>
        <v>0</v>
      </c>
    </row>
    <row r="344" spans="1:11" ht="13">
      <c r="A344" s="20">
        <v>9</v>
      </c>
      <c r="C344" s="2" t="str">
        <f>'[2]FR-16(7)(v)-1 Functional'!C344</f>
        <v>ARO CUMULATIVE EFFECT</v>
      </c>
      <c r="D344" s="4" t="str">
        <f>'[2]FR-16(7)(v)-1 Functional'!D344</f>
        <v>NP29</v>
      </c>
      <c r="F344" s="33">
        <f>'[2]FR-16(7)(v)-14 TOTAL CLASS'!G344</f>
        <v>0</v>
      </c>
      <c r="G344" s="25">
        <f>'[2]FR-16(7)(v)-3 PROD Demand'!G344+'[2]FR-16(7)(v)-7 TRANS Demand'!G344+'[2]FR-16(7)(v)-11 DIST Demand'!G344</f>
        <v>0</v>
      </c>
      <c r="H344" s="26">
        <f>'[2]FR-16(7)(v)-4 PROD Energy'!G344+'[2]FR-16(7)(v)-8 TRANS Energy'!G344+'[2]FR-16(7)(v)-12 DIST Energy'!G344</f>
        <v>0</v>
      </c>
      <c r="I344" s="27">
        <f>'[2]FR-16(7)(v)-5 PROD Cust'!G344+'[2]FR-16(7)(v)-9 TRANS Cust'!G344+'[2]FR-16(7)(v)-13 DIST Cust'!G344</f>
        <v>0</v>
      </c>
      <c r="J344" s="24">
        <f t="shared" si="65"/>
        <v>0</v>
      </c>
      <c r="K344" s="24">
        <f t="shared" si="66"/>
        <v>0</v>
      </c>
    </row>
    <row r="345" spans="1:11" ht="13">
      <c r="A345" s="20">
        <v>10</v>
      </c>
      <c r="C345" s="2" t="str">
        <f>'[2]FR-16(7)(v)-1 Functional'!C345</f>
        <v>RETIREMENT PLAN</v>
      </c>
      <c r="D345" s="4" t="str">
        <f>'[2]FR-16(7)(v)-1 Functional'!D345</f>
        <v>A315</v>
      </c>
      <c r="F345" s="33">
        <f>'[2]FR-16(7)(v)-14 TOTAL CLASS'!G345</f>
        <v>0</v>
      </c>
      <c r="G345" s="25">
        <f>'[2]FR-16(7)(v)-3 PROD Demand'!G345+'[2]FR-16(7)(v)-7 TRANS Demand'!G345+'[2]FR-16(7)(v)-11 DIST Demand'!G345</f>
        <v>0</v>
      </c>
      <c r="H345" s="26">
        <f>'[2]FR-16(7)(v)-4 PROD Energy'!G345+'[2]FR-16(7)(v)-8 TRANS Energy'!G345+'[2]FR-16(7)(v)-12 DIST Energy'!G345</f>
        <v>0</v>
      </c>
      <c r="I345" s="27">
        <f>'[2]FR-16(7)(v)-5 PROD Cust'!G345+'[2]FR-16(7)(v)-9 TRANS Cust'!G345+'[2]FR-16(7)(v)-13 DIST Cust'!G345</f>
        <v>0</v>
      </c>
      <c r="J345" s="24">
        <f t="shared" si="65"/>
        <v>0</v>
      </c>
      <c r="K345" s="24">
        <f t="shared" si="66"/>
        <v>0</v>
      </c>
    </row>
    <row r="346" spans="1:11" ht="13">
      <c r="A346" s="20">
        <v>11</v>
      </c>
      <c r="C346" s="2" t="str">
        <f>'[2]FR-16(7)(v)-1 Functional'!C346</f>
        <v xml:space="preserve">POST RETIREMENT BENEFITS </v>
      </c>
      <c r="D346" s="4" t="str">
        <f>'[2]FR-16(7)(v)-1 Functional'!D346</f>
        <v>A315</v>
      </c>
      <c r="F346" s="33">
        <f>'[2]FR-16(7)(v)-14 TOTAL CLASS'!G346</f>
        <v>0</v>
      </c>
      <c r="G346" s="25">
        <f>'[2]FR-16(7)(v)-3 PROD Demand'!G346+'[2]FR-16(7)(v)-7 TRANS Demand'!G346+'[2]FR-16(7)(v)-11 DIST Demand'!G346</f>
        <v>0</v>
      </c>
      <c r="H346" s="26">
        <f>'[2]FR-16(7)(v)-4 PROD Energy'!G346+'[2]FR-16(7)(v)-8 TRANS Energy'!G346+'[2]FR-16(7)(v)-12 DIST Energy'!G346</f>
        <v>0</v>
      </c>
      <c r="I346" s="27">
        <f>'[2]FR-16(7)(v)-5 PROD Cust'!G346+'[2]FR-16(7)(v)-9 TRANS Cust'!G346+'[2]FR-16(7)(v)-13 DIST Cust'!G346</f>
        <v>0</v>
      </c>
      <c r="J346" s="24">
        <f t="shared" si="65"/>
        <v>0</v>
      </c>
      <c r="K346" s="24">
        <f t="shared" si="66"/>
        <v>0</v>
      </c>
    </row>
    <row r="347" spans="1:11" ht="13">
      <c r="A347" s="20">
        <v>12</v>
      </c>
      <c r="C347" s="2" t="str">
        <f>'[2]FR-16(7)(v)-1 Functional'!C347</f>
        <v>POST RETIREMENT BENEFITS - HEALTH CARE</v>
      </c>
      <c r="D347" s="4" t="str">
        <f>'[2]FR-16(7)(v)-1 Functional'!D347</f>
        <v>A315</v>
      </c>
      <c r="F347" s="33">
        <f>'[2]FR-16(7)(v)-14 TOTAL CLASS'!G347</f>
        <v>0</v>
      </c>
      <c r="G347" s="25">
        <f>'[2]FR-16(7)(v)-3 PROD Demand'!G347+'[2]FR-16(7)(v)-7 TRANS Demand'!G347+'[2]FR-16(7)(v)-11 DIST Demand'!G347</f>
        <v>0</v>
      </c>
      <c r="H347" s="26">
        <f>'[2]FR-16(7)(v)-4 PROD Energy'!G347+'[2]FR-16(7)(v)-8 TRANS Energy'!G347+'[2]FR-16(7)(v)-12 DIST Energy'!G347</f>
        <v>0</v>
      </c>
      <c r="I347" s="27">
        <f>'[2]FR-16(7)(v)-5 PROD Cust'!G347+'[2]FR-16(7)(v)-9 TRANS Cust'!G347+'[2]FR-16(7)(v)-13 DIST Cust'!G347</f>
        <v>0</v>
      </c>
      <c r="J347" s="24">
        <f t="shared" si="65"/>
        <v>0</v>
      </c>
      <c r="K347" s="24">
        <f t="shared" si="66"/>
        <v>0</v>
      </c>
    </row>
    <row r="348" spans="1:11" ht="13">
      <c r="A348" s="20">
        <v>13</v>
      </c>
      <c r="C348" s="2" t="str">
        <f>'[2]FR-16(7)(v)-1 Functional'!C348</f>
        <v>POST EMPLOYMENT BENEFITS - SFAS 112</v>
      </c>
      <c r="D348" s="4" t="str">
        <f>'[2]FR-16(7)(v)-1 Functional'!D348</f>
        <v>A315</v>
      </c>
      <c r="F348" s="33">
        <f>'[2]FR-16(7)(v)-14 TOTAL CLASS'!G348</f>
        <v>0</v>
      </c>
      <c r="G348" s="25">
        <f>'[2]FR-16(7)(v)-3 PROD Demand'!G348+'[2]FR-16(7)(v)-7 TRANS Demand'!G348+'[2]FR-16(7)(v)-11 DIST Demand'!G348</f>
        <v>0</v>
      </c>
      <c r="H348" s="26">
        <f>'[2]FR-16(7)(v)-4 PROD Energy'!G348+'[2]FR-16(7)(v)-8 TRANS Energy'!G348+'[2]FR-16(7)(v)-12 DIST Energy'!G348</f>
        <v>0</v>
      </c>
      <c r="I348" s="27">
        <f>'[2]FR-16(7)(v)-5 PROD Cust'!G348+'[2]FR-16(7)(v)-9 TRANS Cust'!G348+'[2]FR-16(7)(v)-13 DIST Cust'!G348</f>
        <v>0</v>
      </c>
      <c r="J348" s="24">
        <f t="shared" si="65"/>
        <v>0</v>
      </c>
      <c r="K348" s="24">
        <f t="shared" si="66"/>
        <v>0</v>
      </c>
    </row>
    <row r="349" spans="1:11" ht="13">
      <c r="A349" s="20">
        <v>14</v>
      </c>
      <c r="C349" s="2" t="str">
        <f>'[2]FR-16(7)(v)-1 Functional'!C349</f>
        <v>SUPPLEMENTAL PENSION PLAN</v>
      </c>
      <c r="D349" s="4" t="str">
        <f>'[2]FR-16(7)(v)-1 Functional'!D349</f>
        <v>A315</v>
      </c>
      <c r="F349" s="33">
        <f>'[2]FR-16(7)(v)-14 TOTAL CLASS'!G349</f>
        <v>0</v>
      </c>
      <c r="G349" s="25">
        <f>'[2]FR-16(7)(v)-3 PROD Demand'!G349+'[2]FR-16(7)(v)-7 TRANS Demand'!G349+'[2]FR-16(7)(v)-11 DIST Demand'!G349</f>
        <v>0</v>
      </c>
      <c r="H349" s="26">
        <f>'[2]FR-16(7)(v)-4 PROD Energy'!G349+'[2]FR-16(7)(v)-8 TRANS Energy'!G349+'[2]FR-16(7)(v)-12 DIST Energy'!G349</f>
        <v>0</v>
      </c>
      <c r="I349" s="27">
        <f>'[2]FR-16(7)(v)-5 PROD Cust'!G349+'[2]FR-16(7)(v)-9 TRANS Cust'!G349+'[2]FR-16(7)(v)-13 DIST Cust'!G349</f>
        <v>0</v>
      </c>
      <c r="J349" s="24">
        <f t="shared" si="65"/>
        <v>0</v>
      </c>
      <c r="K349" s="24">
        <f t="shared" si="66"/>
        <v>0</v>
      </c>
    </row>
    <row r="350" spans="1:11" ht="13">
      <c r="A350" s="20">
        <v>15</v>
      </c>
      <c r="C350" s="2" t="str">
        <f>'[2]FR-16(7)(v)-1 Functional'!C350</f>
        <v>INCENTIVE PLAN</v>
      </c>
      <c r="D350" s="4" t="str">
        <f>'[2]FR-16(7)(v)-1 Functional'!D350</f>
        <v>A315</v>
      </c>
      <c r="F350" s="33">
        <f>'[2]FR-16(7)(v)-14 TOTAL CLASS'!G350</f>
        <v>0</v>
      </c>
      <c r="G350" s="25">
        <f>'[2]FR-16(7)(v)-3 PROD Demand'!G350+'[2]FR-16(7)(v)-7 TRANS Demand'!G350+'[2]FR-16(7)(v)-11 DIST Demand'!G350</f>
        <v>0</v>
      </c>
      <c r="H350" s="26">
        <f>'[2]FR-16(7)(v)-4 PROD Energy'!G350+'[2]FR-16(7)(v)-8 TRANS Energy'!G350+'[2]FR-16(7)(v)-12 DIST Energy'!G350</f>
        <v>0</v>
      </c>
      <c r="I350" s="27">
        <f>'[2]FR-16(7)(v)-5 PROD Cust'!G350+'[2]FR-16(7)(v)-9 TRANS Cust'!G350+'[2]FR-16(7)(v)-13 DIST Cust'!G350</f>
        <v>0</v>
      </c>
      <c r="J350" s="24">
        <f t="shared" si="65"/>
        <v>0</v>
      </c>
      <c r="K350" s="24">
        <f t="shared" si="66"/>
        <v>0</v>
      </c>
    </row>
    <row r="351" spans="1:11" ht="13">
      <c r="A351" s="20">
        <v>16</v>
      </c>
      <c r="C351" s="2" t="str">
        <f>'[2]FR-16(7)(v)-1 Functional'!C351</f>
        <v>FEDERAL DEFERRED TAX RECEIVEABLE</v>
      </c>
      <c r="D351" s="4" t="str">
        <f>'[2]FR-16(7)(v)-1 Functional'!D351</f>
        <v>A315</v>
      </c>
      <c r="F351" s="33">
        <f>'[2]FR-16(7)(v)-14 TOTAL CLASS'!G351</f>
        <v>0</v>
      </c>
      <c r="G351" s="25">
        <f>'[2]FR-16(7)(v)-3 PROD Demand'!G351+'[2]FR-16(7)(v)-7 TRANS Demand'!G351+'[2]FR-16(7)(v)-11 DIST Demand'!G351</f>
        <v>0</v>
      </c>
      <c r="H351" s="26">
        <f>'[2]FR-16(7)(v)-4 PROD Energy'!G351+'[2]FR-16(7)(v)-8 TRANS Energy'!G351+'[2]FR-16(7)(v)-12 DIST Energy'!G351</f>
        <v>0</v>
      </c>
      <c r="I351" s="27">
        <f>'[2]FR-16(7)(v)-5 PROD Cust'!G351+'[2]FR-16(7)(v)-9 TRANS Cust'!G351+'[2]FR-16(7)(v)-13 DIST Cust'!G351</f>
        <v>0</v>
      </c>
      <c r="J351" s="24">
        <f t="shared" si="65"/>
        <v>0</v>
      </c>
      <c r="K351" s="24">
        <f t="shared" si="66"/>
        <v>0</v>
      </c>
    </row>
    <row r="352" spans="1:11" ht="13">
      <c r="A352" s="20">
        <v>17</v>
      </c>
      <c r="C352" s="2" t="str">
        <f>'[2]FR-16(7)(v)-1 Functional'!C352</f>
        <v>MISCELLANEOUS</v>
      </c>
      <c r="D352" s="4" t="str">
        <f>'[2]FR-16(7)(v)-1 Functional'!D352</f>
        <v>A315</v>
      </c>
      <c r="F352" s="33">
        <f>'[2]FR-16(7)(v)-14 TOTAL CLASS'!G352</f>
        <v>-8112</v>
      </c>
      <c r="G352" s="25">
        <f>'[2]FR-16(7)(v)-3 PROD Demand'!G352+'[2]FR-16(7)(v)-7 TRANS Demand'!G352+'[2]FR-16(7)(v)-11 DIST Demand'!G352</f>
        <v>-5809</v>
      </c>
      <c r="H352" s="26">
        <f>'[2]FR-16(7)(v)-4 PROD Energy'!G352+'[2]FR-16(7)(v)-8 TRANS Energy'!G352+'[2]FR-16(7)(v)-12 DIST Energy'!G352</f>
        <v>-1080</v>
      </c>
      <c r="I352" s="27">
        <f>'[2]FR-16(7)(v)-5 PROD Cust'!G352+'[2]FR-16(7)(v)-9 TRANS Cust'!G352+'[2]FR-16(7)(v)-13 DIST Cust'!G352</f>
        <v>-1223</v>
      </c>
      <c r="J352" s="24">
        <f t="shared" si="65"/>
        <v>-8112</v>
      </c>
      <c r="K352" s="24">
        <f t="shared" si="66"/>
        <v>0</v>
      </c>
    </row>
    <row r="353" spans="1:11" ht="13">
      <c r="A353" s="20">
        <v>18</v>
      </c>
      <c r="C353" s="2" t="str">
        <f>'[2]FR-16(7)(v)-1 Functional'!C353</f>
        <v>DEFERRED TAX</v>
      </c>
      <c r="D353" s="4" t="str">
        <f>'[2]FR-16(7)(v)-1 Functional'!D353</f>
        <v>A315</v>
      </c>
      <c r="F353" s="33">
        <f>'[2]FR-16(7)(v)-14 TOTAL CLASS'!G353</f>
        <v>0</v>
      </c>
      <c r="G353" s="25">
        <f>'[2]FR-16(7)(v)-3 PROD Demand'!G353+'[2]FR-16(7)(v)-7 TRANS Demand'!G353+'[2]FR-16(7)(v)-11 DIST Demand'!G353</f>
        <v>0</v>
      </c>
      <c r="H353" s="26">
        <f>'[2]FR-16(7)(v)-4 PROD Energy'!G353+'[2]FR-16(7)(v)-8 TRANS Energy'!G353+'[2]FR-16(7)(v)-12 DIST Energy'!G353</f>
        <v>0</v>
      </c>
      <c r="I353" s="27">
        <f>'[2]FR-16(7)(v)-5 PROD Cust'!G353+'[2]FR-16(7)(v)-9 TRANS Cust'!G353+'[2]FR-16(7)(v)-13 DIST Cust'!G353</f>
        <v>0</v>
      </c>
      <c r="J353" s="24">
        <f t="shared" si="65"/>
        <v>0</v>
      </c>
      <c r="K353" s="24">
        <f t="shared" si="66"/>
        <v>0</v>
      </c>
    </row>
    <row r="354" spans="1:11" ht="13">
      <c r="A354" s="20">
        <v>19</v>
      </c>
      <c r="C354" s="2" t="str">
        <f>'[2]FR-16(7)(v)-1 Functional'!C354</f>
        <v>NET OPERATING LOSS</v>
      </c>
      <c r="D354" s="4" t="str">
        <f>'[2]FR-16(7)(v)-1 Functional'!D354</f>
        <v>NP29</v>
      </c>
      <c r="F354" s="33">
        <f>'[2]FR-16(7)(v)-14 TOTAL CLASS'!G354</f>
        <v>0</v>
      </c>
      <c r="G354" s="25">
        <f>'[2]FR-16(7)(v)-3 PROD Demand'!G354+'[2]FR-16(7)(v)-7 TRANS Demand'!G354+'[2]FR-16(7)(v)-11 DIST Demand'!G354</f>
        <v>0</v>
      </c>
      <c r="H354" s="26">
        <f>'[2]FR-16(7)(v)-4 PROD Energy'!G354+'[2]FR-16(7)(v)-8 TRANS Energy'!G354+'[2]FR-16(7)(v)-12 DIST Energy'!G354</f>
        <v>0</v>
      </c>
      <c r="I354" s="27">
        <f>'[2]FR-16(7)(v)-5 PROD Cust'!G354+'[2]FR-16(7)(v)-9 TRANS Cust'!G354+'[2]FR-16(7)(v)-13 DIST Cust'!G354</f>
        <v>0</v>
      </c>
      <c r="J354" s="24">
        <f t="shared" si="65"/>
        <v>0</v>
      </c>
      <c r="K354" s="24">
        <f t="shared" si="66"/>
        <v>0</v>
      </c>
    </row>
    <row r="355" spans="1:11" ht="13">
      <c r="A355" s="20">
        <v>20</v>
      </c>
      <c r="C355" s="79" t="str">
        <f>'[2]FR-16(7)(v)-1 Functional'!C355</f>
        <v>401K INCENTIVE PLAN</v>
      </c>
      <c r="D355" s="4" t="str">
        <f>'[2]FR-16(7)(v)-1 Functional'!D355</f>
        <v>A315</v>
      </c>
      <c r="F355" s="33">
        <f>'[2]FR-16(7)(v)-14 TOTAL CLASS'!G355</f>
        <v>0</v>
      </c>
      <c r="G355" s="25">
        <f>'[2]FR-16(7)(v)-3 PROD Demand'!G355+'[2]FR-16(7)(v)-7 TRANS Demand'!G355+'[2]FR-16(7)(v)-11 DIST Demand'!G355</f>
        <v>0</v>
      </c>
      <c r="H355" s="26">
        <f>'[2]FR-16(7)(v)-4 PROD Energy'!G355+'[2]FR-16(7)(v)-8 TRANS Energy'!G355+'[2]FR-16(7)(v)-12 DIST Energy'!G355</f>
        <v>0</v>
      </c>
      <c r="I355" s="27">
        <f>'[2]FR-16(7)(v)-5 PROD Cust'!G355+'[2]FR-16(7)(v)-9 TRANS Cust'!G355+'[2]FR-16(7)(v)-13 DIST Cust'!G355</f>
        <v>0</v>
      </c>
      <c r="J355" s="24">
        <f t="shared" si="65"/>
        <v>0</v>
      </c>
      <c r="K355" s="24">
        <f t="shared" si="66"/>
        <v>0</v>
      </c>
    </row>
    <row r="356" spans="1:11" ht="13">
      <c r="A356" s="20">
        <v>21</v>
      </c>
      <c r="C356" s="2" t="str">
        <f>'[2]FR-16(7)(v)-1 Functional'!C356</f>
        <v>ENVIRONMENTAL RESERVE</v>
      </c>
      <c r="D356" s="4" t="str">
        <f>'[2]FR-16(7)(v)-1 Functional'!D356</f>
        <v>NP29</v>
      </c>
      <c r="F356" s="33">
        <f>'[2]FR-16(7)(v)-14 TOTAL CLASS'!G356</f>
        <v>0</v>
      </c>
      <c r="G356" s="25">
        <f>'[2]FR-16(7)(v)-3 PROD Demand'!G356+'[2]FR-16(7)(v)-7 TRANS Demand'!G356+'[2]FR-16(7)(v)-11 DIST Demand'!G356</f>
        <v>0</v>
      </c>
      <c r="H356" s="26">
        <f>'[2]FR-16(7)(v)-4 PROD Energy'!G356+'[2]FR-16(7)(v)-8 TRANS Energy'!G356+'[2]FR-16(7)(v)-12 DIST Energy'!G356</f>
        <v>0</v>
      </c>
      <c r="I356" s="27">
        <f>'[2]FR-16(7)(v)-5 PROD Cust'!G356+'[2]FR-16(7)(v)-9 TRANS Cust'!G356+'[2]FR-16(7)(v)-13 DIST Cust'!G356</f>
        <v>0</v>
      </c>
      <c r="J356" s="24">
        <f t="shared" si="65"/>
        <v>0</v>
      </c>
      <c r="K356" s="24">
        <f t="shared" si="66"/>
        <v>0</v>
      </c>
    </row>
    <row r="357" spans="1:11" ht="13">
      <c r="A357" s="20">
        <v>22</v>
      </c>
      <c r="C357" s="2" t="str">
        <f>'[2]FR-16(7)(v)-1 Functional'!C357</f>
        <v>VACATION PAY ACCRUALS</v>
      </c>
      <c r="D357" s="4" t="str">
        <f>'[2]FR-16(7)(v)-1 Functional'!D357</f>
        <v>A315</v>
      </c>
      <c r="F357" s="33">
        <f>'[2]FR-16(7)(v)-14 TOTAL CLASS'!G357</f>
        <v>0</v>
      </c>
      <c r="G357" s="25">
        <f>'[2]FR-16(7)(v)-3 PROD Demand'!G357+'[2]FR-16(7)(v)-7 TRANS Demand'!G357+'[2]FR-16(7)(v)-11 DIST Demand'!G357</f>
        <v>0</v>
      </c>
      <c r="H357" s="26">
        <f>'[2]FR-16(7)(v)-4 PROD Energy'!G357+'[2]FR-16(7)(v)-8 TRANS Energy'!G357+'[2]FR-16(7)(v)-12 DIST Energy'!G357</f>
        <v>0</v>
      </c>
      <c r="I357" s="27">
        <f>'[2]FR-16(7)(v)-5 PROD Cust'!G357+'[2]FR-16(7)(v)-9 TRANS Cust'!G357+'[2]FR-16(7)(v)-13 DIST Cust'!G357</f>
        <v>0</v>
      </c>
      <c r="J357" s="24">
        <f t="shared" si="65"/>
        <v>0</v>
      </c>
      <c r="K357" s="24">
        <f t="shared" si="66"/>
        <v>0</v>
      </c>
    </row>
    <row r="358" spans="1:11" ht="13">
      <c r="A358" s="20">
        <v>23</v>
      </c>
      <c r="C358" s="2" t="str">
        <f>'[2]FR-16(7)(v)-1 Functional'!C358</f>
        <v>DEMAND SIDE MANAGEMENT DEFERRAL</v>
      </c>
      <c r="D358" s="4" t="str">
        <f>'[2]FR-16(7)(v)-1 Functional'!D358</f>
        <v>NP29</v>
      </c>
      <c r="F358" s="33">
        <f>'[2]FR-16(7)(v)-14 TOTAL CLASS'!G358</f>
        <v>0</v>
      </c>
      <c r="G358" s="25">
        <f>'[2]FR-16(7)(v)-3 PROD Demand'!G358+'[2]FR-16(7)(v)-7 TRANS Demand'!G358+'[2]FR-16(7)(v)-11 DIST Demand'!G358</f>
        <v>0</v>
      </c>
      <c r="H358" s="26">
        <f>'[2]FR-16(7)(v)-4 PROD Energy'!G358+'[2]FR-16(7)(v)-8 TRANS Energy'!G358+'[2]FR-16(7)(v)-12 DIST Energy'!G358</f>
        <v>0</v>
      </c>
      <c r="I358" s="27">
        <f>'[2]FR-16(7)(v)-5 PROD Cust'!G358+'[2]FR-16(7)(v)-9 TRANS Cust'!G358+'[2]FR-16(7)(v)-13 DIST Cust'!G358</f>
        <v>0</v>
      </c>
      <c r="J358" s="24">
        <f t="shared" si="65"/>
        <v>0</v>
      </c>
      <c r="K358" s="24">
        <f t="shared" si="66"/>
        <v>0</v>
      </c>
    </row>
    <row r="359" spans="1:11" ht="13">
      <c r="A359" s="20">
        <v>24</v>
      </c>
      <c r="C359" s="2" t="str">
        <f>'[2]FR-16(7)(v)-1 Functional'!C359</f>
        <v>OPERATING LEASE OBLIGATION</v>
      </c>
      <c r="D359" s="4" t="str">
        <f>'[2]FR-16(7)(v)-1 Functional'!D359</f>
        <v>NP29</v>
      </c>
      <c r="F359" s="33">
        <f>'[2]FR-16(7)(v)-14 TOTAL CLASS'!G359</f>
        <v>0</v>
      </c>
      <c r="G359" s="25">
        <f>'[2]FR-16(7)(v)-3 PROD Demand'!G359+'[2]FR-16(7)(v)-7 TRANS Demand'!G359+'[2]FR-16(7)(v)-11 DIST Demand'!G359</f>
        <v>0</v>
      </c>
      <c r="H359" s="26">
        <f>'[2]FR-16(7)(v)-4 PROD Energy'!G359+'[2]FR-16(7)(v)-8 TRANS Energy'!G359+'[2]FR-16(7)(v)-12 DIST Energy'!G359</f>
        <v>0</v>
      </c>
      <c r="I359" s="27">
        <f>'[2]FR-16(7)(v)-5 PROD Cust'!G359+'[2]FR-16(7)(v)-9 TRANS Cust'!G359+'[2]FR-16(7)(v)-13 DIST Cust'!G359</f>
        <v>0</v>
      </c>
      <c r="J359" s="24">
        <f t="shared" si="65"/>
        <v>0</v>
      </c>
      <c r="K359" s="24">
        <f t="shared" si="66"/>
        <v>0</v>
      </c>
    </row>
    <row r="360" spans="1:11" ht="13">
      <c r="A360" s="20">
        <v>25</v>
      </c>
      <c r="C360" s="28" t="str">
        <f>'[2]FR-16(7)(v)-1 Functional'!C360</f>
        <v>INJURIES &amp; DAMAGES</v>
      </c>
      <c r="D360" s="4" t="str">
        <f>'[2]FR-16(7)(v)-1 Functional'!D360</f>
        <v>NP29</v>
      </c>
      <c r="F360" s="33">
        <f>'[2]FR-16(7)(v)-14 TOTAL CLASS'!G360</f>
        <v>0</v>
      </c>
      <c r="G360" s="25">
        <f>'[2]FR-16(7)(v)-3 PROD Demand'!G360+'[2]FR-16(7)(v)-7 TRANS Demand'!G360+'[2]FR-16(7)(v)-11 DIST Demand'!G360</f>
        <v>0</v>
      </c>
      <c r="H360" s="26">
        <f>'[2]FR-16(7)(v)-4 PROD Energy'!G360+'[2]FR-16(7)(v)-8 TRANS Energy'!G360+'[2]FR-16(7)(v)-12 DIST Energy'!G360</f>
        <v>0</v>
      </c>
      <c r="I360" s="27">
        <f>'[2]FR-16(7)(v)-5 PROD Cust'!G360+'[2]FR-16(7)(v)-9 TRANS Cust'!G360+'[2]FR-16(7)(v)-13 DIST Cust'!G360</f>
        <v>0</v>
      </c>
      <c r="J360" s="24">
        <f t="shared" si="65"/>
        <v>0</v>
      </c>
      <c r="K360" s="24">
        <f t="shared" si="66"/>
        <v>0</v>
      </c>
    </row>
    <row r="361" spans="1:11" ht="13">
      <c r="A361" s="20">
        <v>26</v>
      </c>
      <c r="C361" s="2" t="str">
        <f>'[2]FR-16(7)(v)-1 Functional'!C361</f>
        <v xml:space="preserve">  TOTAL ACCOUNT 190</v>
      </c>
      <c r="D361" s="4"/>
      <c r="F361" s="29">
        <f t="shared" ref="F361:K361" si="67">SUM(F337:F360)</f>
        <v>-8112</v>
      </c>
      <c r="G361" s="30">
        <f t="shared" si="67"/>
        <v>-5809</v>
      </c>
      <c r="H361" s="31">
        <f t="shared" si="67"/>
        <v>-1080</v>
      </c>
      <c r="I361" s="32">
        <f t="shared" si="67"/>
        <v>-1223</v>
      </c>
      <c r="J361" s="29">
        <f t="shared" si="67"/>
        <v>-8112</v>
      </c>
      <c r="K361" s="29">
        <f t="shared" si="67"/>
        <v>0</v>
      </c>
    </row>
    <row r="362" spans="1:11" ht="13">
      <c r="A362" s="20">
        <v>27</v>
      </c>
      <c r="D362" s="4"/>
      <c r="E362" s="3"/>
      <c r="G362" s="21"/>
      <c r="H362" s="22"/>
      <c r="I362" s="23"/>
    </row>
    <row r="363" spans="1:11" ht="13">
      <c r="A363" s="20">
        <v>28</v>
      </c>
      <c r="B363" s="2" t="s">
        <v>72</v>
      </c>
      <c r="D363" s="4"/>
      <c r="E363" s="3"/>
      <c r="G363" s="21"/>
      <c r="H363" s="22"/>
      <c r="I363" s="23"/>
    </row>
    <row r="364" spans="1:11" ht="13">
      <c r="A364" s="20">
        <v>29</v>
      </c>
      <c r="C364" s="2" t="str">
        <f>'[2]FR-16(7)(v)-1 Functional'!C364</f>
        <v>RESERVED FOR FUTURE USE</v>
      </c>
      <c r="D364" s="4" t="str">
        <f>'[2]FR-16(7)(v)-1 Functional'!D364</f>
        <v>NP29</v>
      </c>
      <c r="F364" s="33">
        <f>'[2]FR-16(7)(v)-14 TOTAL CLASS'!G364</f>
        <v>0</v>
      </c>
      <c r="G364" s="25">
        <f>'[2]FR-16(7)(v)-3 PROD Demand'!G364+'[2]FR-16(7)(v)-7 TRANS Demand'!G364+'[2]FR-16(7)(v)-11 DIST Demand'!G364</f>
        <v>0</v>
      </c>
      <c r="H364" s="26">
        <f>'[2]FR-16(7)(v)-4 PROD Energy'!G364+'[2]FR-16(7)(v)-8 TRANS Energy'!G364+'[2]FR-16(7)(v)-12 DIST Energy'!G364</f>
        <v>0</v>
      </c>
      <c r="I364" s="27">
        <f>'[2]FR-16(7)(v)-5 PROD Cust'!G364+'[2]FR-16(7)(v)-9 TRANS Cust'!G364+'[2]FR-16(7)(v)-13 DIST Cust'!G364</f>
        <v>0</v>
      </c>
      <c r="J364" s="24">
        <f>SUM(G364:I364)</f>
        <v>0</v>
      </c>
      <c r="K364" s="24">
        <f>F364-J364</f>
        <v>0</v>
      </c>
    </row>
    <row r="365" spans="1:11" ht="13">
      <c r="A365" s="20">
        <v>30</v>
      </c>
      <c r="C365" s="2" t="str">
        <f>'[2]FR-16(7)(v)-1 Functional'!C365</f>
        <v>RATE CASE EXPENSE REGULATORY ASSET</v>
      </c>
      <c r="D365" s="4" t="str">
        <f>'[2]FR-16(7)(v)-1 Functional'!D365</f>
        <v>NP29</v>
      </c>
      <c r="F365" s="33">
        <f>'[2]FR-16(7)(v)-14 TOTAL CLASS'!G365</f>
        <v>0</v>
      </c>
      <c r="G365" s="25">
        <f>'[2]FR-16(7)(v)-3 PROD Demand'!G365+'[2]FR-16(7)(v)-7 TRANS Demand'!G365+'[2]FR-16(7)(v)-11 DIST Demand'!G365</f>
        <v>0</v>
      </c>
      <c r="H365" s="26">
        <f>'[2]FR-16(7)(v)-4 PROD Energy'!G365+'[2]FR-16(7)(v)-8 TRANS Energy'!G365+'[2]FR-16(7)(v)-12 DIST Energy'!G365</f>
        <v>0</v>
      </c>
      <c r="I365" s="27">
        <f>'[2]FR-16(7)(v)-5 PROD Cust'!G365+'[2]FR-16(7)(v)-9 TRANS Cust'!G365+'[2]FR-16(7)(v)-13 DIST Cust'!G365</f>
        <v>0</v>
      </c>
      <c r="J365" s="24">
        <f>SUM(G365:I365)</f>
        <v>0</v>
      </c>
      <c r="K365" s="24">
        <f>F365-J365</f>
        <v>0</v>
      </c>
    </row>
    <row r="366" spans="1:11" ht="13">
      <c r="A366" s="20">
        <v>31</v>
      </c>
      <c r="C366" s="2" t="str">
        <f>'[2]FR-16(7)(v)-1 Functional'!C366</f>
        <v>RESERVED FOR FUTURE USE</v>
      </c>
      <c r="D366" s="4" t="str">
        <f>'[2]FR-16(7)(v)-1 Functional'!D366</f>
        <v>NP29</v>
      </c>
      <c r="F366" s="33">
        <f>'[2]FR-16(7)(v)-14 TOTAL CLASS'!G366</f>
        <v>0</v>
      </c>
      <c r="G366" s="25">
        <f>'[2]FR-16(7)(v)-3 PROD Demand'!G366+'[2]FR-16(7)(v)-7 TRANS Demand'!G366+'[2]FR-16(7)(v)-11 DIST Demand'!G366</f>
        <v>0</v>
      </c>
      <c r="H366" s="26">
        <f>'[2]FR-16(7)(v)-4 PROD Energy'!G366+'[2]FR-16(7)(v)-8 TRANS Energy'!G366+'[2]FR-16(7)(v)-12 DIST Energy'!G366</f>
        <v>0</v>
      </c>
      <c r="I366" s="27">
        <f>'[2]FR-16(7)(v)-5 PROD Cust'!G366+'[2]FR-16(7)(v)-9 TRANS Cust'!G366+'[2]FR-16(7)(v)-13 DIST Cust'!G366</f>
        <v>0</v>
      </c>
      <c r="J366" s="24">
        <f>SUM(G366:I366)</f>
        <v>0</v>
      </c>
      <c r="K366" s="24">
        <f>F366-J366</f>
        <v>0</v>
      </c>
    </row>
    <row r="367" spans="1:11" ht="13">
      <c r="A367" s="20">
        <v>32</v>
      </c>
      <c r="C367" s="74" t="str">
        <f>'[2]FR-16(7)(v)-1 Functional'!C367</f>
        <v xml:space="preserve">  OTHER</v>
      </c>
      <c r="D367" s="4"/>
      <c r="F367" s="29">
        <f>SUM(F364:F366)</f>
        <v>0</v>
      </c>
      <c r="G367" s="30">
        <f>SUM(G363:G366)</f>
        <v>0</v>
      </c>
      <c r="H367" s="31">
        <f>SUM(H363:H366)</f>
        <v>0</v>
      </c>
      <c r="I367" s="32">
        <f>SUM(I363:I366)</f>
        <v>0</v>
      </c>
      <c r="J367" s="29">
        <f>SUM(J363:J366)</f>
        <v>0</v>
      </c>
      <c r="K367" s="29">
        <f>SUM(K363:K366)</f>
        <v>0</v>
      </c>
    </row>
    <row r="368" spans="1:11" ht="13">
      <c r="A368" s="20">
        <v>33</v>
      </c>
      <c r="D368" s="4"/>
      <c r="F368" s="24" t="s">
        <v>32</v>
      </c>
      <c r="G368" s="21"/>
      <c r="H368" s="22"/>
      <c r="I368" s="23"/>
    </row>
    <row r="369" spans="1:11" ht="13">
      <c r="A369" s="20">
        <v>34</v>
      </c>
      <c r="B369" s="2" t="s">
        <v>73</v>
      </c>
      <c r="D369" s="4"/>
      <c r="F369" s="24"/>
      <c r="G369" s="21"/>
      <c r="H369" s="22"/>
      <c r="I369" s="23"/>
    </row>
    <row r="370" spans="1:11" ht="13">
      <c r="A370" s="20">
        <v>35</v>
      </c>
      <c r="C370" s="2" t="str">
        <f>'[2]FR-16(7)(v)-1 Functional'!C370</f>
        <v>PRODUCTION</v>
      </c>
      <c r="D370" s="4" t="str">
        <f>'[2]FR-16(7)(v)-1 Functional'!D370</f>
        <v>P129</v>
      </c>
      <c r="F370" s="33">
        <f>'[2]FR-16(7)(v)-14 TOTAL CLASS'!G370</f>
        <v>0</v>
      </c>
      <c r="G370" s="25">
        <f>'[2]FR-16(7)(v)-3 PROD Demand'!G370+'[2]FR-16(7)(v)-7 TRANS Demand'!G370+'[2]FR-16(7)(v)-11 DIST Demand'!G370</f>
        <v>0</v>
      </c>
      <c r="H370" s="26">
        <f>'[2]FR-16(7)(v)-4 PROD Energy'!G370+'[2]FR-16(7)(v)-8 TRANS Energy'!G370+'[2]FR-16(7)(v)-12 DIST Energy'!G370</f>
        <v>0</v>
      </c>
      <c r="I370" s="27">
        <f>'[2]FR-16(7)(v)-5 PROD Cust'!G370+'[2]FR-16(7)(v)-9 TRANS Cust'!G370+'[2]FR-16(7)(v)-13 DIST Cust'!G370</f>
        <v>0</v>
      </c>
      <c r="J370" s="24">
        <f>SUM(G370:I370)</f>
        <v>0</v>
      </c>
      <c r="K370" s="24">
        <f>F370-J370</f>
        <v>0</v>
      </c>
    </row>
    <row r="371" spans="1:11" ht="13">
      <c r="A371" s="20">
        <v>36</v>
      </c>
      <c r="C371" s="2" t="str">
        <f>'[2]FR-16(7)(v)-1 Functional'!C371</f>
        <v>TRANSMISSION</v>
      </c>
      <c r="D371" s="4" t="str">
        <f>'[2]FR-16(7)(v)-1 Functional'!D371</f>
        <v>T129</v>
      </c>
      <c r="F371" s="33">
        <f>'[2]FR-16(7)(v)-14 TOTAL CLASS'!G371</f>
        <v>0</v>
      </c>
      <c r="G371" s="25">
        <f>'[2]FR-16(7)(v)-3 PROD Demand'!G371+'[2]FR-16(7)(v)-7 TRANS Demand'!G371+'[2]FR-16(7)(v)-11 DIST Demand'!G371</f>
        <v>0</v>
      </c>
      <c r="H371" s="26">
        <f>'[2]FR-16(7)(v)-4 PROD Energy'!G371+'[2]FR-16(7)(v)-8 TRANS Energy'!G371+'[2]FR-16(7)(v)-12 DIST Energy'!G371</f>
        <v>0</v>
      </c>
      <c r="I371" s="27">
        <f>'[2]FR-16(7)(v)-5 PROD Cust'!G371+'[2]FR-16(7)(v)-9 TRANS Cust'!G371+'[2]FR-16(7)(v)-13 DIST Cust'!G371</f>
        <v>0</v>
      </c>
      <c r="J371" s="24">
        <f>SUM(G371:I371)</f>
        <v>0</v>
      </c>
      <c r="K371" s="24">
        <f>F371-J371</f>
        <v>0</v>
      </c>
    </row>
    <row r="372" spans="1:11" ht="13">
      <c r="A372" s="20">
        <v>37</v>
      </c>
      <c r="C372" s="2" t="str">
        <f>'[2]FR-16(7)(v)-1 Functional'!C372</f>
        <v>DISTRIBUTION</v>
      </c>
      <c r="D372" s="4" t="str">
        <f>'[2]FR-16(7)(v)-1 Functional'!D372</f>
        <v>D149</v>
      </c>
      <c r="F372" s="33">
        <f>'[2]FR-16(7)(v)-14 TOTAL CLASS'!G372</f>
        <v>0</v>
      </c>
      <c r="G372" s="25">
        <f>'[2]FR-16(7)(v)-3 PROD Demand'!G372+'[2]FR-16(7)(v)-7 TRANS Demand'!G372+'[2]FR-16(7)(v)-11 DIST Demand'!G372</f>
        <v>0</v>
      </c>
      <c r="H372" s="26">
        <f>'[2]FR-16(7)(v)-4 PROD Energy'!G372+'[2]FR-16(7)(v)-8 TRANS Energy'!G372+'[2]FR-16(7)(v)-12 DIST Energy'!G372</f>
        <v>0</v>
      </c>
      <c r="I372" s="27">
        <f>'[2]FR-16(7)(v)-5 PROD Cust'!G372+'[2]FR-16(7)(v)-9 TRANS Cust'!G372+'[2]FR-16(7)(v)-13 DIST Cust'!G372</f>
        <v>0</v>
      </c>
      <c r="J372" s="24">
        <f>SUM(G372:I372)</f>
        <v>0</v>
      </c>
      <c r="K372" s="24">
        <f>F372-J372</f>
        <v>0</v>
      </c>
    </row>
    <row r="373" spans="1:11" ht="13">
      <c r="A373" s="20">
        <v>38</v>
      </c>
      <c r="C373" s="2" t="str">
        <f>'[2]FR-16(7)(v)-1 Functional'!C373</f>
        <v>COMMON</v>
      </c>
      <c r="D373" s="4" t="str">
        <f>'[2]FR-16(7)(v)-1 Functional'!D373</f>
        <v>C129</v>
      </c>
      <c r="F373" s="33">
        <f>'[2]FR-16(7)(v)-14 TOTAL CLASS'!G373</f>
        <v>0</v>
      </c>
      <c r="G373" s="25">
        <f>'[2]FR-16(7)(v)-3 PROD Demand'!G373+'[2]FR-16(7)(v)-7 TRANS Demand'!G373+'[2]FR-16(7)(v)-11 DIST Demand'!G373</f>
        <v>0</v>
      </c>
      <c r="H373" s="26">
        <f>'[2]FR-16(7)(v)-4 PROD Energy'!G373+'[2]FR-16(7)(v)-8 TRANS Energy'!G373+'[2]FR-16(7)(v)-12 DIST Energy'!G373</f>
        <v>0</v>
      </c>
      <c r="I373" s="27">
        <f>'[2]FR-16(7)(v)-5 PROD Cust'!G373+'[2]FR-16(7)(v)-9 TRANS Cust'!G373+'[2]FR-16(7)(v)-13 DIST Cust'!G373</f>
        <v>0</v>
      </c>
      <c r="J373" s="24">
        <f>SUM(G373:I373)</f>
        <v>0</v>
      </c>
      <c r="K373" s="24">
        <f>F373-J373</f>
        <v>0</v>
      </c>
    </row>
    <row r="374" spans="1:11" ht="13">
      <c r="A374" s="20">
        <v>39</v>
      </c>
      <c r="C374" s="2" t="str">
        <f>'[2]FR-16(7)(v)-1 Functional'!C374</f>
        <v>GENERAL</v>
      </c>
      <c r="D374" s="4" t="str">
        <f>'[2]FR-16(7)(v)-1 Functional'!D374</f>
        <v>G129</v>
      </c>
      <c r="F374" s="33">
        <f>'[2]FR-16(7)(v)-14 TOTAL CLASS'!G374</f>
        <v>0</v>
      </c>
      <c r="G374" s="25">
        <f>'[2]FR-16(7)(v)-3 PROD Demand'!G374+'[2]FR-16(7)(v)-7 TRANS Demand'!G374+'[2]FR-16(7)(v)-11 DIST Demand'!G374</f>
        <v>0</v>
      </c>
      <c r="H374" s="26">
        <f>'[2]FR-16(7)(v)-4 PROD Energy'!G374+'[2]FR-16(7)(v)-8 TRANS Energy'!G374+'[2]FR-16(7)(v)-12 DIST Energy'!G374</f>
        <v>0</v>
      </c>
      <c r="I374" s="27">
        <f>'[2]FR-16(7)(v)-5 PROD Cust'!G374+'[2]FR-16(7)(v)-9 TRANS Cust'!G374+'[2]FR-16(7)(v)-13 DIST Cust'!G374</f>
        <v>0</v>
      </c>
      <c r="J374" s="24">
        <f>SUM(G374:I374)</f>
        <v>0</v>
      </c>
      <c r="K374" s="24">
        <f>F374-J374</f>
        <v>0</v>
      </c>
    </row>
    <row r="375" spans="1:11" ht="13">
      <c r="A375" s="20">
        <v>40</v>
      </c>
      <c r="C375" s="74" t="str">
        <f>'[2]FR-16(7)(v)-1 Functional'!C375</f>
        <v>TOTAL CONSTRUCTION WORK IN PROGRESS</v>
      </c>
      <c r="D375" s="4"/>
      <c r="F375" s="29">
        <f t="shared" ref="F375:K375" si="68">SUM(F370:F374)</f>
        <v>0</v>
      </c>
      <c r="G375" s="30">
        <f t="shared" si="68"/>
        <v>0</v>
      </c>
      <c r="H375" s="31">
        <f t="shared" si="68"/>
        <v>0</v>
      </c>
      <c r="I375" s="32">
        <f t="shared" si="68"/>
        <v>0</v>
      </c>
      <c r="J375" s="29">
        <f t="shared" si="68"/>
        <v>0</v>
      </c>
      <c r="K375" s="29">
        <f t="shared" si="68"/>
        <v>0</v>
      </c>
    </row>
    <row r="376" spans="1:11" ht="13">
      <c r="A376" s="20">
        <v>41</v>
      </c>
      <c r="D376" s="4"/>
      <c r="F376" s="24"/>
      <c r="G376" s="21"/>
      <c r="H376" s="22"/>
      <c r="I376" s="23"/>
    </row>
    <row r="377" spans="1:11" ht="13">
      <c r="A377" s="20">
        <v>42</v>
      </c>
      <c r="B377" s="2" t="str">
        <f>'[2]FR-16(7)(v)-1 Functional'!B377</f>
        <v>TOTAL ADDITIVE RATE BASE ADJUSTMENTS</v>
      </c>
      <c r="D377" s="4"/>
      <c r="F377" s="24">
        <f t="shared" ref="F377:K377" si="69">F361+F367+F375</f>
        <v>-8112</v>
      </c>
      <c r="G377" s="76">
        <f t="shared" si="69"/>
        <v>-5809</v>
      </c>
      <c r="H377" s="77">
        <f t="shared" si="69"/>
        <v>-1080</v>
      </c>
      <c r="I377" s="78">
        <f t="shared" si="69"/>
        <v>-1223</v>
      </c>
      <c r="J377" s="24">
        <f t="shared" si="69"/>
        <v>-8112</v>
      </c>
      <c r="K377" s="24">
        <f t="shared" si="69"/>
        <v>0</v>
      </c>
    </row>
    <row r="378" spans="1:11" ht="13">
      <c r="B378" s="1"/>
      <c r="C378" s="3"/>
      <c r="D378" s="4"/>
      <c r="E378" s="3"/>
      <c r="F378" s="3"/>
      <c r="G378" s="3"/>
      <c r="H378" s="3"/>
      <c r="I378" s="3"/>
      <c r="J378" s="3"/>
      <c r="K378" s="3"/>
    </row>
    <row r="379" spans="1:11" ht="13">
      <c r="A379" s="1" t="str">
        <f>co_name</f>
        <v>DUKE ENERGY KENTUCKY, INC.</v>
      </c>
      <c r="C379" s="3"/>
      <c r="D379" s="4"/>
      <c r="E379" s="3"/>
      <c r="F379" s="3"/>
      <c r="G379" s="3"/>
      <c r="H379" s="3"/>
      <c r="I379" s="3"/>
      <c r="J379" s="3" t="str">
        <f>J1</f>
        <v>FR-16(7)(v)-15</v>
      </c>
      <c r="K379" s="3"/>
    </row>
    <row r="380" spans="1:11" ht="13">
      <c r="A380" s="1" t="str">
        <f>$A$2</f>
        <v>RESIDENTIAL CLASSIFIED - ELECTRIC COST OF SERVICE</v>
      </c>
      <c r="C380" s="3"/>
      <c r="D380" s="4"/>
      <c r="E380" s="3"/>
      <c r="F380" s="3"/>
      <c r="G380" s="3"/>
      <c r="H380" s="3"/>
      <c r="I380" s="3"/>
      <c r="J380" s="3" t="str">
        <f>J2</f>
        <v>WITNESS RESPONSIBLE:</v>
      </c>
      <c r="K380" s="3"/>
    </row>
    <row r="381" spans="1:11" ht="13">
      <c r="A381" s="1" t="str">
        <f>case_name</f>
        <v>CASE NO: 2022-00372</v>
      </c>
      <c r="C381" s="3"/>
      <c r="D381" s="4"/>
      <c r="E381" s="3"/>
      <c r="F381" s="3"/>
      <c r="G381" s="3"/>
      <c r="H381" s="3"/>
      <c r="I381" s="3"/>
      <c r="J381" s="3" t="str">
        <f>Witness</f>
        <v>JAMES E. ZIOLKOWSKI</v>
      </c>
      <c r="K381" s="3"/>
    </row>
    <row r="382" spans="1:11" ht="13">
      <c r="A382" s="1" t="str">
        <f>data_filing</f>
        <v>DATA: 12 MONTHS ACTUAL  &amp; 0 MONTHS ESTIMATED</v>
      </c>
      <c r="C382" s="3"/>
      <c r="D382" s="4"/>
      <c r="E382" s="3"/>
      <c r="F382" s="3"/>
      <c r="G382" s="3"/>
      <c r="H382" s="3"/>
      <c r="I382" s="3"/>
      <c r="J382" s="3" t="str">
        <f>"PAGE "&amp;Pages2-8&amp;" OF "&amp;Pages2</f>
        <v>PAGE 7 OF 15</v>
      </c>
      <c r="K382" s="3"/>
    </row>
    <row r="383" spans="1:11" ht="13">
      <c r="A383" s="1" t="str">
        <f>type</f>
        <v xml:space="preserve">TYPE OF FILING: "X" ORIGINAL   UPDATED    REVISED  </v>
      </c>
      <c r="C383" s="3"/>
      <c r="D383" s="4"/>
      <c r="E383" s="3"/>
      <c r="F383" s="3"/>
      <c r="G383" s="3"/>
      <c r="H383" s="3"/>
      <c r="I383" s="3"/>
      <c r="J383" s="3"/>
      <c r="K383" s="3"/>
    </row>
    <row r="384" spans="1:11" ht="13">
      <c r="B384" s="1"/>
      <c r="C384" s="3"/>
      <c r="D384" s="4"/>
      <c r="E384" s="3"/>
      <c r="F384" s="3"/>
      <c r="G384" s="3"/>
      <c r="H384" s="3"/>
      <c r="I384" s="3"/>
      <c r="J384" s="3"/>
      <c r="K384" s="3"/>
    </row>
    <row r="385" spans="1:13" ht="13">
      <c r="B385" s="1"/>
      <c r="C385" s="3"/>
      <c r="D385" s="4"/>
      <c r="E385" s="3"/>
      <c r="F385" s="3"/>
      <c r="G385" s="3"/>
      <c r="H385" s="3"/>
      <c r="I385" s="3"/>
      <c r="J385" s="3"/>
      <c r="K385" s="3"/>
    </row>
    <row r="386" spans="1:13" ht="13">
      <c r="A386" s="4" t="s">
        <v>2</v>
      </c>
      <c r="B386" s="3"/>
      <c r="C386" s="3"/>
      <c r="D386" s="4"/>
      <c r="E386" s="3"/>
      <c r="F386" s="4" t="s">
        <v>3</v>
      </c>
      <c r="G386" s="7" t="s">
        <v>4</v>
      </c>
      <c r="H386" s="8"/>
      <c r="I386" s="9"/>
      <c r="J386" s="4" t="s">
        <v>3</v>
      </c>
      <c r="K386" s="4" t="s">
        <v>5</v>
      </c>
    </row>
    <row r="387" spans="1:13" ht="13">
      <c r="A387" s="10" t="s">
        <v>6</v>
      </c>
      <c r="B387" s="11" t="s">
        <v>74</v>
      </c>
      <c r="C387" s="11"/>
      <c r="D387" s="10" t="s">
        <v>8</v>
      </c>
      <c r="E387" s="11"/>
      <c r="F387" s="10" t="str">
        <f>$F$9</f>
        <v>RESIDENTIAL</v>
      </c>
      <c r="G387" s="68" t="str">
        <f t="shared" ref="G387:I388" si="70">G9</f>
        <v>DEMAND</v>
      </c>
      <c r="H387" s="69" t="str">
        <f t="shared" si="70"/>
        <v>ENERGY</v>
      </c>
      <c r="I387" s="70" t="str">
        <f t="shared" si="70"/>
        <v>CUSTOMER</v>
      </c>
      <c r="J387" s="10" t="s">
        <v>13</v>
      </c>
      <c r="K387" s="10" t="s">
        <v>14</v>
      </c>
    </row>
    <row r="388" spans="1:13" ht="13">
      <c r="C388" s="16" t="s">
        <v>75</v>
      </c>
      <c r="D388" s="4"/>
      <c r="E388" s="80"/>
      <c r="F388" s="81"/>
      <c r="G388" s="71">
        <f t="shared" si="70"/>
        <v>3</v>
      </c>
      <c r="H388" s="72">
        <f t="shared" si="70"/>
        <v>4</v>
      </c>
      <c r="I388" s="73">
        <f t="shared" si="70"/>
        <v>5</v>
      </c>
      <c r="J388" s="80"/>
      <c r="K388" s="80"/>
    </row>
    <row r="389" spans="1:13" ht="13">
      <c r="C389" s="16"/>
      <c r="D389" s="4"/>
      <c r="E389" s="80"/>
      <c r="F389" s="81"/>
      <c r="G389" s="71"/>
      <c r="H389" s="72"/>
      <c r="I389" s="73"/>
      <c r="J389" s="80"/>
      <c r="K389" s="80"/>
    </row>
    <row r="390" spans="1:13" ht="13">
      <c r="A390" s="20">
        <v>1</v>
      </c>
      <c r="B390" s="2" t="s">
        <v>76</v>
      </c>
      <c r="D390" s="4"/>
      <c r="E390" s="3"/>
      <c r="F390" s="24">
        <f t="shared" ref="F390:K390" si="71">F277-F324+F377</f>
        <v>526237240</v>
      </c>
      <c r="G390" s="25">
        <f t="shared" si="71"/>
        <v>444514668</v>
      </c>
      <c r="H390" s="26">
        <f t="shared" si="71"/>
        <v>4379104</v>
      </c>
      <c r="I390" s="27">
        <f t="shared" si="71"/>
        <v>77343468</v>
      </c>
      <c r="J390" s="24">
        <f t="shared" si="71"/>
        <v>526237240</v>
      </c>
      <c r="K390" s="24">
        <f t="shared" si="71"/>
        <v>0</v>
      </c>
    </row>
    <row r="391" spans="1:13" ht="13">
      <c r="A391" s="20">
        <v>2</v>
      </c>
      <c r="D391" s="4"/>
      <c r="E391" s="3"/>
      <c r="G391" s="21"/>
      <c r="H391" s="22"/>
      <c r="I391" s="23"/>
    </row>
    <row r="392" spans="1:13" ht="13">
      <c r="A392" s="20">
        <v>3</v>
      </c>
      <c r="B392" s="2" t="s">
        <v>74</v>
      </c>
      <c r="D392" s="4"/>
      <c r="E392" s="3"/>
      <c r="G392" s="21"/>
      <c r="H392" s="22"/>
      <c r="I392" s="23"/>
    </row>
    <row r="393" spans="1:13" ht="13">
      <c r="A393" s="20">
        <v>4</v>
      </c>
      <c r="D393" s="4"/>
      <c r="E393" s="3"/>
      <c r="G393" s="21"/>
      <c r="H393" s="22"/>
      <c r="I393" s="23"/>
    </row>
    <row r="394" spans="1:13" ht="13">
      <c r="A394" s="20">
        <v>5</v>
      </c>
      <c r="B394" s="2" t="s">
        <v>77</v>
      </c>
      <c r="D394" s="4"/>
      <c r="E394" s="3"/>
      <c r="G394" s="21"/>
      <c r="H394" s="22"/>
      <c r="I394" s="23"/>
    </row>
    <row r="395" spans="1:13" ht="13">
      <c r="A395" s="20">
        <v>6</v>
      </c>
      <c r="C395" s="2" t="str">
        <f>'[2]FR-16(7)(v)-1 Functional'!C395</f>
        <v>OTHER MATERIALS &amp; SUPPLIES</v>
      </c>
      <c r="D395" s="4" t="str">
        <f>'[2]FR-16(7)(v)-1 Functional'!D395</f>
        <v>PD29</v>
      </c>
      <c r="E395" s="3"/>
      <c r="F395" s="33">
        <f>'[2]FR-16(7)(v)-14 TOTAL CLASS'!G395</f>
        <v>6953033</v>
      </c>
      <c r="G395" s="25">
        <f>'[2]FR-16(7)(v)-3 PROD Demand'!G395+'[2]FR-16(7)(v)-7 TRANS Demand'!G395+'[2]FR-16(7)(v)-11 DIST Demand'!G395</f>
        <v>2657936</v>
      </c>
      <c r="H395" s="26">
        <f>'[2]FR-16(7)(v)-4 PROD Energy'!G395+'[2]FR-16(7)(v)-8 TRANS Energy'!G395+'[2]FR-16(7)(v)-12 DIST Energy'!G395</f>
        <v>870475</v>
      </c>
      <c r="I395" s="27">
        <f>'[2]FR-16(7)(v)-5 PROD Cust'!G395+'[2]FR-16(7)(v)-9 TRANS Cust'!G395+'[2]FR-16(7)(v)-13 DIST Cust'!G395</f>
        <v>3424622</v>
      </c>
      <c r="J395" s="24">
        <f>SUM(G395:I395)</f>
        <v>6953033</v>
      </c>
      <c r="K395" s="24">
        <f>F395-J395</f>
        <v>0</v>
      </c>
      <c r="M395" s="24"/>
    </row>
    <row r="396" spans="1:13" ht="13">
      <c r="A396" s="20">
        <v>7</v>
      </c>
      <c r="C396" s="2" t="str">
        <f>'[2]FR-16(7)(v)-1 Functional'!C396</f>
        <v>FUEL</v>
      </c>
      <c r="D396" s="4" t="str">
        <f>'[2]FR-16(7)(v)-1 Functional'!D396</f>
        <v>K301</v>
      </c>
      <c r="E396" s="3"/>
      <c r="F396" s="33">
        <f>'[2]FR-16(7)(v)-14 TOTAL CLASS'!G396</f>
        <v>9905622</v>
      </c>
      <c r="G396" s="25">
        <f>'[2]FR-16(7)(v)-3 PROD Demand'!G396+'[2]FR-16(7)(v)-7 TRANS Demand'!G396+'[2]FR-16(7)(v)-11 DIST Demand'!G396</f>
        <v>0</v>
      </c>
      <c r="H396" s="26">
        <f>'[2]FR-16(7)(v)-4 PROD Energy'!G396+'[2]FR-16(7)(v)-8 TRANS Energy'!G396+'[2]FR-16(7)(v)-12 DIST Energy'!G396</f>
        <v>9905622</v>
      </c>
      <c r="I396" s="27">
        <f>'[2]FR-16(7)(v)-5 PROD Cust'!G396+'[2]FR-16(7)(v)-9 TRANS Cust'!G396+'[2]FR-16(7)(v)-13 DIST Cust'!G396</f>
        <v>0</v>
      </c>
      <c r="J396" s="24">
        <f>SUM(G396:I396)</f>
        <v>9905622</v>
      </c>
      <c r="K396" s="24">
        <f>F396-J396</f>
        <v>0</v>
      </c>
      <c r="M396" s="24"/>
    </row>
    <row r="397" spans="1:13" ht="13">
      <c r="A397" s="20">
        <v>8</v>
      </c>
      <c r="C397" s="2" t="str">
        <f>'[2]FR-16(7)(v)-1 Functional'!C397</f>
        <v>EMISSION ALLOWANCES</v>
      </c>
      <c r="D397" s="4" t="str">
        <f>'[2]FR-16(7)(v)-1 Functional'!D397</f>
        <v>K301</v>
      </c>
      <c r="E397" s="3"/>
      <c r="F397" s="33">
        <f>'[2]FR-16(7)(v)-14 TOTAL CLASS'!G397</f>
        <v>0</v>
      </c>
      <c r="G397" s="25">
        <f>'[2]FR-16(7)(v)-3 PROD Demand'!G397+'[2]FR-16(7)(v)-7 TRANS Demand'!G397+'[2]FR-16(7)(v)-11 DIST Demand'!G397</f>
        <v>0</v>
      </c>
      <c r="H397" s="26">
        <f>'[2]FR-16(7)(v)-4 PROD Energy'!G397+'[2]FR-16(7)(v)-8 TRANS Energy'!G397+'[2]FR-16(7)(v)-12 DIST Energy'!G397</f>
        <v>0</v>
      </c>
      <c r="I397" s="27">
        <f>'[2]FR-16(7)(v)-5 PROD Cust'!G397+'[2]FR-16(7)(v)-9 TRANS Cust'!G397+'[2]FR-16(7)(v)-13 DIST Cust'!G397</f>
        <v>0</v>
      </c>
      <c r="J397" s="24">
        <f>SUM(G397:I397)</f>
        <v>0</v>
      </c>
      <c r="K397" s="24">
        <f>F397-J397</f>
        <v>0</v>
      </c>
      <c r="M397" s="24"/>
    </row>
    <row r="398" spans="1:13" ht="13">
      <c r="A398" s="20">
        <v>9</v>
      </c>
      <c r="C398" s="74" t="str">
        <f>'[2]FR-16(7)(v)-1 Functional'!C398</f>
        <v xml:space="preserve">  TOTAL PLANT MATS. &amp; SUPPLIES</v>
      </c>
      <c r="D398" s="4"/>
      <c r="E398" s="3"/>
      <c r="F398" s="29">
        <f t="shared" ref="F398:K398" si="72">SUM(F394:F397)</f>
        <v>16858655</v>
      </c>
      <c r="G398" s="30">
        <f t="shared" si="72"/>
        <v>2657936</v>
      </c>
      <c r="H398" s="31">
        <f t="shared" si="72"/>
        <v>10776097</v>
      </c>
      <c r="I398" s="32">
        <f t="shared" si="72"/>
        <v>3424622</v>
      </c>
      <c r="J398" s="29">
        <f t="shared" si="72"/>
        <v>16858655</v>
      </c>
      <c r="K398" s="29">
        <f t="shared" si="72"/>
        <v>0</v>
      </c>
    </row>
    <row r="399" spans="1:13" ht="13">
      <c r="A399" s="20">
        <v>10</v>
      </c>
      <c r="B399" s="2" t="s">
        <v>78</v>
      </c>
      <c r="D399" s="4"/>
      <c r="E399" s="3"/>
      <c r="F399" s="24">
        <f t="shared" ref="F399:K399" si="73">F398</f>
        <v>16858655</v>
      </c>
      <c r="G399" s="25">
        <f t="shared" si="73"/>
        <v>2657936</v>
      </c>
      <c r="H399" s="26">
        <f t="shared" si="73"/>
        <v>10776097</v>
      </c>
      <c r="I399" s="27">
        <f t="shared" si="73"/>
        <v>3424622</v>
      </c>
      <c r="J399" s="24">
        <f t="shared" si="73"/>
        <v>16858655</v>
      </c>
      <c r="K399" s="24">
        <f t="shared" si="73"/>
        <v>0</v>
      </c>
    </row>
    <row r="400" spans="1:13" ht="13">
      <c r="A400" s="20">
        <v>11</v>
      </c>
      <c r="D400" s="4"/>
      <c r="E400" s="3"/>
      <c r="G400" s="21"/>
      <c r="H400" s="22"/>
      <c r="I400" s="23"/>
    </row>
    <row r="401" spans="1:13" ht="13">
      <c r="A401" s="20">
        <v>12</v>
      </c>
      <c r="B401" s="2" t="s">
        <v>79</v>
      </c>
      <c r="D401" s="4"/>
      <c r="E401" s="3"/>
      <c r="G401" s="21"/>
      <c r="H401" s="22"/>
      <c r="I401" s="23"/>
    </row>
    <row r="402" spans="1:13" ht="13">
      <c r="A402" s="20">
        <v>13</v>
      </c>
      <c r="C402" s="2" t="str">
        <f>'[2]FR-16(7)(v)-1 Functional'!C402</f>
        <v>INSURANCE GENERAL</v>
      </c>
      <c r="D402" s="4" t="str">
        <f>'[2]FR-16(7)(v)-1 Functional'!D402</f>
        <v>NP29</v>
      </c>
      <c r="E402" s="3"/>
      <c r="F402" s="33">
        <f>'[2]FR-16(7)(v)-14 TOTAL CLASS'!G402</f>
        <v>252168</v>
      </c>
      <c r="G402" s="25">
        <f>'[2]FR-16(7)(v)-3 PROD Demand'!G402+'[2]FR-16(7)(v)-7 TRANS Demand'!G402+'[2]FR-16(7)(v)-11 DIST Demand'!G402</f>
        <v>213133</v>
      </c>
      <c r="H402" s="26">
        <f>'[2]FR-16(7)(v)-4 PROD Energy'!G402+'[2]FR-16(7)(v)-8 TRANS Energy'!G402+'[2]FR-16(7)(v)-12 DIST Energy'!G402</f>
        <v>2082</v>
      </c>
      <c r="I402" s="27">
        <f>'[2]FR-16(7)(v)-5 PROD Cust'!G402+'[2]FR-16(7)(v)-9 TRANS Cust'!G402+'[2]FR-16(7)(v)-13 DIST Cust'!G402</f>
        <v>36953</v>
      </c>
      <c r="J402" s="24">
        <f>SUM(G402:I402)</f>
        <v>252168</v>
      </c>
      <c r="K402" s="24">
        <f>F402-J402</f>
        <v>0</v>
      </c>
      <c r="M402" s="24"/>
    </row>
    <row r="403" spans="1:13" ht="13">
      <c r="A403" s="20">
        <v>14</v>
      </c>
      <c r="C403" s="2" t="str">
        <f>'[2]FR-16(7)(v)-1 Functional'!C403</f>
        <v>EXCISE TAX</v>
      </c>
      <c r="D403" s="4" t="str">
        <f>'[2]FR-16(7)(v)-1 Functional'!D403</f>
        <v>NP29</v>
      </c>
      <c r="E403" s="3"/>
      <c r="F403" s="33">
        <f>'[2]FR-16(7)(v)-14 TOTAL CLASS'!G403</f>
        <v>0</v>
      </c>
      <c r="G403" s="25">
        <f>'[2]FR-16(7)(v)-3 PROD Demand'!G403+'[2]FR-16(7)(v)-7 TRANS Demand'!G403+'[2]FR-16(7)(v)-11 DIST Demand'!G403</f>
        <v>0</v>
      </c>
      <c r="H403" s="26">
        <f>'[2]FR-16(7)(v)-4 PROD Energy'!G403+'[2]FR-16(7)(v)-8 TRANS Energy'!G403+'[2]FR-16(7)(v)-12 DIST Energy'!G403</f>
        <v>0</v>
      </c>
      <c r="I403" s="27">
        <f>'[2]FR-16(7)(v)-5 PROD Cust'!G403+'[2]FR-16(7)(v)-9 TRANS Cust'!G403+'[2]FR-16(7)(v)-13 DIST Cust'!G403</f>
        <v>0</v>
      </c>
      <c r="J403" s="24">
        <f>SUM(G403:I403)</f>
        <v>0</v>
      </c>
      <c r="K403" s="24">
        <f>F403-J403</f>
        <v>0</v>
      </c>
      <c r="M403" s="24"/>
    </row>
    <row r="404" spans="1:13" ht="13">
      <c r="A404" s="20">
        <v>15</v>
      </c>
      <c r="C404" s="2" t="str">
        <f>'[2]FR-16(7)(v)-1 Functional'!C404</f>
        <v>COLLATERAL ASSET</v>
      </c>
      <c r="D404" s="4" t="str">
        <f>'[2]FR-16(7)(v)-1 Functional'!D404</f>
        <v>K301</v>
      </c>
      <c r="E404" s="3"/>
      <c r="F404" s="33">
        <f>'[2]FR-16(7)(v)-14 TOTAL CLASS'!G404</f>
        <v>-6798</v>
      </c>
      <c r="G404" s="25">
        <f>'[2]FR-16(7)(v)-3 PROD Demand'!G404+'[2]FR-16(7)(v)-7 TRANS Demand'!G404+'[2]FR-16(7)(v)-11 DIST Demand'!G404</f>
        <v>0</v>
      </c>
      <c r="H404" s="26">
        <f>'[2]FR-16(7)(v)-4 PROD Energy'!G404+'[2]FR-16(7)(v)-8 TRANS Energy'!G404+'[2]FR-16(7)(v)-12 DIST Energy'!G404</f>
        <v>-6798</v>
      </c>
      <c r="I404" s="27">
        <f>'[2]FR-16(7)(v)-5 PROD Cust'!G404+'[2]FR-16(7)(v)-9 TRANS Cust'!G404+'[2]FR-16(7)(v)-13 DIST Cust'!G404</f>
        <v>0</v>
      </c>
      <c r="J404" s="24">
        <f>SUM(G404:I404)</f>
        <v>-6798</v>
      </c>
      <c r="K404" s="24">
        <f>F404-J404</f>
        <v>0</v>
      </c>
      <c r="M404" s="24"/>
    </row>
    <row r="405" spans="1:13" ht="13">
      <c r="A405" s="20">
        <v>16</v>
      </c>
      <c r="C405" s="74" t="str">
        <f>'[2]FR-16(7)(v)-1 Functional'!C405</f>
        <v xml:space="preserve">  TOTAL PREPAYMENTS</v>
      </c>
      <c r="D405" s="4"/>
      <c r="E405" s="3"/>
      <c r="F405" s="75">
        <f t="shared" ref="F405:K405" si="74">SUM(F401:F404)</f>
        <v>245370</v>
      </c>
      <c r="G405" s="82">
        <f t="shared" si="74"/>
        <v>213133</v>
      </c>
      <c r="H405" s="83">
        <f t="shared" si="74"/>
        <v>-4716</v>
      </c>
      <c r="I405" s="84">
        <f t="shared" si="74"/>
        <v>36953</v>
      </c>
      <c r="J405" s="75">
        <f t="shared" si="74"/>
        <v>245370</v>
      </c>
      <c r="K405" s="75">
        <f t="shared" si="74"/>
        <v>0</v>
      </c>
    </row>
    <row r="406" spans="1:13" ht="13">
      <c r="A406" s="20">
        <v>17</v>
      </c>
      <c r="D406" s="4"/>
      <c r="E406" s="3"/>
      <c r="G406" s="21"/>
      <c r="H406" s="22"/>
      <c r="I406" s="23"/>
    </row>
    <row r="407" spans="1:13" ht="13">
      <c r="A407" s="20">
        <v>18</v>
      </c>
      <c r="B407" s="2" t="s">
        <v>80</v>
      </c>
      <c r="D407" s="4"/>
      <c r="E407" s="3"/>
      <c r="F407" s="33">
        <f>'[2]FR-16(7)(v)-14 TOTAL CLASS'!G407</f>
        <v>229538</v>
      </c>
      <c r="G407" s="25">
        <f>'[2]FR-16(7)(v)-3 PROD Demand'!G407+'[2]FR-16(7)(v)-7 TRANS Demand'!G407+'[2]FR-16(7)(v)-11 DIST Demand'!G407</f>
        <v>229538</v>
      </c>
      <c r="H407" s="26">
        <f>'[2]FR-16(7)(v)-4 PROD Energy'!G407+'[2]FR-16(7)(v)-8 TRANS Energy'!G407+'[2]FR-16(7)(v)-12 DIST Energy'!G407</f>
        <v>0</v>
      </c>
      <c r="I407" s="27">
        <f>'[2]FR-16(7)(v)-5 PROD Cust'!G407+'[2]FR-16(7)(v)-9 TRANS Cust'!G407+'[2]FR-16(7)(v)-13 DIST Cust'!G407</f>
        <v>0</v>
      </c>
      <c r="J407" s="24">
        <f>SUM(G407:I407)</f>
        <v>229538</v>
      </c>
      <c r="K407" s="24">
        <f>F407-J407</f>
        <v>0</v>
      </c>
    </row>
    <row r="408" spans="1:13" ht="13">
      <c r="A408" s="20">
        <v>19</v>
      </c>
      <c r="B408" s="2" t="s">
        <v>81</v>
      </c>
      <c r="D408" s="4"/>
      <c r="E408" s="3"/>
      <c r="F408" s="24">
        <f t="shared" ref="F408:K408" si="75">F407</f>
        <v>229538</v>
      </c>
      <c r="G408" s="25">
        <f t="shared" si="75"/>
        <v>229538</v>
      </c>
      <c r="H408" s="26">
        <f t="shared" si="75"/>
        <v>0</v>
      </c>
      <c r="I408" s="27">
        <f t="shared" si="75"/>
        <v>0</v>
      </c>
      <c r="J408" s="24">
        <f t="shared" si="75"/>
        <v>229538</v>
      </c>
      <c r="K408" s="24">
        <f t="shared" si="75"/>
        <v>0</v>
      </c>
    </row>
    <row r="409" spans="1:13" ht="13">
      <c r="A409" s="20">
        <v>20</v>
      </c>
      <c r="D409" s="4"/>
      <c r="E409" s="3"/>
      <c r="G409" s="21"/>
      <c r="H409" s="22"/>
      <c r="I409" s="23"/>
    </row>
    <row r="410" spans="1:13" ht="13">
      <c r="A410" s="20">
        <v>21</v>
      </c>
      <c r="B410" s="2" t="s">
        <v>82</v>
      </c>
      <c r="D410" s="4"/>
      <c r="E410" s="3"/>
      <c r="G410" s="21"/>
      <c r="H410" s="22"/>
      <c r="I410" s="23"/>
    </row>
    <row r="411" spans="1:13" ht="13">
      <c r="A411" s="20">
        <v>22</v>
      </c>
      <c r="C411" s="2" t="str">
        <f>'[2]FR-16(7)(v)-1 Functional'!C411</f>
        <v>RESERVED FOR FUTURE USE</v>
      </c>
      <c r="D411" s="4" t="str">
        <f>'[2]FR-16(7)(v)-1 Functional'!D411</f>
        <v>K301</v>
      </c>
      <c r="E411" s="3"/>
      <c r="F411" s="33">
        <f>'[2]FR-16(7)(v)-14 TOTAL CLASS'!G411</f>
        <v>0</v>
      </c>
      <c r="G411" s="25">
        <f>'[2]FR-16(7)(v)-3 PROD Demand'!G411+'[2]FR-16(7)(v)-7 TRANS Demand'!G411+'[2]FR-16(7)(v)-11 DIST Demand'!G411</f>
        <v>0</v>
      </c>
      <c r="H411" s="26">
        <f>'[2]FR-16(7)(v)-4 PROD Energy'!G411+'[2]FR-16(7)(v)-8 TRANS Energy'!G411+'[2]FR-16(7)(v)-12 DIST Energy'!G411</f>
        <v>0</v>
      </c>
      <c r="I411" s="27">
        <f>'[2]FR-16(7)(v)-5 PROD Cust'!G411+'[2]FR-16(7)(v)-9 TRANS Cust'!G411+'[2]FR-16(7)(v)-13 DIST Cust'!G411</f>
        <v>0</v>
      </c>
      <c r="J411" s="24">
        <f>SUM(G411:I411)</f>
        <v>0</v>
      </c>
      <c r="K411" s="24">
        <f>F411-J411</f>
        <v>0</v>
      </c>
      <c r="M411" s="24"/>
    </row>
    <row r="412" spans="1:13" ht="13">
      <c r="A412" s="20">
        <v>23</v>
      </c>
      <c r="C412" s="2" t="str">
        <f>'[2]FR-16(7)(v)-1 Functional'!C412</f>
        <v>PIPP UNCOLLECTIBLES</v>
      </c>
      <c r="D412" s="4" t="str">
        <f>'[2]FR-16(7)(v)-1 Functional'!D412</f>
        <v>A315</v>
      </c>
      <c r="E412" s="3"/>
      <c r="F412" s="33">
        <f>'[2]FR-16(7)(v)-14 TOTAL CLASS'!G412</f>
        <v>0</v>
      </c>
      <c r="G412" s="25">
        <f>'[2]FR-16(7)(v)-3 PROD Demand'!G412+'[2]FR-16(7)(v)-7 TRANS Demand'!G412+'[2]FR-16(7)(v)-11 DIST Demand'!G412</f>
        <v>0</v>
      </c>
      <c r="H412" s="26">
        <f>'[2]FR-16(7)(v)-4 PROD Energy'!G412+'[2]FR-16(7)(v)-8 TRANS Energy'!G412+'[2]FR-16(7)(v)-12 DIST Energy'!G412</f>
        <v>0</v>
      </c>
      <c r="I412" s="27">
        <f>'[2]FR-16(7)(v)-5 PROD Cust'!G412+'[2]FR-16(7)(v)-9 TRANS Cust'!G412+'[2]FR-16(7)(v)-13 DIST Cust'!G412</f>
        <v>0</v>
      </c>
      <c r="J412" s="24">
        <f>SUM(G412:I412)</f>
        <v>0</v>
      </c>
      <c r="K412" s="24">
        <f>F412-J412</f>
        <v>0</v>
      </c>
      <c r="M412" s="24"/>
    </row>
    <row r="413" spans="1:13" ht="13">
      <c r="A413" s="20">
        <v>24</v>
      </c>
      <c r="C413" s="28" t="str">
        <f>'[2]FR-16(7)(v)-1 Functional'!C413</f>
        <v>RESERVED FOR FUTURE USE</v>
      </c>
      <c r="D413" s="4" t="str">
        <f>'[2]FR-16(7)(v)-1 Functional'!D413</f>
        <v>D249</v>
      </c>
      <c r="E413" s="3"/>
      <c r="F413" s="33">
        <f>'[2]FR-16(7)(v)-14 TOTAL CLASS'!G413</f>
        <v>0</v>
      </c>
      <c r="G413" s="25">
        <f>'[2]FR-16(7)(v)-3 PROD Demand'!G413+'[2]FR-16(7)(v)-7 TRANS Demand'!G413+'[2]FR-16(7)(v)-11 DIST Demand'!G413</f>
        <v>0</v>
      </c>
      <c r="H413" s="26">
        <f>'[2]FR-16(7)(v)-4 PROD Energy'!G413+'[2]FR-16(7)(v)-8 TRANS Energy'!G413+'[2]FR-16(7)(v)-12 DIST Energy'!G413</f>
        <v>0</v>
      </c>
      <c r="I413" s="27">
        <f>'[2]FR-16(7)(v)-5 PROD Cust'!G413+'[2]FR-16(7)(v)-9 TRANS Cust'!G413+'[2]FR-16(7)(v)-13 DIST Cust'!G413</f>
        <v>0</v>
      </c>
      <c r="J413" s="24">
        <f>SUM(G413:I413)</f>
        <v>0</v>
      </c>
      <c r="K413" s="24">
        <f>F413-J413</f>
        <v>0</v>
      </c>
      <c r="M413" s="24"/>
    </row>
    <row r="414" spans="1:13" ht="13">
      <c r="A414" s="20">
        <v>25</v>
      </c>
      <c r="C414" s="2" t="str">
        <f>'[2]FR-16(7)(v)-1 Functional'!C414</f>
        <v xml:space="preserve">  TOTAL MISC WORK CAPITAL</v>
      </c>
      <c r="D414" s="4"/>
      <c r="E414" s="3"/>
      <c r="F414" s="29">
        <f t="shared" ref="F414:K414" si="76">SUM(F410:F413)</f>
        <v>0</v>
      </c>
      <c r="G414" s="30">
        <f t="shared" si="76"/>
        <v>0</v>
      </c>
      <c r="H414" s="31">
        <f t="shared" si="76"/>
        <v>0</v>
      </c>
      <c r="I414" s="32">
        <f t="shared" si="76"/>
        <v>0</v>
      </c>
      <c r="J414" s="29">
        <f t="shared" si="76"/>
        <v>0</v>
      </c>
      <c r="K414" s="29">
        <f t="shared" si="76"/>
        <v>0</v>
      </c>
    </row>
    <row r="415" spans="1:13" ht="13">
      <c r="A415" s="20">
        <v>26</v>
      </c>
      <c r="D415" s="4"/>
      <c r="E415" s="3"/>
      <c r="G415" s="21"/>
      <c r="H415" s="22"/>
      <c r="I415" s="23"/>
    </row>
    <row r="416" spans="1:13" ht="13">
      <c r="A416" s="20">
        <v>27</v>
      </c>
      <c r="B416" s="2" t="s">
        <v>83</v>
      </c>
      <c r="D416" s="4"/>
      <c r="E416" s="3"/>
      <c r="F416" s="24">
        <f t="shared" ref="F416:K416" si="77">F399+F405+F408+F414</f>
        <v>17333563</v>
      </c>
      <c r="G416" s="25">
        <f t="shared" si="77"/>
        <v>3100607</v>
      </c>
      <c r="H416" s="26">
        <f t="shared" si="77"/>
        <v>10771381</v>
      </c>
      <c r="I416" s="27">
        <f t="shared" si="77"/>
        <v>3461575</v>
      </c>
      <c r="J416" s="24">
        <f t="shared" si="77"/>
        <v>17333563</v>
      </c>
      <c r="K416" s="24">
        <f t="shared" si="77"/>
        <v>0</v>
      </c>
    </row>
    <row r="417" spans="1:13" ht="13">
      <c r="A417" s="20">
        <v>28</v>
      </c>
      <c r="B417" s="2" t="s">
        <v>84</v>
      </c>
      <c r="D417" s="4"/>
      <c r="E417" s="3"/>
      <c r="G417" s="21"/>
      <c r="H417" s="22"/>
      <c r="I417" s="23"/>
    </row>
    <row r="418" spans="1:13" ht="13">
      <c r="A418" s="20">
        <v>29</v>
      </c>
      <c r="C418" s="2" t="str">
        <f>'[2]FR-16(7)(v)-1 Functional'!C418</f>
        <v>TOTAL ACCUMULATED DEFERRED INCOME TAXES</v>
      </c>
      <c r="D418" s="4"/>
      <c r="E418" s="3"/>
      <c r="F418" s="24">
        <f t="shared" ref="F418:K418" si="78">-F324</f>
        <v>-125657482</v>
      </c>
      <c r="G418" s="25">
        <f t="shared" si="78"/>
        <v>-106689532</v>
      </c>
      <c r="H418" s="26">
        <f t="shared" si="78"/>
        <v>-1012048</v>
      </c>
      <c r="I418" s="27">
        <f t="shared" si="78"/>
        <v>-17955902</v>
      </c>
      <c r="J418" s="24">
        <f t="shared" si="78"/>
        <v>-125657482</v>
      </c>
      <c r="K418" s="24">
        <f t="shared" si="78"/>
        <v>0</v>
      </c>
      <c r="M418" s="24"/>
    </row>
    <row r="419" spans="1:13" ht="13">
      <c r="A419" s="20">
        <v>30</v>
      </c>
      <c r="C419" s="2" t="str">
        <f>'[2]FR-16(7)(v)-1 Functional'!C419</f>
        <v>TOTAL OTHER ACCUMULATED DEFERRED INCOME TAXES</v>
      </c>
      <c r="D419" s="4"/>
      <c r="E419" s="3"/>
      <c r="F419" s="24">
        <f t="shared" ref="F419:K419" si="79">F377</f>
        <v>-8112</v>
      </c>
      <c r="G419" s="25">
        <f t="shared" si="79"/>
        <v>-5809</v>
      </c>
      <c r="H419" s="26">
        <f t="shared" si="79"/>
        <v>-1080</v>
      </c>
      <c r="I419" s="27">
        <f t="shared" si="79"/>
        <v>-1223</v>
      </c>
      <c r="J419" s="24">
        <f t="shared" si="79"/>
        <v>-8112</v>
      </c>
      <c r="K419" s="24">
        <f t="shared" si="79"/>
        <v>0</v>
      </c>
      <c r="M419" s="24"/>
    </row>
    <row r="420" spans="1:13" ht="13">
      <c r="A420" s="20">
        <v>31</v>
      </c>
      <c r="C420" s="28" t="str">
        <f>'[2]FR-16(7)(v)-1 Functional'!C420</f>
        <v>TOTAL WORKING CAPITAL</v>
      </c>
      <c r="D420" s="4"/>
      <c r="E420" s="3"/>
      <c r="F420" s="24">
        <f t="shared" ref="F420:K420" si="80">F416</f>
        <v>17333563</v>
      </c>
      <c r="G420" s="25">
        <f t="shared" si="80"/>
        <v>3100607</v>
      </c>
      <c r="H420" s="26">
        <f t="shared" si="80"/>
        <v>10771381</v>
      </c>
      <c r="I420" s="27">
        <f t="shared" si="80"/>
        <v>3461575</v>
      </c>
      <c r="J420" s="24">
        <f t="shared" si="80"/>
        <v>17333563</v>
      </c>
      <c r="K420" s="24">
        <f t="shared" si="80"/>
        <v>0</v>
      </c>
      <c r="M420" s="24"/>
    </row>
    <row r="421" spans="1:13" ht="13">
      <c r="A421" s="20">
        <v>32</v>
      </c>
      <c r="C421" s="2" t="str">
        <f>'[2]FR-16(7)(v)-1 Functional'!C421</f>
        <v xml:space="preserve">  TOTAL RATE BASE ADJUSTMENTS</v>
      </c>
      <c r="D421" s="4"/>
      <c r="E421" s="3"/>
      <c r="F421" s="29">
        <f t="shared" ref="F421:K421" si="81">SUM(F417:F420)</f>
        <v>-108332031</v>
      </c>
      <c r="G421" s="30">
        <f t="shared" si="81"/>
        <v>-103594734</v>
      </c>
      <c r="H421" s="31">
        <f t="shared" si="81"/>
        <v>9758253</v>
      </c>
      <c r="I421" s="32">
        <f t="shared" si="81"/>
        <v>-14495550</v>
      </c>
      <c r="J421" s="29">
        <f>SUM(J417:J420)</f>
        <v>-108332031</v>
      </c>
      <c r="K421" s="29">
        <f t="shared" si="81"/>
        <v>0</v>
      </c>
    </row>
    <row r="422" spans="1:13" ht="13">
      <c r="A422" s="20">
        <v>33</v>
      </c>
      <c r="D422" s="4"/>
      <c r="E422" s="3"/>
      <c r="G422" s="21"/>
      <c r="H422" s="22"/>
      <c r="I422" s="23"/>
    </row>
    <row r="423" spans="1:13" ht="13">
      <c r="A423" s="20">
        <v>34</v>
      </c>
      <c r="B423" s="2" t="s">
        <v>85</v>
      </c>
      <c r="D423" s="4"/>
      <c r="E423" s="3"/>
      <c r="G423" s="21"/>
      <c r="H423" s="22"/>
      <c r="I423" s="23"/>
    </row>
    <row r="424" spans="1:13" ht="13">
      <c r="A424" s="20">
        <v>35</v>
      </c>
      <c r="C424" s="2" t="str">
        <f>'[2]FR-16(7)(v)-1 Functional'!C424</f>
        <v>NET ELECTRIC PLANT IN SERVICE</v>
      </c>
      <c r="D424" s="4"/>
      <c r="E424" s="3"/>
      <c r="F424" s="24">
        <f t="shared" ref="F424:K424" si="82">F277</f>
        <v>651902834</v>
      </c>
      <c r="G424" s="25">
        <f t="shared" si="82"/>
        <v>551210009</v>
      </c>
      <c r="H424" s="26">
        <f t="shared" si="82"/>
        <v>5392232</v>
      </c>
      <c r="I424" s="27">
        <f t="shared" si="82"/>
        <v>95300593</v>
      </c>
      <c r="J424" s="24">
        <f t="shared" si="82"/>
        <v>651902834</v>
      </c>
      <c r="K424" s="24">
        <f t="shared" si="82"/>
        <v>0</v>
      </c>
    </row>
    <row r="425" spans="1:13" ht="13">
      <c r="A425" s="20">
        <v>36</v>
      </c>
      <c r="C425" s="28" t="str">
        <f>'[2]FR-16(7)(v)-1 Functional'!C425</f>
        <v>TOTAL RATE BASE ADJUSTMENTS</v>
      </c>
      <c r="D425" s="4"/>
      <c r="E425" s="3"/>
      <c r="F425" s="24">
        <f t="shared" ref="F425:K425" si="83">F421</f>
        <v>-108332031</v>
      </c>
      <c r="G425" s="25">
        <f t="shared" si="83"/>
        <v>-103594734</v>
      </c>
      <c r="H425" s="26">
        <f t="shared" si="83"/>
        <v>9758253</v>
      </c>
      <c r="I425" s="27">
        <f t="shared" si="83"/>
        <v>-14495550</v>
      </c>
      <c r="J425" s="24">
        <f t="shared" si="83"/>
        <v>-108332031</v>
      </c>
      <c r="K425" s="24">
        <f t="shared" si="83"/>
        <v>0</v>
      </c>
    </row>
    <row r="426" spans="1:13" ht="13">
      <c r="A426" s="20">
        <v>37</v>
      </c>
      <c r="C426" s="2" t="str">
        <f>'[2]FR-16(7)(v)-1 Functional'!C426</f>
        <v xml:space="preserve">  TOTAL RATE BASE</v>
      </c>
      <c r="D426" s="4"/>
      <c r="E426" s="3"/>
      <c r="F426" s="29">
        <f t="shared" ref="F426:K426" si="84">SUM(F423:F425)</f>
        <v>543570803</v>
      </c>
      <c r="G426" s="30">
        <f t="shared" si="84"/>
        <v>447615275</v>
      </c>
      <c r="H426" s="31">
        <f t="shared" si="84"/>
        <v>15150485</v>
      </c>
      <c r="I426" s="32">
        <f t="shared" si="84"/>
        <v>80805043</v>
      </c>
      <c r="J426" s="29">
        <f t="shared" si="84"/>
        <v>543570803</v>
      </c>
      <c r="K426" s="29">
        <f t="shared" si="84"/>
        <v>0</v>
      </c>
    </row>
    <row r="427" spans="1:13" ht="13">
      <c r="A427" s="20">
        <v>38</v>
      </c>
      <c r="D427" s="4"/>
      <c r="E427" s="3"/>
      <c r="G427" s="21"/>
      <c r="H427" s="22"/>
      <c r="I427" s="23"/>
    </row>
    <row r="428" spans="1:13" ht="13">
      <c r="A428" s="20">
        <v>39</v>
      </c>
      <c r="B428" s="2" t="s">
        <v>27</v>
      </c>
      <c r="D428" s="4"/>
      <c r="E428" s="3"/>
      <c r="F428" s="85">
        <f>$F$811</f>
        <v>7.1899999999999992E-2</v>
      </c>
      <c r="G428" s="86">
        <f>F811</f>
        <v>7.1899999999999992E-2</v>
      </c>
      <c r="H428" s="87">
        <f>F811</f>
        <v>7.1899999999999992E-2</v>
      </c>
      <c r="I428" s="88">
        <f>F811</f>
        <v>7.1899999999999992E-2</v>
      </c>
      <c r="J428" s="85">
        <f>F811</f>
        <v>7.1899999999999992E-2</v>
      </c>
      <c r="K428" s="85"/>
    </row>
    <row r="429" spans="1:13" ht="13">
      <c r="A429" s="20">
        <v>40</v>
      </c>
      <c r="B429" s="2" t="s">
        <v>20</v>
      </c>
      <c r="D429" s="4"/>
      <c r="E429" s="3"/>
      <c r="F429" s="24">
        <f>ROUND(F428*F426,0)</f>
        <v>39082741</v>
      </c>
      <c r="G429" s="43">
        <f>F429-SUM(H429:I429)</f>
        <v>32183538</v>
      </c>
      <c r="H429" s="24">
        <f>ROUND(H426*H428,0)</f>
        <v>1089320</v>
      </c>
      <c r="I429" s="44">
        <f>ROUND(I426*I428,0)</f>
        <v>5809883</v>
      </c>
      <c r="J429" s="24">
        <f>SUM(G429:I429)</f>
        <v>39082741</v>
      </c>
      <c r="K429" s="24">
        <f>ROUND(K426*K428,0)</f>
        <v>0</v>
      </c>
    </row>
    <row r="430" spans="1:13" ht="13">
      <c r="A430" s="20">
        <v>41</v>
      </c>
      <c r="D430" s="4"/>
      <c r="E430" s="3"/>
      <c r="F430" s="85"/>
      <c r="G430" s="86"/>
      <c r="H430" s="87"/>
      <c r="I430" s="88"/>
      <c r="J430" s="85"/>
      <c r="K430" s="85"/>
    </row>
    <row r="431" spans="1:13" ht="13">
      <c r="A431" s="20">
        <v>42</v>
      </c>
      <c r="B431" s="2" t="str">
        <f>'[2]FR-16(7)(v)-1 Functional'!B431</f>
        <v>ELECTRIC RATE BASE</v>
      </c>
      <c r="D431" s="4" t="str">
        <f>'[2]FR-16(7)(v)-1 Functional'!D431</f>
        <v>RB99</v>
      </c>
      <c r="E431" s="3"/>
      <c r="F431" s="33">
        <f>'[2]FR-16(7)(v)-14 TOTAL CLASS'!G431</f>
        <v>544586643</v>
      </c>
      <c r="G431" s="43">
        <f>'[2]FR-16(7)(v)-3 PROD Demand'!G431+'[2]FR-16(7)(v)-7 TRANS Demand'!G431+'[2]FR-16(7)(v)-11 DIST Demand'!G431</f>
        <v>448240998</v>
      </c>
      <c r="H431" s="24">
        <f>'[2]FR-16(7)(v)-4 PROD Energy'!G431+'[2]FR-16(7)(v)-8 TRANS Energy'!G431+'[2]FR-16(7)(v)-12 DIST Energy'!G431</f>
        <v>15150315</v>
      </c>
      <c r="I431" s="44">
        <f>'[2]FR-16(7)(v)-5 PROD Cust'!G431+'[2]FR-16(7)(v)-9 TRANS Cust'!G431+'[2]FR-16(7)(v)-13 DIST Cust'!G431</f>
        <v>81195330</v>
      </c>
      <c r="J431" s="24">
        <f>SUM(G431:I431)</f>
        <v>544586643</v>
      </c>
      <c r="K431" s="24">
        <f>F431-J431</f>
        <v>0</v>
      </c>
    </row>
    <row r="432" spans="1:13" ht="13">
      <c r="A432" s="20">
        <v>43</v>
      </c>
      <c r="B432" s="2" t="str">
        <f>'[2]FR-16(7)(v)-1 Functional'!B432</f>
        <v>TOTAL RATE OF RETURN ALLOWABLE</v>
      </c>
      <c r="D432" s="4"/>
      <c r="E432" s="3"/>
      <c r="F432" s="85">
        <f>RofR</f>
        <v>7.1919999999999998E-2</v>
      </c>
      <c r="G432" s="86">
        <f>RofR</f>
        <v>7.1919999999999998E-2</v>
      </c>
      <c r="H432" s="87">
        <f>RofR</f>
        <v>7.1919999999999998E-2</v>
      </c>
      <c r="I432" s="88">
        <f>RofR</f>
        <v>7.1919999999999998E-2</v>
      </c>
      <c r="J432" s="85">
        <f>RofR</f>
        <v>7.1919999999999998E-2</v>
      </c>
      <c r="K432" s="85"/>
    </row>
    <row r="433" spans="1:11">
      <c r="A433" s="20">
        <v>44</v>
      </c>
      <c r="B433" s="2" t="str">
        <f>'[2]FR-16(7)(v)-1 Functional'!B433</f>
        <v>RETURN ON RATE BASE</v>
      </c>
      <c r="D433" s="2"/>
      <c r="F433" s="29">
        <f>ROUND(F431*F432,0)</f>
        <v>39166671</v>
      </c>
      <c r="G433" s="89">
        <f>F433-H433-I433</f>
        <v>32237492</v>
      </c>
      <c r="H433" s="90">
        <f>ROUND(H431*H432,0)</f>
        <v>1089611</v>
      </c>
      <c r="I433" s="91">
        <f>ROUND(I431*I432,0)</f>
        <v>5839568</v>
      </c>
      <c r="J433" s="29">
        <f>ROUND(J431*J432,0)</f>
        <v>39166671</v>
      </c>
      <c r="K433" s="29">
        <f>F433-J433</f>
        <v>0</v>
      </c>
    </row>
    <row r="434" spans="1:11" ht="13">
      <c r="B434" s="1"/>
      <c r="C434" s="3"/>
      <c r="D434" s="4"/>
      <c r="E434" s="3"/>
      <c r="F434" s="3"/>
      <c r="G434" s="3"/>
      <c r="H434" s="3"/>
      <c r="I434" s="3"/>
      <c r="J434" s="3"/>
      <c r="K434" s="3"/>
    </row>
    <row r="435" spans="1:11" ht="13">
      <c r="A435" s="1" t="str">
        <f>co_name</f>
        <v>DUKE ENERGY KENTUCKY, INC.</v>
      </c>
      <c r="C435" s="3"/>
      <c r="D435" s="4"/>
      <c r="E435" s="3"/>
      <c r="F435" s="3"/>
      <c r="G435" s="3"/>
      <c r="H435" s="3"/>
      <c r="I435" s="3"/>
      <c r="J435" s="3" t="str">
        <f>J1</f>
        <v>FR-16(7)(v)-15</v>
      </c>
      <c r="K435" s="3"/>
    </row>
    <row r="436" spans="1:11" ht="13">
      <c r="A436" s="1" t="str">
        <f>$A$2</f>
        <v>RESIDENTIAL CLASSIFIED - ELECTRIC COST OF SERVICE</v>
      </c>
      <c r="C436" s="3"/>
      <c r="D436" s="4"/>
      <c r="E436" s="3"/>
      <c r="F436" s="3"/>
      <c r="G436" s="3"/>
      <c r="H436" s="3"/>
      <c r="I436" s="3"/>
      <c r="J436" s="3" t="str">
        <f>J2</f>
        <v>WITNESS RESPONSIBLE:</v>
      </c>
      <c r="K436" s="3"/>
    </row>
    <row r="437" spans="1:11" ht="13">
      <c r="A437" s="1" t="str">
        <f>case_name</f>
        <v>CASE NO: 2022-00372</v>
      </c>
      <c r="C437" s="3"/>
      <c r="D437" s="4"/>
      <c r="E437" s="3"/>
      <c r="F437" s="3"/>
      <c r="G437" s="3"/>
      <c r="H437" s="3"/>
      <c r="I437" s="3"/>
      <c r="J437" s="3" t="str">
        <f>Witness</f>
        <v>JAMES E. ZIOLKOWSKI</v>
      </c>
      <c r="K437" s="3"/>
    </row>
    <row r="438" spans="1:11" ht="13">
      <c r="A438" s="1" t="str">
        <f>data_filing</f>
        <v>DATA: 12 MONTHS ACTUAL  &amp; 0 MONTHS ESTIMATED</v>
      </c>
      <c r="C438" s="3"/>
      <c r="D438" s="4"/>
      <c r="E438" s="3"/>
      <c r="F438" s="3"/>
      <c r="G438" s="3"/>
      <c r="H438" s="3"/>
      <c r="I438" s="3"/>
      <c r="J438" s="3" t="str">
        <f>"PAGE "&amp;Pages2-7&amp;" OF "&amp;Pages2</f>
        <v>PAGE 8 OF 15</v>
      </c>
      <c r="K438" s="3"/>
    </row>
    <row r="439" spans="1:11" ht="13">
      <c r="A439" s="1" t="str">
        <f>type</f>
        <v xml:space="preserve">TYPE OF FILING: "X" ORIGINAL   UPDATED    REVISED  </v>
      </c>
      <c r="C439" s="3"/>
      <c r="D439" s="4"/>
      <c r="E439" s="3"/>
      <c r="F439" s="3"/>
      <c r="G439" s="3"/>
      <c r="H439" s="3"/>
      <c r="I439" s="3"/>
      <c r="J439" s="3"/>
      <c r="K439" s="3"/>
    </row>
    <row r="440" spans="1:11" ht="13">
      <c r="B440" s="1"/>
      <c r="C440" s="3"/>
      <c r="D440" s="4"/>
      <c r="E440" s="3"/>
      <c r="F440" s="3"/>
      <c r="G440" s="3"/>
      <c r="H440" s="3"/>
      <c r="I440" s="3"/>
      <c r="J440" s="3"/>
      <c r="K440" s="3"/>
    </row>
    <row r="441" spans="1:11" ht="13">
      <c r="B441" s="1"/>
      <c r="C441" s="3"/>
      <c r="D441" s="4"/>
      <c r="E441" s="3"/>
      <c r="F441" s="3"/>
      <c r="G441" s="3"/>
      <c r="H441" s="3"/>
      <c r="I441" s="3"/>
      <c r="J441" s="3"/>
      <c r="K441" s="3"/>
    </row>
    <row r="442" spans="1:11" ht="13">
      <c r="A442" s="4" t="s">
        <v>2</v>
      </c>
      <c r="B442" s="3"/>
      <c r="C442" s="3"/>
      <c r="D442" s="4"/>
      <c r="E442" s="3"/>
      <c r="F442" s="4" t="s">
        <v>3</v>
      </c>
      <c r="G442" s="7" t="s">
        <v>4</v>
      </c>
      <c r="H442" s="8"/>
      <c r="I442" s="9"/>
      <c r="J442" s="4" t="s">
        <v>3</v>
      </c>
      <c r="K442" s="4" t="s">
        <v>5</v>
      </c>
    </row>
    <row r="443" spans="1:11" ht="13">
      <c r="A443" s="10" t="s">
        <v>6</v>
      </c>
      <c r="B443" s="11" t="s">
        <v>86</v>
      </c>
      <c r="C443" s="11"/>
      <c r="D443" s="10" t="s">
        <v>8</v>
      </c>
      <c r="E443" s="11"/>
      <c r="F443" s="10" t="str">
        <f>$F$9</f>
        <v>RESIDENTIAL</v>
      </c>
      <c r="G443" s="68" t="str">
        <f t="shared" ref="G443:I444" si="85">G9</f>
        <v>DEMAND</v>
      </c>
      <c r="H443" s="69" t="str">
        <f t="shared" si="85"/>
        <v>ENERGY</v>
      </c>
      <c r="I443" s="70" t="str">
        <f t="shared" si="85"/>
        <v>CUSTOMER</v>
      </c>
      <c r="J443" s="10" t="s">
        <v>13</v>
      </c>
      <c r="K443" s="10" t="s">
        <v>14</v>
      </c>
    </row>
    <row r="444" spans="1:11" ht="13">
      <c r="C444" s="16" t="s">
        <v>87</v>
      </c>
      <c r="D444" s="4"/>
      <c r="E444" s="3"/>
      <c r="G444" s="71">
        <f t="shared" si="85"/>
        <v>3</v>
      </c>
      <c r="H444" s="72">
        <f t="shared" si="85"/>
        <v>4</v>
      </c>
      <c r="I444" s="73">
        <f t="shared" si="85"/>
        <v>5</v>
      </c>
    </row>
    <row r="445" spans="1:11" ht="13">
      <c r="A445" s="20">
        <v>1</v>
      </c>
      <c r="B445" s="2" t="s">
        <v>88</v>
      </c>
      <c r="D445" s="4"/>
      <c r="E445" s="3"/>
      <c r="G445" s="21"/>
      <c r="H445" s="22"/>
      <c r="I445" s="23"/>
    </row>
    <row r="446" spans="1:11" ht="13">
      <c r="A446" s="20">
        <v>2</v>
      </c>
      <c r="B446" s="2" t="str">
        <f>'[2]FR-16(7)(v)-1 Functional'!B446</f>
        <v>ENERGY RELATED PRODUCTION O&amp;M</v>
      </c>
      <c r="D446" s="4"/>
      <c r="E446" s="3"/>
      <c r="G446" s="21"/>
      <c r="H446" s="22"/>
      <c r="I446" s="23"/>
    </row>
    <row r="447" spans="1:11" ht="13">
      <c r="A447" s="20">
        <v>3</v>
      </c>
      <c r="C447" s="2" t="str">
        <f>'[2]FR-16(7)(v)-1 Functional'!C447</f>
        <v>FUEL</v>
      </c>
      <c r="D447" s="4" t="str">
        <f>'[2]FR-16(7)(v)-1 Functional'!D447</f>
        <v>K302</v>
      </c>
      <c r="E447" s="3"/>
      <c r="F447" s="33">
        <f>'[2]FR-16(7)(v)-14 TOTAL CLASS'!G447</f>
        <v>0</v>
      </c>
      <c r="G447" s="25">
        <f>'[2]FR-16(7)(v)-3 PROD Demand'!G447+'[2]FR-16(7)(v)-7 TRANS Demand'!G447+'[2]FR-16(7)(v)-11 DIST Demand'!G447</f>
        <v>0</v>
      </c>
      <c r="H447" s="26">
        <f>'[2]FR-16(7)(v)-4 PROD Energy'!G447+'[2]FR-16(7)(v)-8 TRANS Energy'!G447+'[2]FR-16(7)(v)-12 DIST Energy'!G447</f>
        <v>0</v>
      </c>
      <c r="I447" s="27">
        <f>'[2]FR-16(7)(v)-5 PROD Cust'!G447+'[2]FR-16(7)(v)-9 TRANS Cust'!G447+'[2]FR-16(7)(v)-13 DIST Cust'!G447</f>
        <v>0</v>
      </c>
      <c r="J447" s="24">
        <f t="shared" ref="J447:J452" si="86">SUM(G447:I447)</f>
        <v>0</v>
      </c>
      <c r="K447" s="24">
        <f t="shared" ref="K447:K452" si="87">F447-J447</f>
        <v>0</v>
      </c>
    </row>
    <row r="448" spans="1:11" ht="13">
      <c r="A448" s="20">
        <v>4</v>
      </c>
      <c r="C448" s="2" t="str">
        <f>'[2]FR-16(7)(v)-1 Functional'!C448</f>
        <v>FUEL AND PURCHASED POWER ADJUSTMENT</v>
      </c>
      <c r="D448" s="4" t="str">
        <f>'[2]FR-16(7)(v)-1 Functional'!D448</f>
        <v>K302</v>
      </c>
      <c r="E448" s="3"/>
      <c r="F448" s="33">
        <f>'[2]FR-16(7)(v)-14 TOTAL CLASS'!G448</f>
        <v>49547898</v>
      </c>
      <c r="G448" s="25">
        <f>'[2]FR-16(7)(v)-3 PROD Demand'!G448+'[2]FR-16(7)(v)-7 TRANS Demand'!G448+'[2]FR-16(7)(v)-11 DIST Demand'!G448</f>
        <v>0</v>
      </c>
      <c r="H448" s="26">
        <f>'[2]FR-16(7)(v)-4 PROD Energy'!G448+'[2]FR-16(7)(v)-8 TRANS Energy'!G448+'[2]FR-16(7)(v)-12 DIST Energy'!G448</f>
        <v>49547898</v>
      </c>
      <c r="I448" s="27">
        <f>'[2]FR-16(7)(v)-5 PROD Cust'!G448+'[2]FR-16(7)(v)-9 TRANS Cust'!G448+'[2]FR-16(7)(v)-13 DIST Cust'!G448</f>
        <v>0</v>
      </c>
      <c r="J448" s="24">
        <f t="shared" si="86"/>
        <v>49547898</v>
      </c>
      <c r="K448" s="24">
        <f t="shared" si="87"/>
        <v>0</v>
      </c>
    </row>
    <row r="449" spans="1:11" ht="13">
      <c r="A449" s="20">
        <v>5</v>
      </c>
      <c r="C449" s="2" t="str">
        <f>'[2]FR-16(7)(v)-1 Functional'!C449</f>
        <v>EMISSION ALLOWANCES</v>
      </c>
      <c r="D449" s="4" t="str">
        <f>'[2]FR-16(7)(v)-1 Functional'!D449</f>
        <v>K301</v>
      </c>
      <c r="E449" s="3"/>
      <c r="F449" s="33">
        <f>'[2]FR-16(7)(v)-14 TOTAL CLASS'!G449</f>
        <v>0</v>
      </c>
      <c r="G449" s="25">
        <f>'[2]FR-16(7)(v)-3 PROD Demand'!G449+'[2]FR-16(7)(v)-7 TRANS Demand'!G449+'[2]FR-16(7)(v)-11 DIST Demand'!G449</f>
        <v>0</v>
      </c>
      <c r="H449" s="26">
        <f>'[2]FR-16(7)(v)-4 PROD Energy'!G449+'[2]FR-16(7)(v)-8 TRANS Energy'!G449+'[2]FR-16(7)(v)-12 DIST Energy'!G449</f>
        <v>0</v>
      </c>
      <c r="I449" s="27">
        <f>'[2]FR-16(7)(v)-5 PROD Cust'!G449+'[2]FR-16(7)(v)-9 TRANS Cust'!G449+'[2]FR-16(7)(v)-13 DIST Cust'!G449</f>
        <v>0</v>
      </c>
      <c r="J449" s="24">
        <f t="shared" si="86"/>
        <v>0</v>
      </c>
      <c r="K449" s="24">
        <f t="shared" si="87"/>
        <v>0</v>
      </c>
    </row>
    <row r="450" spans="1:11" ht="13">
      <c r="A450" s="20">
        <v>6</v>
      </c>
      <c r="C450" s="2" t="str">
        <f>'[2]FR-16(7)(v)-1 Functional'!C450</f>
        <v>ELIMINATE EMISSION ALLOW &amp; OTHER VAR COST</v>
      </c>
      <c r="D450" s="4" t="str">
        <f>'[2]FR-16(7)(v)-1 Functional'!D450</f>
        <v>K301</v>
      </c>
      <c r="E450" s="3"/>
      <c r="F450" s="33">
        <f>'[2]FR-16(7)(v)-14 TOTAL CLASS'!G450</f>
        <v>0</v>
      </c>
      <c r="G450" s="25">
        <f>'[2]FR-16(7)(v)-3 PROD Demand'!G450+'[2]FR-16(7)(v)-7 TRANS Demand'!G450+'[2]FR-16(7)(v)-11 DIST Demand'!G450</f>
        <v>0</v>
      </c>
      <c r="H450" s="26">
        <f>'[2]FR-16(7)(v)-4 PROD Energy'!G450+'[2]FR-16(7)(v)-8 TRANS Energy'!G450+'[2]FR-16(7)(v)-12 DIST Energy'!G450</f>
        <v>0</v>
      </c>
      <c r="I450" s="27">
        <f>'[2]FR-16(7)(v)-5 PROD Cust'!G450+'[2]FR-16(7)(v)-9 TRANS Cust'!G450+'[2]FR-16(7)(v)-13 DIST Cust'!G450</f>
        <v>0</v>
      </c>
      <c r="J450" s="24">
        <f t="shared" si="86"/>
        <v>0</v>
      </c>
      <c r="K450" s="24">
        <f t="shared" si="87"/>
        <v>0</v>
      </c>
    </row>
    <row r="451" spans="1:11" ht="13">
      <c r="A451" s="20">
        <v>7</v>
      </c>
      <c r="C451" s="2" t="str">
        <f>'[2]FR-16(7)(v)-1 Functional'!C451</f>
        <v>OTHER PRODUCTION EXPENSE - MAINTENANCE</v>
      </c>
      <c r="D451" s="4" t="str">
        <f>'[2]FR-16(7)(v)-1 Functional'!D451</f>
        <v>K301</v>
      </c>
      <c r="E451" s="3"/>
      <c r="F451" s="33">
        <f>'[2]FR-16(7)(v)-14 TOTAL CLASS'!G451</f>
        <v>14173680</v>
      </c>
      <c r="G451" s="25">
        <f>'[2]FR-16(7)(v)-3 PROD Demand'!G451+'[2]FR-16(7)(v)-7 TRANS Demand'!G451+'[2]FR-16(7)(v)-11 DIST Demand'!G451</f>
        <v>0</v>
      </c>
      <c r="H451" s="26">
        <f>'[2]FR-16(7)(v)-4 PROD Energy'!G451+'[2]FR-16(7)(v)-8 TRANS Energy'!G451+'[2]FR-16(7)(v)-12 DIST Energy'!G451</f>
        <v>14173680</v>
      </c>
      <c r="I451" s="27">
        <f>'[2]FR-16(7)(v)-5 PROD Cust'!G451+'[2]FR-16(7)(v)-9 TRANS Cust'!G451+'[2]FR-16(7)(v)-13 DIST Cust'!G451</f>
        <v>0</v>
      </c>
      <c r="J451" s="24">
        <f t="shared" si="86"/>
        <v>14173680</v>
      </c>
      <c r="K451" s="24">
        <f t="shared" si="87"/>
        <v>0</v>
      </c>
    </row>
    <row r="452" spans="1:11" ht="13">
      <c r="A452" s="20">
        <v>8</v>
      </c>
      <c r="C452" s="2" t="str">
        <f>'[2]FR-16(7)(v)-1 Functional'!C452</f>
        <v>MISO TRANSMISSION CHARGES - ACCT 555</v>
      </c>
      <c r="D452" s="4" t="str">
        <f>'[2]FR-16(7)(v)-1 Functional'!D452</f>
        <v>K301</v>
      </c>
      <c r="E452" s="3"/>
      <c r="F452" s="33">
        <f>'[2]FR-16(7)(v)-14 TOTAL CLASS'!G452</f>
        <v>0</v>
      </c>
      <c r="G452" s="25">
        <f>'[2]FR-16(7)(v)-3 PROD Demand'!G452+'[2]FR-16(7)(v)-7 TRANS Demand'!G452+'[2]FR-16(7)(v)-11 DIST Demand'!G452</f>
        <v>0</v>
      </c>
      <c r="H452" s="26">
        <f>'[2]FR-16(7)(v)-4 PROD Energy'!G452+'[2]FR-16(7)(v)-8 TRANS Energy'!G452+'[2]FR-16(7)(v)-12 DIST Energy'!G452</f>
        <v>0</v>
      </c>
      <c r="I452" s="27">
        <f>'[2]FR-16(7)(v)-5 PROD Cust'!G452+'[2]FR-16(7)(v)-9 TRANS Cust'!G452+'[2]FR-16(7)(v)-13 DIST Cust'!G452</f>
        <v>0</v>
      </c>
      <c r="J452" s="24">
        <f t="shared" si="86"/>
        <v>0</v>
      </c>
      <c r="K452" s="24">
        <f t="shared" si="87"/>
        <v>0</v>
      </c>
    </row>
    <row r="453" spans="1:11" ht="13">
      <c r="A453" s="20">
        <v>9</v>
      </c>
      <c r="C453" s="74" t="str">
        <f>'[2]FR-16(7)(v)-1 Functional'!C453</f>
        <v xml:space="preserve">  TOTAL ENERGY RELATED</v>
      </c>
      <c r="D453" s="4"/>
      <c r="E453" s="3"/>
      <c r="F453" s="29">
        <f t="shared" ref="F453:K453" si="88">SUM(F447:F452)</f>
        <v>63721578</v>
      </c>
      <c r="G453" s="30">
        <f t="shared" si="88"/>
        <v>0</v>
      </c>
      <c r="H453" s="31">
        <f t="shared" si="88"/>
        <v>63721578</v>
      </c>
      <c r="I453" s="32">
        <f t="shared" si="88"/>
        <v>0</v>
      </c>
      <c r="J453" s="29">
        <f t="shared" si="88"/>
        <v>63721578</v>
      </c>
      <c r="K453" s="29">
        <f t="shared" si="88"/>
        <v>0</v>
      </c>
    </row>
    <row r="454" spans="1:11" ht="13">
      <c r="A454" s="20">
        <v>10</v>
      </c>
      <c r="D454" s="4"/>
      <c r="E454" s="3"/>
      <c r="G454" s="21"/>
      <c r="H454" s="22"/>
      <c r="I454" s="23"/>
    </row>
    <row r="455" spans="1:11" ht="13">
      <c r="A455" s="20">
        <v>11</v>
      </c>
      <c r="B455" s="2" t="s">
        <v>89</v>
      </c>
      <c r="D455" s="4"/>
      <c r="E455" s="3"/>
      <c r="G455" s="21"/>
      <c r="H455" s="22"/>
      <c r="I455" s="23"/>
    </row>
    <row r="456" spans="1:11" ht="13">
      <c r="A456" s="20">
        <v>12</v>
      </c>
      <c r="C456" s="2" t="str">
        <f>'[2]FR-16(7)(v)-1 Functional'!C456</f>
        <v>OTHER PRODUCTION EXPENSES - OPERATIONS</v>
      </c>
      <c r="D456" s="4" t="str">
        <f>'[2]FR-16(7)(v)-1 Functional'!D456</f>
        <v>K201</v>
      </c>
      <c r="E456" s="3"/>
      <c r="F456" s="33">
        <f>'[2]FR-16(7)(v)-14 TOTAL CLASS'!G456</f>
        <v>0</v>
      </c>
      <c r="G456" s="25">
        <f>'[2]FR-16(7)(v)-3 PROD Demand'!G456+'[2]FR-16(7)(v)-7 TRANS Demand'!G456+'[2]FR-16(7)(v)-11 DIST Demand'!G456</f>
        <v>0</v>
      </c>
      <c r="H456" s="26">
        <f>'[2]FR-16(7)(v)-4 PROD Energy'!G456+'[2]FR-16(7)(v)-8 TRANS Energy'!G456+'[2]FR-16(7)(v)-12 DIST Energy'!G456</f>
        <v>0</v>
      </c>
      <c r="I456" s="27">
        <f>'[2]FR-16(7)(v)-5 PROD Cust'!G456+'[2]FR-16(7)(v)-9 TRANS Cust'!G456+'[2]FR-16(7)(v)-13 DIST Cust'!G456</f>
        <v>0</v>
      </c>
      <c r="J456" s="24">
        <f>SUM(G456:I456)</f>
        <v>0</v>
      </c>
      <c r="K456" s="24">
        <f>F456-J456</f>
        <v>0</v>
      </c>
    </row>
    <row r="457" spans="1:11" ht="13">
      <c r="A457" s="20">
        <v>13</v>
      </c>
      <c r="C457" s="74" t="str">
        <f>'[2]FR-16(7)(v)-1 Functional'!C457</f>
        <v xml:space="preserve">  TOTAL DEMAND REL &amp; OTH PROD O&amp;M </v>
      </c>
      <c r="D457" s="4"/>
      <c r="E457" s="3"/>
      <c r="F457" s="29">
        <f t="shared" ref="F457:K457" si="89">SUM(F455:F456)</f>
        <v>0</v>
      </c>
      <c r="G457" s="30">
        <f t="shared" si="89"/>
        <v>0</v>
      </c>
      <c r="H457" s="31">
        <f t="shared" si="89"/>
        <v>0</v>
      </c>
      <c r="I457" s="32">
        <f t="shared" si="89"/>
        <v>0</v>
      </c>
      <c r="J457" s="29">
        <f t="shared" si="89"/>
        <v>0</v>
      </c>
      <c r="K457" s="29">
        <f t="shared" si="89"/>
        <v>0</v>
      </c>
    </row>
    <row r="458" spans="1:11" ht="13">
      <c r="A458" s="20">
        <v>14</v>
      </c>
      <c r="D458" s="4"/>
      <c r="E458" s="3"/>
      <c r="F458" s="24"/>
      <c r="G458" s="25"/>
      <c r="H458" s="26"/>
      <c r="I458" s="27"/>
      <c r="J458" s="24"/>
      <c r="K458" s="24"/>
    </row>
    <row r="459" spans="1:11" ht="13">
      <c r="A459" s="20">
        <v>15</v>
      </c>
      <c r="B459" s="2" t="s">
        <v>90</v>
      </c>
      <c r="D459" s="4"/>
      <c r="E459" s="3" t="s">
        <v>32</v>
      </c>
      <c r="F459" s="24">
        <f t="shared" ref="F459:K459" si="90">F457+F453</f>
        <v>63721578</v>
      </c>
      <c r="G459" s="25">
        <f t="shared" si="90"/>
        <v>0</v>
      </c>
      <c r="H459" s="26">
        <f t="shared" si="90"/>
        <v>63721578</v>
      </c>
      <c r="I459" s="27">
        <f t="shared" si="90"/>
        <v>0</v>
      </c>
      <c r="J459" s="24">
        <f t="shared" si="90"/>
        <v>63721578</v>
      </c>
      <c r="K459" s="24">
        <f t="shared" si="90"/>
        <v>0</v>
      </c>
    </row>
    <row r="460" spans="1:11" ht="13">
      <c r="A460" s="20">
        <v>16</v>
      </c>
      <c r="D460" s="4"/>
      <c r="E460" s="3"/>
      <c r="G460" s="21"/>
      <c r="H460" s="22"/>
      <c r="I460" s="23"/>
    </row>
    <row r="461" spans="1:11" ht="13">
      <c r="A461" s="20">
        <v>17</v>
      </c>
      <c r="B461" s="2" t="s">
        <v>91</v>
      </c>
      <c r="D461" s="4"/>
      <c r="E461" s="3"/>
      <c r="G461" s="21"/>
      <c r="H461" s="22"/>
      <c r="I461" s="23"/>
    </row>
    <row r="462" spans="1:11" ht="13">
      <c r="A462" s="20">
        <v>18</v>
      </c>
      <c r="C462" s="2" t="str">
        <f>'[2]FR-16(7)(v)-1 Functional'!C462</f>
        <v>TRANSFORMER LEASE PAYMENTS</v>
      </c>
      <c r="D462" s="4" t="str">
        <f>'[2]FR-16(7)(v)-1 Functional'!D462</f>
        <v>K202</v>
      </c>
      <c r="E462" s="3"/>
      <c r="F462" s="33">
        <f>'[2]FR-16(7)(v)-14 TOTAL CLASS'!G462</f>
        <v>0</v>
      </c>
      <c r="G462" s="25">
        <f>'[2]FR-16(7)(v)-3 PROD Demand'!G462+'[2]FR-16(7)(v)-7 TRANS Demand'!G462+'[2]FR-16(7)(v)-11 DIST Demand'!G462</f>
        <v>0</v>
      </c>
      <c r="H462" s="26">
        <f>'[2]FR-16(7)(v)-4 PROD Energy'!G462+'[2]FR-16(7)(v)-8 TRANS Energy'!G462+'[2]FR-16(7)(v)-12 DIST Energy'!G462</f>
        <v>0</v>
      </c>
      <c r="I462" s="27">
        <f>'[2]FR-16(7)(v)-5 PROD Cust'!G462+'[2]FR-16(7)(v)-9 TRANS Cust'!G462+'[2]FR-16(7)(v)-13 DIST Cust'!G462</f>
        <v>0</v>
      </c>
      <c r="J462" s="24">
        <f>SUM(G462:I462)</f>
        <v>0</v>
      </c>
      <c r="K462" s="24">
        <f>F462-J462</f>
        <v>0</v>
      </c>
    </row>
    <row r="463" spans="1:11" ht="13">
      <c r="A463" s="20">
        <v>19</v>
      </c>
      <c r="C463" s="2" t="str">
        <f>'[2]FR-16(7)(v)-1 Functional'!C463</f>
        <v>OTHER TRANSMISSION</v>
      </c>
      <c r="D463" s="4" t="str">
        <f>'[2]FR-16(7)(v)-1 Functional'!D463</f>
        <v>K202</v>
      </c>
      <c r="E463" s="3"/>
      <c r="F463" s="33">
        <f>'[2]FR-16(7)(v)-14 TOTAL CLASS'!G463</f>
        <v>11726283</v>
      </c>
      <c r="G463" s="25">
        <f>'[2]FR-16(7)(v)-3 PROD Demand'!G463+'[2]FR-16(7)(v)-7 TRANS Demand'!G463+'[2]FR-16(7)(v)-11 DIST Demand'!G463</f>
        <v>11726283</v>
      </c>
      <c r="H463" s="26">
        <f>'[2]FR-16(7)(v)-4 PROD Energy'!G463+'[2]FR-16(7)(v)-8 TRANS Energy'!G463+'[2]FR-16(7)(v)-12 DIST Energy'!G463</f>
        <v>0</v>
      </c>
      <c r="I463" s="27">
        <f>'[2]FR-16(7)(v)-5 PROD Cust'!G463+'[2]FR-16(7)(v)-9 TRANS Cust'!G463+'[2]FR-16(7)(v)-13 DIST Cust'!G463</f>
        <v>0</v>
      </c>
      <c r="J463" s="24">
        <f>SUM(G463:I463)</f>
        <v>11726283</v>
      </c>
      <c r="K463" s="24">
        <f>F463-J463</f>
        <v>0</v>
      </c>
    </row>
    <row r="464" spans="1:11" ht="13">
      <c r="A464" s="20">
        <v>20</v>
      </c>
      <c r="C464" s="2" t="str">
        <f>'[2]FR-16(7)(v)-1 Functional'!C464</f>
        <v>MISCELLANEOUS ADJUSTMENTS</v>
      </c>
      <c r="D464" s="4" t="str">
        <f>'[2]FR-16(7)(v)-1 Functional'!D464</f>
        <v>K202</v>
      </c>
      <c r="E464" s="3"/>
      <c r="F464" s="33">
        <f>'[2]FR-16(7)(v)-14 TOTAL CLASS'!G464</f>
        <v>0</v>
      </c>
      <c r="G464" s="25">
        <f>'[2]FR-16(7)(v)-3 PROD Demand'!G464+'[2]FR-16(7)(v)-7 TRANS Demand'!G464+'[2]FR-16(7)(v)-11 DIST Demand'!G464</f>
        <v>0</v>
      </c>
      <c r="H464" s="26">
        <f>'[2]FR-16(7)(v)-4 PROD Energy'!G464+'[2]FR-16(7)(v)-8 TRANS Energy'!G464+'[2]FR-16(7)(v)-12 DIST Energy'!G464</f>
        <v>0</v>
      </c>
      <c r="I464" s="27">
        <f>'[2]FR-16(7)(v)-5 PROD Cust'!G464+'[2]FR-16(7)(v)-9 TRANS Cust'!G464+'[2]FR-16(7)(v)-13 DIST Cust'!G464</f>
        <v>0</v>
      </c>
      <c r="J464" s="24">
        <f>SUM(G464:I464)</f>
        <v>0</v>
      </c>
      <c r="K464" s="24">
        <f>F464-J464</f>
        <v>0</v>
      </c>
    </row>
    <row r="465" spans="1:11" ht="13">
      <c r="A465" s="20">
        <v>21</v>
      </c>
      <c r="C465" s="28" t="str">
        <f>'[2]FR-16(7)(v)-1 Functional'!C465</f>
        <v>NETWORK SERVICE RATES ADJUSTMENT</v>
      </c>
      <c r="D465" s="4" t="str">
        <f>'[2]FR-16(7)(v)-1 Functional'!D465</f>
        <v>K202</v>
      </c>
      <c r="E465" s="3"/>
      <c r="F465" s="33">
        <f>'[2]FR-16(7)(v)-14 TOTAL CLASS'!G465</f>
        <v>0</v>
      </c>
      <c r="G465" s="25">
        <f>'[2]FR-16(7)(v)-3 PROD Demand'!G465+'[2]FR-16(7)(v)-7 TRANS Demand'!G465+'[2]FR-16(7)(v)-11 DIST Demand'!G465</f>
        <v>0</v>
      </c>
      <c r="H465" s="26">
        <f>'[2]FR-16(7)(v)-4 PROD Energy'!G465+'[2]FR-16(7)(v)-8 TRANS Energy'!G465+'[2]FR-16(7)(v)-12 DIST Energy'!G465</f>
        <v>0</v>
      </c>
      <c r="I465" s="27">
        <f>'[2]FR-16(7)(v)-5 PROD Cust'!G465+'[2]FR-16(7)(v)-9 TRANS Cust'!G465+'[2]FR-16(7)(v)-13 DIST Cust'!G465</f>
        <v>0</v>
      </c>
      <c r="J465" s="24">
        <f>SUM(G465:I465)</f>
        <v>0</v>
      </c>
      <c r="K465" s="24">
        <f>F465-J465</f>
        <v>0</v>
      </c>
    </row>
    <row r="466" spans="1:11" ht="13">
      <c r="A466" s="20">
        <v>22</v>
      </c>
      <c r="C466" s="2" t="str">
        <f>'[2]FR-16(7)(v)-1 Functional'!C466</f>
        <v xml:space="preserve">  TOTAL TRANSMISSION O &amp; M</v>
      </c>
      <c r="D466" s="4"/>
      <c r="E466" s="3"/>
      <c r="F466" s="29">
        <f t="shared" ref="F466:K466" si="91">SUM(F462:F465)</f>
        <v>11726283</v>
      </c>
      <c r="G466" s="30">
        <f t="shared" si="91"/>
        <v>11726283</v>
      </c>
      <c r="H466" s="31">
        <f t="shared" si="91"/>
        <v>0</v>
      </c>
      <c r="I466" s="32">
        <f t="shared" si="91"/>
        <v>0</v>
      </c>
      <c r="J466" s="29">
        <f t="shared" si="91"/>
        <v>11726283</v>
      </c>
      <c r="K466" s="29">
        <f t="shared" si="91"/>
        <v>0</v>
      </c>
    </row>
    <row r="467" spans="1:11" ht="13">
      <c r="A467" s="20">
        <v>23</v>
      </c>
      <c r="D467" s="4"/>
      <c r="E467" s="3"/>
      <c r="G467" s="21"/>
      <c r="H467" s="22"/>
      <c r="I467" s="23"/>
    </row>
    <row r="468" spans="1:11" ht="13">
      <c r="A468" s="20">
        <v>24</v>
      </c>
      <c r="B468" s="2" t="s">
        <v>92</v>
      </c>
      <c r="D468" s="4"/>
      <c r="E468" s="3"/>
      <c r="G468" s="21"/>
      <c r="H468" s="22"/>
      <c r="I468" s="23"/>
    </row>
    <row r="469" spans="1:11" ht="13">
      <c r="A469" s="20">
        <v>25</v>
      </c>
      <c r="C469" s="28" t="str">
        <f>'[2]FR-16(7)(v)-1 Functional'!C469</f>
        <v>MARKET FACILITATION - MONITORING &amp; COMPLIANCE</v>
      </c>
      <c r="D469" s="4" t="str">
        <f>'[2]FR-16(7)(v)-1 Functional'!D469</f>
        <v>K202</v>
      </c>
      <c r="E469" s="3"/>
      <c r="F469" s="33">
        <f>'[2]FR-16(7)(v)-14 TOTAL CLASS'!G469</f>
        <v>1319337</v>
      </c>
      <c r="G469" s="25">
        <f>'[2]FR-16(7)(v)-3 PROD Demand'!G469+'[2]FR-16(7)(v)-7 TRANS Demand'!G469+'[2]FR-16(7)(v)-11 DIST Demand'!G469</f>
        <v>1319337</v>
      </c>
      <c r="H469" s="26">
        <f>'[2]FR-16(7)(v)-4 PROD Energy'!G469+'[2]FR-16(7)(v)-8 TRANS Energy'!G469+'[2]FR-16(7)(v)-12 DIST Energy'!G469</f>
        <v>0</v>
      </c>
      <c r="I469" s="27">
        <f>'[2]FR-16(7)(v)-5 PROD Cust'!G469+'[2]FR-16(7)(v)-9 TRANS Cust'!G469+'[2]FR-16(7)(v)-13 DIST Cust'!G469</f>
        <v>0</v>
      </c>
      <c r="J469" s="24">
        <f>SUM(G469:I469)</f>
        <v>1319337</v>
      </c>
      <c r="K469" s="24">
        <f>F469-J469</f>
        <v>0</v>
      </c>
    </row>
    <row r="470" spans="1:11" ht="13">
      <c r="A470" s="20">
        <v>26</v>
      </c>
      <c r="C470" s="2" t="str">
        <f>'[2]FR-16(7)(v)-1 Functional'!C470</f>
        <v>TOTAL REGIONAL MARKET O&amp;M</v>
      </c>
      <c r="D470" s="4"/>
      <c r="E470" s="3"/>
      <c r="F470" s="29">
        <f t="shared" ref="F470:K470" si="92">SUM(F468:F469)</f>
        <v>1319337</v>
      </c>
      <c r="G470" s="30">
        <f t="shared" si="92"/>
        <v>1319337</v>
      </c>
      <c r="H470" s="31">
        <f t="shared" si="92"/>
        <v>0</v>
      </c>
      <c r="I470" s="32">
        <f t="shared" si="92"/>
        <v>0</v>
      </c>
      <c r="J470" s="29">
        <f t="shared" si="92"/>
        <v>1319337</v>
      </c>
      <c r="K470" s="29">
        <f t="shared" si="92"/>
        <v>0</v>
      </c>
    </row>
    <row r="471" spans="1:11" ht="13">
      <c r="A471" s="20">
        <v>27</v>
      </c>
      <c r="D471" s="4"/>
      <c r="E471" s="3"/>
      <c r="G471" s="21"/>
      <c r="H471" s="22"/>
      <c r="I471" s="23"/>
    </row>
    <row r="472" spans="1:11" ht="13">
      <c r="A472" s="20">
        <v>28</v>
      </c>
      <c r="B472" s="2" t="s">
        <v>93</v>
      </c>
      <c r="D472" s="4"/>
      <c r="E472" s="3"/>
      <c r="G472" s="21"/>
      <c r="H472" s="22"/>
      <c r="I472" s="23"/>
    </row>
    <row r="473" spans="1:11" ht="13">
      <c r="A473" s="20">
        <v>29</v>
      </c>
      <c r="C473" s="2" t="str">
        <f>'[2]FR-16(7)(v)-1 Functional'!C473</f>
        <v>SUBSTATIONS</v>
      </c>
      <c r="D473" s="4" t="str">
        <f>'[2]FR-16(7)(v)-1 Functional'!D473</f>
        <v>K201</v>
      </c>
      <c r="E473" s="3"/>
      <c r="F473" s="33">
        <f>'[2]FR-16(7)(v)-14 TOTAL CLASS'!G473</f>
        <v>123777</v>
      </c>
      <c r="G473" s="25">
        <f>'[2]FR-16(7)(v)-3 PROD Demand'!G473+'[2]FR-16(7)(v)-7 TRANS Demand'!G473+'[2]FR-16(7)(v)-11 DIST Demand'!G473</f>
        <v>123777</v>
      </c>
      <c r="H473" s="26">
        <f>'[2]FR-16(7)(v)-4 PROD Energy'!G473+'[2]FR-16(7)(v)-8 TRANS Energy'!G473+'[2]FR-16(7)(v)-12 DIST Energy'!G473</f>
        <v>0</v>
      </c>
      <c r="I473" s="27">
        <f>'[2]FR-16(7)(v)-5 PROD Cust'!G473+'[2]FR-16(7)(v)-9 TRANS Cust'!G473+'[2]FR-16(7)(v)-13 DIST Cust'!G473</f>
        <v>0</v>
      </c>
      <c r="J473" s="24">
        <f t="shared" ref="J473:J491" si="93">SUM(G473:I473)</f>
        <v>123777</v>
      </c>
      <c r="K473" s="24">
        <f t="shared" ref="K473:K491" si="94">F473-J473</f>
        <v>0</v>
      </c>
    </row>
    <row r="474" spans="1:11" ht="13">
      <c r="A474" s="20">
        <v>30</v>
      </c>
      <c r="C474" s="2" t="str">
        <f>'[2]FR-16(7)(v)-1 Functional'!C474</f>
        <v>POLES, TOWERS &amp; FIXTURES</v>
      </c>
      <c r="D474" s="4" t="str">
        <f>'[2]FR-16(7)(v)-1 Functional'!D474</f>
        <v>PL49</v>
      </c>
      <c r="E474" s="3"/>
      <c r="F474" s="33">
        <f>'[2]FR-16(7)(v)-14 TOTAL CLASS'!G474</f>
        <v>0</v>
      </c>
      <c r="G474" s="25">
        <f>'[2]FR-16(7)(v)-3 PROD Demand'!G474+'[2]FR-16(7)(v)-7 TRANS Demand'!G474+'[2]FR-16(7)(v)-11 DIST Demand'!G474</f>
        <v>0</v>
      </c>
      <c r="H474" s="26">
        <f>'[2]FR-16(7)(v)-4 PROD Energy'!G474+'[2]FR-16(7)(v)-8 TRANS Energy'!G474+'[2]FR-16(7)(v)-12 DIST Energy'!G474</f>
        <v>0</v>
      </c>
      <c r="I474" s="27">
        <f>'[2]FR-16(7)(v)-5 PROD Cust'!G474+'[2]FR-16(7)(v)-9 TRANS Cust'!G474+'[2]FR-16(7)(v)-13 DIST Cust'!G474</f>
        <v>0</v>
      </c>
      <c r="J474" s="24">
        <f t="shared" si="93"/>
        <v>0</v>
      </c>
      <c r="K474" s="24">
        <f t="shared" si="94"/>
        <v>0</v>
      </c>
    </row>
    <row r="475" spans="1:11" ht="13">
      <c r="A475" s="20">
        <v>31</v>
      </c>
      <c r="C475" s="2" t="str">
        <f>'[2]FR-16(7)(v)-1 Functional'!C475</f>
        <v>OVERHEAD LINES - PRIMARY / DEMAND</v>
      </c>
      <c r="D475" s="4" t="str">
        <f>'[2]FR-16(7)(v)-1 Functional'!D475</f>
        <v>K205</v>
      </c>
      <c r="E475" s="3"/>
      <c r="F475" s="33">
        <f>'[2]FR-16(7)(v)-14 TOTAL CLASS'!G475</f>
        <v>2286343</v>
      </c>
      <c r="G475" s="25">
        <f>'[2]FR-16(7)(v)-3 PROD Demand'!G475+'[2]FR-16(7)(v)-7 TRANS Demand'!G475+'[2]FR-16(7)(v)-11 DIST Demand'!G475</f>
        <v>2286343</v>
      </c>
      <c r="H475" s="26">
        <f>'[2]FR-16(7)(v)-4 PROD Energy'!G475+'[2]FR-16(7)(v)-8 TRANS Energy'!G475+'[2]FR-16(7)(v)-12 DIST Energy'!G475</f>
        <v>0</v>
      </c>
      <c r="I475" s="27">
        <f>'[2]FR-16(7)(v)-5 PROD Cust'!G475+'[2]FR-16(7)(v)-9 TRANS Cust'!G475+'[2]FR-16(7)(v)-13 DIST Cust'!G475</f>
        <v>0</v>
      </c>
      <c r="J475" s="24">
        <f t="shared" si="93"/>
        <v>2286343</v>
      </c>
      <c r="K475" s="24">
        <f t="shared" si="94"/>
        <v>0</v>
      </c>
    </row>
    <row r="476" spans="1:11" ht="13">
      <c r="A476" s="20">
        <v>32</v>
      </c>
      <c r="C476" s="2" t="str">
        <f>'[2]FR-16(7)(v)-1 Functional'!C476</f>
        <v>OVERHEAD LINES - PRIMARY / CUSTOMER</v>
      </c>
      <c r="D476" s="4" t="str">
        <f>'[2]FR-16(7)(v)-1 Functional'!D476</f>
        <v>K405</v>
      </c>
      <c r="E476" s="3"/>
      <c r="F476" s="33">
        <f>'[2]FR-16(7)(v)-14 TOTAL CLASS'!G476</f>
        <v>914535</v>
      </c>
      <c r="G476" s="25">
        <f>'[2]FR-16(7)(v)-3 PROD Demand'!G476+'[2]FR-16(7)(v)-7 TRANS Demand'!G476+'[2]FR-16(7)(v)-11 DIST Demand'!G476</f>
        <v>0</v>
      </c>
      <c r="H476" s="26">
        <f>'[2]FR-16(7)(v)-4 PROD Energy'!G476+'[2]FR-16(7)(v)-8 TRANS Energy'!G476+'[2]FR-16(7)(v)-12 DIST Energy'!G476</f>
        <v>0</v>
      </c>
      <c r="I476" s="27">
        <f>'[2]FR-16(7)(v)-5 PROD Cust'!G476+'[2]FR-16(7)(v)-9 TRANS Cust'!G476+'[2]FR-16(7)(v)-13 DIST Cust'!G476</f>
        <v>914535</v>
      </c>
      <c r="J476" s="24">
        <f t="shared" si="93"/>
        <v>914535</v>
      </c>
      <c r="K476" s="24">
        <f t="shared" si="94"/>
        <v>0</v>
      </c>
    </row>
    <row r="477" spans="1:11" ht="13">
      <c r="A477" s="20">
        <v>33</v>
      </c>
      <c r="C477" s="2" t="str">
        <f>'[2]FR-16(7)(v)-1 Functional'!C477</f>
        <v>OVERHEAD LINES - SECONDARY / DEMAND</v>
      </c>
      <c r="D477" s="4" t="str">
        <f>'[2]FR-16(7)(v)-1 Functional'!D477</f>
        <v>K206</v>
      </c>
      <c r="E477" s="3"/>
      <c r="F477" s="33">
        <f>'[2]FR-16(7)(v)-14 TOTAL CLASS'!G477</f>
        <v>911188</v>
      </c>
      <c r="G477" s="25">
        <f>'[2]FR-16(7)(v)-3 PROD Demand'!G477+'[2]FR-16(7)(v)-7 TRANS Demand'!G477+'[2]FR-16(7)(v)-11 DIST Demand'!G477</f>
        <v>911188</v>
      </c>
      <c r="H477" s="26">
        <f>'[2]FR-16(7)(v)-4 PROD Energy'!G477+'[2]FR-16(7)(v)-8 TRANS Energy'!G477+'[2]FR-16(7)(v)-12 DIST Energy'!G477</f>
        <v>0</v>
      </c>
      <c r="I477" s="27">
        <f>'[2]FR-16(7)(v)-5 PROD Cust'!G477+'[2]FR-16(7)(v)-9 TRANS Cust'!G477+'[2]FR-16(7)(v)-13 DIST Cust'!G477</f>
        <v>0</v>
      </c>
      <c r="J477" s="24">
        <f t="shared" si="93"/>
        <v>911188</v>
      </c>
      <c r="K477" s="24">
        <f t="shared" si="94"/>
        <v>0</v>
      </c>
    </row>
    <row r="478" spans="1:11" ht="13">
      <c r="A478" s="20">
        <v>34</v>
      </c>
      <c r="C478" s="2" t="str">
        <f>'[2]FR-16(7)(v)-1 Functional'!C478</f>
        <v>OVERHEAD LINES - SECONDARY / CUSTOMER</v>
      </c>
      <c r="D478" s="4" t="str">
        <f>'[2]FR-16(7)(v)-1 Functional'!D478</f>
        <v>K405</v>
      </c>
      <c r="E478" s="3"/>
      <c r="F478" s="33">
        <f>'[2]FR-16(7)(v)-14 TOTAL CLASS'!G478</f>
        <v>417838</v>
      </c>
      <c r="G478" s="25">
        <f>'[2]FR-16(7)(v)-3 PROD Demand'!G478+'[2]FR-16(7)(v)-7 TRANS Demand'!G478+'[2]FR-16(7)(v)-11 DIST Demand'!G478</f>
        <v>0</v>
      </c>
      <c r="H478" s="26">
        <f>'[2]FR-16(7)(v)-4 PROD Energy'!G478+'[2]FR-16(7)(v)-8 TRANS Energy'!G478+'[2]FR-16(7)(v)-12 DIST Energy'!G478</f>
        <v>0</v>
      </c>
      <c r="I478" s="27">
        <f>'[2]FR-16(7)(v)-5 PROD Cust'!G478+'[2]FR-16(7)(v)-9 TRANS Cust'!G478+'[2]FR-16(7)(v)-13 DIST Cust'!G478</f>
        <v>417838</v>
      </c>
      <c r="J478" s="24">
        <f t="shared" si="93"/>
        <v>417838</v>
      </c>
      <c r="K478" s="24">
        <f t="shared" si="94"/>
        <v>0</v>
      </c>
    </row>
    <row r="479" spans="1:11" ht="13">
      <c r="A479" s="20">
        <v>35</v>
      </c>
      <c r="C479" s="2" t="str">
        <f>'[2]FR-16(7)(v)-1 Functional'!C479</f>
        <v>UNDERGROUND LINES - PRIMARY / DEMAND</v>
      </c>
      <c r="D479" s="4" t="str">
        <f>'[2]FR-16(7)(v)-1 Functional'!D479</f>
        <v>K205</v>
      </c>
      <c r="E479" s="3"/>
      <c r="F479" s="33">
        <f>'[2]FR-16(7)(v)-14 TOTAL CLASS'!G479</f>
        <v>132742</v>
      </c>
      <c r="G479" s="25">
        <f>'[2]FR-16(7)(v)-3 PROD Demand'!G479+'[2]FR-16(7)(v)-7 TRANS Demand'!G479+'[2]FR-16(7)(v)-11 DIST Demand'!G479</f>
        <v>132742</v>
      </c>
      <c r="H479" s="26">
        <f>'[2]FR-16(7)(v)-4 PROD Energy'!G479+'[2]FR-16(7)(v)-8 TRANS Energy'!G479+'[2]FR-16(7)(v)-12 DIST Energy'!G479</f>
        <v>0</v>
      </c>
      <c r="I479" s="27">
        <f>'[2]FR-16(7)(v)-5 PROD Cust'!G479+'[2]FR-16(7)(v)-9 TRANS Cust'!G479+'[2]FR-16(7)(v)-13 DIST Cust'!G479</f>
        <v>0</v>
      </c>
      <c r="J479" s="24">
        <f t="shared" si="93"/>
        <v>132742</v>
      </c>
      <c r="K479" s="24">
        <f t="shared" si="94"/>
        <v>0</v>
      </c>
    </row>
    <row r="480" spans="1:11" ht="13">
      <c r="A480" s="20">
        <v>36</v>
      </c>
      <c r="C480" s="2" t="str">
        <f>'[2]FR-16(7)(v)-1 Functional'!C480</f>
        <v>UNDERGROUND LINES - PRIMARY / CUSTOMER</v>
      </c>
      <c r="D480" s="4" t="str">
        <f>'[2]FR-16(7)(v)-1 Functional'!D480</f>
        <v>K405</v>
      </c>
      <c r="E480" s="3"/>
      <c r="F480" s="33">
        <f>'[2]FR-16(7)(v)-14 TOTAL CLASS'!G480</f>
        <v>57861</v>
      </c>
      <c r="G480" s="25">
        <f>'[2]FR-16(7)(v)-3 PROD Demand'!G480+'[2]FR-16(7)(v)-7 TRANS Demand'!G480+'[2]FR-16(7)(v)-11 DIST Demand'!G480</f>
        <v>0</v>
      </c>
      <c r="H480" s="26">
        <f>'[2]FR-16(7)(v)-4 PROD Energy'!G480+'[2]FR-16(7)(v)-8 TRANS Energy'!G480+'[2]FR-16(7)(v)-12 DIST Energy'!G480</f>
        <v>0</v>
      </c>
      <c r="I480" s="27">
        <f>'[2]FR-16(7)(v)-5 PROD Cust'!G480+'[2]FR-16(7)(v)-9 TRANS Cust'!G480+'[2]FR-16(7)(v)-13 DIST Cust'!G480</f>
        <v>57861</v>
      </c>
      <c r="J480" s="24">
        <f t="shared" si="93"/>
        <v>57861</v>
      </c>
      <c r="K480" s="24">
        <f t="shared" si="94"/>
        <v>0</v>
      </c>
    </row>
    <row r="481" spans="1:11" ht="13">
      <c r="A481" s="20">
        <v>37</v>
      </c>
      <c r="C481" s="2" t="str">
        <f>'[2]FR-16(7)(v)-1 Functional'!C481</f>
        <v>UNDERGROUND LINES - SECONDARY / DEMAND</v>
      </c>
      <c r="D481" s="4" t="str">
        <f>'[2]FR-16(7)(v)-1 Functional'!D481</f>
        <v>K206</v>
      </c>
      <c r="E481" s="3"/>
      <c r="F481" s="33">
        <f>'[2]FR-16(7)(v)-14 TOTAL CLASS'!G481</f>
        <v>27830</v>
      </c>
      <c r="G481" s="25">
        <f>'[2]FR-16(7)(v)-3 PROD Demand'!G481+'[2]FR-16(7)(v)-7 TRANS Demand'!G481+'[2]FR-16(7)(v)-11 DIST Demand'!G481</f>
        <v>27830</v>
      </c>
      <c r="H481" s="26">
        <f>'[2]FR-16(7)(v)-4 PROD Energy'!G481+'[2]FR-16(7)(v)-8 TRANS Energy'!G481+'[2]FR-16(7)(v)-12 DIST Energy'!G481</f>
        <v>0</v>
      </c>
      <c r="I481" s="27">
        <f>'[2]FR-16(7)(v)-5 PROD Cust'!G481+'[2]FR-16(7)(v)-9 TRANS Cust'!G481+'[2]FR-16(7)(v)-13 DIST Cust'!G481</f>
        <v>0</v>
      </c>
      <c r="J481" s="24">
        <f t="shared" si="93"/>
        <v>27830</v>
      </c>
      <c r="K481" s="24">
        <f t="shared" si="94"/>
        <v>0</v>
      </c>
    </row>
    <row r="482" spans="1:11" ht="13">
      <c r="A482" s="20">
        <v>38</v>
      </c>
      <c r="C482" s="2" t="str">
        <f>'[2]FR-16(7)(v)-1 Functional'!C482</f>
        <v>UNDERGROUND LINES - SECONDARY / CUSTOMER</v>
      </c>
      <c r="D482" s="4" t="str">
        <f>'[2]FR-16(7)(v)-1 Functional'!D482</f>
        <v>K405</v>
      </c>
      <c r="E482" s="3"/>
      <c r="F482" s="33">
        <f>'[2]FR-16(7)(v)-14 TOTAL CLASS'!G482</f>
        <v>10596</v>
      </c>
      <c r="G482" s="25">
        <f>'[2]FR-16(7)(v)-3 PROD Demand'!G482+'[2]FR-16(7)(v)-7 TRANS Demand'!G482+'[2]FR-16(7)(v)-11 DIST Demand'!G482</f>
        <v>0</v>
      </c>
      <c r="H482" s="26">
        <f>'[2]FR-16(7)(v)-4 PROD Energy'!G482+'[2]FR-16(7)(v)-8 TRANS Energy'!G482+'[2]FR-16(7)(v)-12 DIST Energy'!G482</f>
        <v>0</v>
      </c>
      <c r="I482" s="27">
        <f>'[2]FR-16(7)(v)-5 PROD Cust'!G482+'[2]FR-16(7)(v)-9 TRANS Cust'!G482+'[2]FR-16(7)(v)-13 DIST Cust'!G482</f>
        <v>10596</v>
      </c>
      <c r="J482" s="24">
        <f t="shared" si="93"/>
        <v>10596</v>
      </c>
      <c r="K482" s="24">
        <f t="shared" si="94"/>
        <v>0</v>
      </c>
    </row>
    <row r="483" spans="1:11" ht="13">
      <c r="A483" s="20">
        <v>39</v>
      </c>
      <c r="C483" s="2" t="str">
        <f>'[2]FR-16(7)(v)-1 Functional'!C483</f>
        <v>TRANSFORMERS DEMAND RELATED</v>
      </c>
      <c r="D483" s="4" t="str">
        <f>'[2]FR-16(7)(v)-1 Functional'!D483</f>
        <v>K203</v>
      </c>
      <c r="E483" s="3"/>
      <c r="F483" s="33">
        <f>'[2]FR-16(7)(v)-14 TOTAL CLASS'!G483</f>
        <v>19293</v>
      </c>
      <c r="G483" s="25">
        <f>'[2]FR-16(7)(v)-3 PROD Demand'!G483+'[2]FR-16(7)(v)-7 TRANS Demand'!G483+'[2]FR-16(7)(v)-11 DIST Demand'!G483</f>
        <v>19293</v>
      </c>
      <c r="H483" s="26">
        <f>'[2]FR-16(7)(v)-4 PROD Energy'!G483+'[2]FR-16(7)(v)-8 TRANS Energy'!G483+'[2]FR-16(7)(v)-12 DIST Energy'!G483</f>
        <v>0</v>
      </c>
      <c r="I483" s="27">
        <f>'[2]FR-16(7)(v)-5 PROD Cust'!G483+'[2]FR-16(7)(v)-9 TRANS Cust'!G483+'[2]FR-16(7)(v)-13 DIST Cust'!G483</f>
        <v>0</v>
      </c>
      <c r="J483" s="24">
        <f t="shared" si="93"/>
        <v>19293</v>
      </c>
      <c r="K483" s="24">
        <f t="shared" si="94"/>
        <v>0</v>
      </c>
    </row>
    <row r="484" spans="1:11" ht="13">
      <c r="A484" s="20">
        <v>40</v>
      </c>
      <c r="C484" s="2" t="str">
        <f>'[2]FR-16(7)(v)-1 Functional'!C484</f>
        <v>TRANSFORMERS CUSTOMER RELATED</v>
      </c>
      <c r="D484" s="4" t="str">
        <f>'[2]FR-16(7)(v)-1 Functional'!D484</f>
        <v>K401</v>
      </c>
      <c r="E484" s="3"/>
      <c r="F484" s="33">
        <f>'[2]FR-16(7)(v)-14 TOTAL CLASS'!G484</f>
        <v>0</v>
      </c>
      <c r="G484" s="25">
        <f>'[2]FR-16(7)(v)-3 PROD Demand'!G484+'[2]FR-16(7)(v)-7 TRANS Demand'!G484+'[2]FR-16(7)(v)-11 DIST Demand'!G484</f>
        <v>0</v>
      </c>
      <c r="H484" s="26">
        <f>'[2]FR-16(7)(v)-4 PROD Energy'!G484+'[2]FR-16(7)(v)-8 TRANS Energy'!G484+'[2]FR-16(7)(v)-12 DIST Energy'!G484</f>
        <v>0</v>
      </c>
      <c r="I484" s="27">
        <f>'[2]FR-16(7)(v)-5 PROD Cust'!G484+'[2]FR-16(7)(v)-9 TRANS Cust'!G484+'[2]FR-16(7)(v)-13 DIST Cust'!G484</f>
        <v>0</v>
      </c>
      <c r="J484" s="24">
        <f>SUM(G484:I484)</f>
        <v>0</v>
      </c>
      <c r="K484" s="24">
        <f>F484-J484</f>
        <v>0</v>
      </c>
    </row>
    <row r="485" spans="1:11" ht="13">
      <c r="A485" s="20">
        <v>41</v>
      </c>
      <c r="C485" s="2" t="str">
        <f>'[2]FR-16(7)(v)-1 Functional'!C485</f>
        <v>OTHER MAINTENANCE</v>
      </c>
      <c r="D485" s="4" t="str">
        <f>'[2]FR-16(7)(v)-1 Functional'!D485</f>
        <v>K203</v>
      </c>
      <c r="E485" s="3"/>
      <c r="F485" s="33">
        <f>'[2]FR-16(7)(v)-14 TOTAL CLASS'!G485</f>
        <v>509113</v>
      </c>
      <c r="G485" s="25">
        <f>'[2]FR-16(7)(v)-3 PROD Demand'!G485+'[2]FR-16(7)(v)-7 TRANS Demand'!G485+'[2]FR-16(7)(v)-11 DIST Demand'!G485</f>
        <v>509113</v>
      </c>
      <c r="H485" s="26">
        <f>'[2]FR-16(7)(v)-4 PROD Energy'!G485+'[2]FR-16(7)(v)-8 TRANS Energy'!G485+'[2]FR-16(7)(v)-12 DIST Energy'!G485</f>
        <v>0</v>
      </c>
      <c r="I485" s="27">
        <f>'[2]FR-16(7)(v)-5 PROD Cust'!G485+'[2]FR-16(7)(v)-9 TRANS Cust'!G485+'[2]FR-16(7)(v)-13 DIST Cust'!G485</f>
        <v>0</v>
      </c>
      <c r="J485" s="24">
        <f t="shared" si="93"/>
        <v>509113</v>
      </c>
      <c r="K485" s="24">
        <f t="shared" si="94"/>
        <v>0</v>
      </c>
    </row>
    <row r="486" spans="1:11" ht="13">
      <c r="A486" s="20">
        <v>42</v>
      </c>
      <c r="C486" s="2" t="str">
        <f>'[2]FR-16(7)(v)-1 Functional'!C486</f>
        <v>LOAD DISPATCH</v>
      </c>
      <c r="D486" s="4" t="str">
        <f>'[2]FR-16(7)(v)-1 Functional'!D486</f>
        <v>K215</v>
      </c>
      <c r="E486" s="3"/>
      <c r="F486" s="33">
        <f>'[2]FR-16(7)(v)-14 TOTAL CLASS'!G486</f>
        <v>179524</v>
      </c>
      <c r="G486" s="25">
        <f>'[2]FR-16(7)(v)-3 PROD Demand'!G486+'[2]FR-16(7)(v)-7 TRANS Demand'!G486+'[2]FR-16(7)(v)-11 DIST Demand'!G486</f>
        <v>179524</v>
      </c>
      <c r="H486" s="26">
        <f>'[2]FR-16(7)(v)-4 PROD Energy'!G486+'[2]FR-16(7)(v)-8 TRANS Energy'!G486+'[2]FR-16(7)(v)-12 DIST Energy'!G486</f>
        <v>0</v>
      </c>
      <c r="I486" s="27">
        <f>'[2]FR-16(7)(v)-5 PROD Cust'!G486+'[2]FR-16(7)(v)-9 TRANS Cust'!G486+'[2]FR-16(7)(v)-13 DIST Cust'!G486</f>
        <v>0</v>
      </c>
      <c r="J486" s="24">
        <f t="shared" si="93"/>
        <v>179524</v>
      </c>
      <c r="K486" s="24">
        <f t="shared" si="94"/>
        <v>0</v>
      </c>
    </row>
    <row r="487" spans="1:11" ht="13">
      <c r="A487" s="20">
        <v>43</v>
      </c>
      <c r="C487" s="2" t="str">
        <f>'[2]FR-16(7)(v)-1 Functional'!C487</f>
        <v>METERS</v>
      </c>
      <c r="D487" s="4" t="str">
        <f>'[2]FR-16(7)(v)-1 Functional'!D487</f>
        <v>K407</v>
      </c>
      <c r="E487" s="3"/>
      <c r="F487" s="33">
        <f>'[2]FR-16(7)(v)-14 TOTAL CLASS'!G487</f>
        <v>447324</v>
      </c>
      <c r="G487" s="25">
        <f>'[2]FR-16(7)(v)-3 PROD Demand'!G487+'[2]FR-16(7)(v)-7 TRANS Demand'!G487+'[2]FR-16(7)(v)-11 DIST Demand'!G487</f>
        <v>0</v>
      </c>
      <c r="H487" s="26">
        <f>'[2]FR-16(7)(v)-4 PROD Energy'!G487+'[2]FR-16(7)(v)-8 TRANS Energy'!G487+'[2]FR-16(7)(v)-12 DIST Energy'!G487</f>
        <v>0</v>
      </c>
      <c r="I487" s="27">
        <f>'[2]FR-16(7)(v)-5 PROD Cust'!G487+'[2]FR-16(7)(v)-9 TRANS Cust'!G487+'[2]FR-16(7)(v)-13 DIST Cust'!G487</f>
        <v>447324</v>
      </c>
      <c r="J487" s="24">
        <f t="shared" si="93"/>
        <v>447324</v>
      </c>
      <c r="K487" s="24">
        <f t="shared" si="94"/>
        <v>0</v>
      </c>
    </row>
    <row r="488" spans="1:11" ht="13">
      <c r="A488" s="20">
        <v>44</v>
      </c>
      <c r="C488" s="2" t="str">
        <f>'[2]FR-16(7)(v)-1 Functional'!C488</f>
        <v>STREET LIGHTING AND SIGNAL SYSTEMS</v>
      </c>
      <c r="D488" s="4" t="str">
        <f>'[2]FR-16(7)(v)-1 Functional'!D488</f>
        <v>K401</v>
      </c>
      <c r="E488" s="3"/>
      <c r="F488" s="33">
        <f>'[2]FR-16(7)(v)-14 TOTAL CLASS'!G488</f>
        <v>0</v>
      </c>
      <c r="G488" s="25">
        <f>'[2]FR-16(7)(v)-3 PROD Demand'!G488+'[2]FR-16(7)(v)-7 TRANS Demand'!G488+'[2]FR-16(7)(v)-11 DIST Demand'!G488</f>
        <v>0</v>
      </c>
      <c r="H488" s="26">
        <f>'[2]FR-16(7)(v)-4 PROD Energy'!G488+'[2]FR-16(7)(v)-8 TRANS Energy'!G488+'[2]FR-16(7)(v)-12 DIST Energy'!G488</f>
        <v>0</v>
      </c>
      <c r="I488" s="27">
        <f>'[2]FR-16(7)(v)-5 PROD Cust'!G488+'[2]FR-16(7)(v)-9 TRANS Cust'!G488+'[2]FR-16(7)(v)-13 DIST Cust'!G488</f>
        <v>0</v>
      </c>
      <c r="J488" s="24">
        <f t="shared" si="93"/>
        <v>0</v>
      </c>
      <c r="K488" s="24">
        <f t="shared" si="94"/>
        <v>0</v>
      </c>
    </row>
    <row r="489" spans="1:11" ht="13">
      <c r="A489" s="20">
        <v>45</v>
      </c>
      <c r="C489" s="2" t="str">
        <f>'[2]FR-16(7)(v)-1 Functional'!C489</f>
        <v>OTHER OPERATIONS</v>
      </c>
      <c r="D489" s="4" t="str">
        <f>'[2]FR-16(7)(v)-1 Functional'!D489</f>
        <v>K203</v>
      </c>
      <c r="E489" s="3"/>
      <c r="F489" s="33">
        <f>'[2]FR-16(7)(v)-14 TOTAL CLASS'!G489</f>
        <v>72562</v>
      </c>
      <c r="G489" s="25">
        <f>'[2]FR-16(7)(v)-3 PROD Demand'!G489+'[2]FR-16(7)(v)-7 TRANS Demand'!G489+'[2]FR-16(7)(v)-11 DIST Demand'!G489</f>
        <v>72562</v>
      </c>
      <c r="H489" s="26">
        <f>'[2]FR-16(7)(v)-4 PROD Energy'!G489+'[2]FR-16(7)(v)-8 TRANS Energy'!G489+'[2]FR-16(7)(v)-12 DIST Energy'!G489</f>
        <v>0</v>
      </c>
      <c r="I489" s="27">
        <f>'[2]FR-16(7)(v)-5 PROD Cust'!G489+'[2]FR-16(7)(v)-9 TRANS Cust'!G489+'[2]FR-16(7)(v)-13 DIST Cust'!G489</f>
        <v>0</v>
      </c>
      <c r="J489" s="24">
        <f t="shared" si="93"/>
        <v>72562</v>
      </c>
      <c r="K489" s="24">
        <f t="shared" si="94"/>
        <v>0</v>
      </c>
    </row>
    <row r="490" spans="1:11" ht="13">
      <c r="A490" s="20">
        <v>46</v>
      </c>
      <c r="C490" s="2" t="str">
        <f>'[2]FR-16(7)(v)-1 Functional'!C490</f>
        <v>MISCELLANEOUS EXPENSES ADJUSTMENT</v>
      </c>
      <c r="D490" s="4" t="str">
        <f>'[2]FR-16(7)(v)-1 Functional'!D490</f>
        <v>K203</v>
      </c>
      <c r="E490" s="3"/>
      <c r="F490" s="33">
        <f>'[2]FR-16(7)(v)-14 TOTAL CLASS'!G490</f>
        <v>1746331</v>
      </c>
      <c r="G490" s="25">
        <f>'[2]FR-16(7)(v)-3 PROD Demand'!G490+'[2]FR-16(7)(v)-7 TRANS Demand'!G490+'[2]FR-16(7)(v)-11 DIST Demand'!G490</f>
        <v>1746331</v>
      </c>
      <c r="H490" s="26">
        <f>'[2]FR-16(7)(v)-4 PROD Energy'!G490+'[2]FR-16(7)(v)-8 TRANS Energy'!G490+'[2]FR-16(7)(v)-12 DIST Energy'!G490</f>
        <v>0</v>
      </c>
      <c r="I490" s="27">
        <f>'[2]FR-16(7)(v)-5 PROD Cust'!G490+'[2]FR-16(7)(v)-9 TRANS Cust'!G490+'[2]FR-16(7)(v)-13 DIST Cust'!G490</f>
        <v>0</v>
      </c>
      <c r="J490" s="24">
        <f t="shared" si="93"/>
        <v>1746331</v>
      </c>
      <c r="K490" s="24">
        <f t="shared" si="94"/>
        <v>0</v>
      </c>
    </row>
    <row r="491" spans="1:11" ht="13">
      <c r="A491" s="20">
        <v>47</v>
      </c>
      <c r="C491" s="28" t="str">
        <f>'[2]FR-16(7)(v)-1 Functional'!C491</f>
        <v>AFFILIATED COMPANY RENTS ADJUSTMENT</v>
      </c>
      <c r="D491" s="4" t="str">
        <f>'[2]FR-16(7)(v)-1 Functional'!D491</f>
        <v>D249</v>
      </c>
      <c r="E491" s="3"/>
      <c r="F491" s="33">
        <f>'[2]FR-16(7)(v)-14 TOTAL CLASS'!G491</f>
        <v>0</v>
      </c>
      <c r="G491" s="25">
        <f>'[2]FR-16(7)(v)-3 PROD Demand'!G491+'[2]FR-16(7)(v)-7 TRANS Demand'!G491+'[2]FR-16(7)(v)-11 DIST Demand'!G491</f>
        <v>0</v>
      </c>
      <c r="H491" s="26">
        <f>'[2]FR-16(7)(v)-4 PROD Energy'!G491+'[2]FR-16(7)(v)-8 TRANS Energy'!G491+'[2]FR-16(7)(v)-12 DIST Energy'!G491</f>
        <v>0</v>
      </c>
      <c r="I491" s="27">
        <f>'[2]FR-16(7)(v)-5 PROD Cust'!G491+'[2]FR-16(7)(v)-9 TRANS Cust'!G491+'[2]FR-16(7)(v)-13 DIST Cust'!G491</f>
        <v>0</v>
      </c>
      <c r="J491" s="24">
        <f t="shared" si="93"/>
        <v>0</v>
      </c>
      <c r="K491" s="24">
        <f t="shared" si="94"/>
        <v>0</v>
      </c>
    </row>
    <row r="492" spans="1:11" ht="13">
      <c r="A492" s="20">
        <v>48</v>
      </c>
      <c r="C492" s="2" t="str">
        <f>'[2]FR-16(7)(v)-1 Functional'!C492</f>
        <v xml:space="preserve">  TOTAL DISTRIBUTION O &amp; M</v>
      </c>
      <c r="D492" s="4"/>
      <c r="E492" s="3" t="s">
        <v>32</v>
      </c>
      <c r="F492" s="29">
        <f t="shared" ref="F492:K492" si="95">SUM(F472:F491)</f>
        <v>7856857</v>
      </c>
      <c r="G492" s="30">
        <f t="shared" si="95"/>
        <v>6008703</v>
      </c>
      <c r="H492" s="31">
        <f t="shared" si="95"/>
        <v>0</v>
      </c>
      <c r="I492" s="32">
        <f t="shared" si="95"/>
        <v>1848154</v>
      </c>
      <c r="J492" s="29">
        <f t="shared" si="95"/>
        <v>7856857</v>
      </c>
      <c r="K492" s="29">
        <f t="shared" si="95"/>
        <v>0</v>
      </c>
    </row>
    <row r="493" spans="1:11" ht="13">
      <c r="A493" s="20">
        <v>49</v>
      </c>
      <c r="C493" s="2" t="s">
        <v>32</v>
      </c>
      <c r="D493" s="4"/>
      <c r="E493" s="3"/>
      <c r="G493" s="21"/>
      <c r="H493" s="22"/>
      <c r="I493" s="23"/>
    </row>
    <row r="494" spans="1:11" ht="13">
      <c r="A494" s="20">
        <v>50</v>
      </c>
      <c r="B494" s="2" t="s">
        <v>94</v>
      </c>
      <c r="D494" s="4"/>
      <c r="E494" s="3"/>
      <c r="F494" s="2" t="s">
        <v>32</v>
      </c>
      <c r="G494" s="21"/>
      <c r="H494" s="22"/>
      <c r="I494" s="23"/>
    </row>
    <row r="495" spans="1:11" ht="13">
      <c r="A495" s="20">
        <v>51</v>
      </c>
      <c r="C495" s="2" t="str">
        <f>'[2]FR-16(7)(v)-1 Functional'!C495</f>
        <v>CUSTOMER ACCOUNTING EXPENSE</v>
      </c>
      <c r="D495" s="4" t="str">
        <f>'[2]FR-16(7)(v)-1 Functional'!D495</f>
        <v>K409</v>
      </c>
      <c r="E495" s="3"/>
      <c r="F495" s="33">
        <f>'[2]FR-16(7)(v)-14 TOTAL CLASS'!G495</f>
        <v>3107025</v>
      </c>
      <c r="G495" s="25">
        <f>'[2]FR-16(7)(v)-3 PROD Demand'!G495+'[2]FR-16(7)(v)-7 TRANS Demand'!G495+'[2]FR-16(7)(v)-11 DIST Demand'!G495</f>
        <v>0</v>
      </c>
      <c r="H495" s="26">
        <f>'[2]FR-16(7)(v)-4 PROD Energy'!G495+'[2]FR-16(7)(v)-8 TRANS Energy'!G495+'[2]FR-16(7)(v)-12 DIST Energy'!G495</f>
        <v>0</v>
      </c>
      <c r="I495" s="27">
        <f>'[2]FR-16(7)(v)-5 PROD Cust'!G495+'[2]FR-16(7)(v)-9 TRANS Cust'!G495+'[2]FR-16(7)(v)-13 DIST Cust'!G495</f>
        <v>3107025</v>
      </c>
      <c r="J495" s="24">
        <f t="shared" ref="J495:J502" si="96">SUM(G495:I495)</f>
        <v>3107025</v>
      </c>
      <c r="K495" s="24">
        <f t="shared" ref="K495:K502" si="97">F495-J495</f>
        <v>0</v>
      </c>
    </row>
    <row r="496" spans="1:11" ht="13">
      <c r="A496" s="20">
        <v>52</v>
      </c>
      <c r="C496" s="2" t="str">
        <f>'[2]FR-16(7)(v)-1 Functional'!C496</f>
        <v>UNCOLLECTIBLE EXP</v>
      </c>
      <c r="D496" s="4" t="str">
        <f>'[2]FR-16(7)(v)-1 Functional'!D496</f>
        <v>K411</v>
      </c>
      <c r="E496" s="3"/>
      <c r="F496" s="33">
        <f>'[2]FR-16(7)(v)-14 TOTAL CLASS'!G496</f>
        <v>1157411</v>
      </c>
      <c r="G496" s="25">
        <f>'[2]FR-16(7)(v)-3 PROD Demand'!G496+'[2]FR-16(7)(v)-7 TRANS Demand'!G496+'[2]FR-16(7)(v)-11 DIST Demand'!G496</f>
        <v>0</v>
      </c>
      <c r="H496" s="26">
        <f>'[2]FR-16(7)(v)-4 PROD Energy'!G496+'[2]FR-16(7)(v)-8 TRANS Energy'!G496+'[2]FR-16(7)(v)-12 DIST Energy'!G496</f>
        <v>0</v>
      </c>
      <c r="I496" s="27">
        <f>'[2]FR-16(7)(v)-5 PROD Cust'!G496+'[2]FR-16(7)(v)-9 TRANS Cust'!G496+'[2]FR-16(7)(v)-13 DIST Cust'!G496</f>
        <v>1157411</v>
      </c>
      <c r="J496" s="24">
        <f t="shared" si="96"/>
        <v>1157411</v>
      </c>
      <c r="K496" s="24">
        <f t="shared" si="97"/>
        <v>0</v>
      </c>
    </row>
    <row r="497" spans="1:11" ht="13">
      <c r="A497" s="20">
        <v>53</v>
      </c>
      <c r="C497" s="2" t="str">
        <f>'[2]FR-16(7)(v)-1 Functional'!C497</f>
        <v>METER READING</v>
      </c>
      <c r="D497" s="4" t="str">
        <f>'[2]FR-16(7)(v)-1 Functional'!D497</f>
        <v>K407</v>
      </c>
      <c r="E497" s="3"/>
      <c r="F497" s="33">
        <f>'[2]FR-16(7)(v)-14 TOTAL CLASS'!G497</f>
        <v>113112</v>
      </c>
      <c r="G497" s="25">
        <f>'[2]FR-16(7)(v)-3 PROD Demand'!G497+'[2]FR-16(7)(v)-7 TRANS Demand'!G497+'[2]FR-16(7)(v)-11 DIST Demand'!G497</f>
        <v>0</v>
      </c>
      <c r="H497" s="26">
        <f>'[2]FR-16(7)(v)-4 PROD Energy'!G497+'[2]FR-16(7)(v)-8 TRANS Energy'!G497+'[2]FR-16(7)(v)-12 DIST Energy'!G497</f>
        <v>0</v>
      </c>
      <c r="I497" s="27">
        <f>'[2]FR-16(7)(v)-5 PROD Cust'!G497+'[2]FR-16(7)(v)-9 TRANS Cust'!G497+'[2]FR-16(7)(v)-13 DIST Cust'!G497</f>
        <v>113112</v>
      </c>
      <c r="J497" s="24">
        <f t="shared" si="96"/>
        <v>113112</v>
      </c>
      <c r="K497" s="24">
        <f t="shared" si="97"/>
        <v>0</v>
      </c>
    </row>
    <row r="498" spans="1:11" ht="13">
      <c r="A498" s="20">
        <v>54</v>
      </c>
      <c r="C498" s="2" t="str">
        <f>'[2]FR-16(7)(v)-1 Functional'!C498</f>
        <v>UNCOLLECTIBLE EXP ADJUSTMENT</v>
      </c>
      <c r="D498" s="4" t="str">
        <f>'[2]FR-16(7)(v)-1 Functional'!D498</f>
        <v>K411</v>
      </c>
      <c r="E498" s="3"/>
      <c r="F498" s="33">
        <f>'[2]FR-16(7)(v)-14 TOTAL CLASS'!G498</f>
        <v>-1584114</v>
      </c>
      <c r="G498" s="25">
        <f>'[2]FR-16(7)(v)-3 PROD Demand'!G498+'[2]FR-16(7)(v)-7 TRANS Demand'!G498+'[2]FR-16(7)(v)-11 DIST Demand'!G498</f>
        <v>0</v>
      </c>
      <c r="H498" s="26">
        <f>'[2]FR-16(7)(v)-4 PROD Energy'!G498+'[2]FR-16(7)(v)-8 TRANS Energy'!G498+'[2]FR-16(7)(v)-12 DIST Energy'!G498</f>
        <v>0</v>
      </c>
      <c r="I498" s="27">
        <f>'[2]FR-16(7)(v)-5 PROD Cust'!G498+'[2]FR-16(7)(v)-9 TRANS Cust'!G498+'[2]FR-16(7)(v)-13 DIST Cust'!G498</f>
        <v>-1584114</v>
      </c>
      <c r="J498" s="24">
        <f t="shared" si="96"/>
        <v>-1584114</v>
      </c>
      <c r="K498" s="24">
        <f t="shared" si="97"/>
        <v>0</v>
      </c>
    </row>
    <row r="499" spans="1:11" ht="13">
      <c r="A499" s="20">
        <v>55</v>
      </c>
      <c r="C499" s="2" t="str">
        <f>'[2]FR-16(7)(v)-1 Functional'!C499</f>
        <v>CREDIT CARD FEES</v>
      </c>
      <c r="D499" s="4" t="str">
        <f>'[2]FR-16(7)(v)-1 Functional'!D499</f>
        <v>K407</v>
      </c>
      <c r="E499" s="3"/>
      <c r="F499" s="33">
        <f>'[2]FR-16(7)(v)-14 TOTAL CLASS'!G499</f>
        <v>0</v>
      </c>
      <c r="G499" s="25">
        <f>'[2]FR-16(7)(v)-3 PROD Demand'!G499+'[2]FR-16(7)(v)-7 TRANS Demand'!G499+'[2]FR-16(7)(v)-11 DIST Demand'!G499</f>
        <v>0</v>
      </c>
      <c r="H499" s="26">
        <f>'[2]FR-16(7)(v)-4 PROD Energy'!G499+'[2]FR-16(7)(v)-8 TRANS Energy'!G499+'[2]FR-16(7)(v)-12 DIST Energy'!G499</f>
        <v>0</v>
      </c>
      <c r="I499" s="27">
        <f>'[2]FR-16(7)(v)-5 PROD Cust'!G499+'[2]FR-16(7)(v)-9 TRANS Cust'!G499+'[2]FR-16(7)(v)-13 DIST Cust'!G499</f>
        <v>0</v>
      </c>
      <c r="J499" s="24">
        <f t="shared" si="96"/>
        <v>0</v>
      </c>
      <c r="K499" s="24">
        <f t="shared" si="97"/>
        <v>0</v>
      </c>
    </row>
    <row r="500" spans="1:11" ht="13">
      <c r="A500" s="20">
        <v>56</v>
      </c>
      <c r="C500" s="2" t="str">
        <f>'[2]FR-16(7)(v)-1 Functional'!C500</f>
        <v>ELIMINATE REV &amp; EXP - DSM RIDER</v>
      </c>
      <c r="D500" s="4" t="str">
        <f>'[2]FR-16(7)(v)-1 Functional'!D500</f>
        <v>K405</v>
      </c>
      <c r="E500" s="3"/>
      <c r="F500" s="33">
        <f>'[2]FR-16(7)(v)-14 TOTAL CLASS'!G500</f>
        <v>0</v>
      </c>
      <c r="G500" s="25">
        <f>'[2]FR-16(7)(v)-3 PROD Demand'!G500+'[2]FR-16(7)(v)-7 TRANS Demand'!G500+'[2]FR-16(7)(v)-11 DIST Demand'!G500</f>
        <v>0</v>
      </c>
      <c r="H500" s="26">
        <f>'[2]FR-16(7)(v)-4 PROD Energy'!G500+'[2]FR-16(7)(v)-8 TRANS Energy'!G500+'[2]FR-16(7)(v)-12 DIST Energy'!G500</f>
        <v>0</v>
      </c>
      <c r="I500" s="27">
        <f>'[2]FR-16(7)(v)-5 PROD Cust'!G500+'[2]FR-16(7)(v)-9 TRANS Cust'!G500+'[2]FR-16(7)(v)-13 DIST Cust'!G500</f>
        <v>0</v>
      </c>
      <c r="J500" s="24">
        <f t="shared" si="96"/>
        <v>0</v>
      </c>
      <c r="K500" s="24">
        <f t="shared" si="97"/>
        <v>0</v>
      </c>
    </row>
    <row r="501" spans="1:11" ht="13">
      <c r="A501" s="20">
        <v>57</v>
      </c>
      <c r="C501" s="2" t="str">
        <f>'[2]FR-16(7)(v)-1 Functional'!C501</f>
        <v>SALE OF A/R</v>
      </c>
      <c r="D501" s="4" t="str">
        <f>'[2]FR-16(7)(v)-1 Functional'!D501</f>
        <v>K411</v>
      </c>
      <c r="E501" s="3"/>
      <c r="F501" s="33">
        <f>'[2]FR-16(7)(v)-14 TOTAL CLASS'!G501</f>
        <v>485849</v>
      </c>
      <c r="G501" s="25">
        <f>'[2]FR-16(7)(v)-3 PROD Demand'!G501+'[2]FR-16(7)(v)-7 TRANS Demand'!G501+'[2]FR-16(7)(v)-11 DIST Demand'!G501</f>
        <v>0</v>
      </c>
      <c r="H501" s="26">
        <f>'[2]FR-16(7)(v)-4 PROD Energy'!G501+'[2]FR-16(7)(v)-8 TRANS Energy'!G501+'[2]FR-16(7)(v)-12 DIST Energy'!G501</f>
        <v>0</v>
      </c>
      <c r="I501" s="27">
        <f>'[2]FR-16(7)(v)-5 PROD Cust'!G501+'[2]FR-16(7)(v)-9 TRANS Cust'!G501+'[2]FR-16(7)(v)-13 DIST Cust'!G501</f>
        <v>485849</v>
      </c>
      <c r="J501" s="24">
        <f t="shared" si="96"/>
        <v>485849</v>
      </c>
      <c r="K501" s="24">
        <f t="shared" si="97"/>
        <v>0</v>
      </c>
    </row>
    <row r="502" spans="1:11" ht="13">
      <c r="A502" s="20">
        <v>58</v>
      </c>
      <c r="C502" s="28" t="str">
        <f>'[2]FR-16(7)(v)-1 Functional'!C502</f>
        <v>ELIMINATE MISC EXPENSE</v>
      </c>
      <c r="D502" s="4" t="str">
        <f>'[2]FR-16(7)(v)-1 Functional'!D502</f>
        <v>K405</v>
      </c>
      <c r="E502" s="3"/>
      <c r="F502" s="33">
        <f>'[2]FR-16(7)(v)-14 TOTAL CLASS'!G502</f>
        <v>-3056</v>
      </c>
      <c r="G502" s="25">
        <f>'[2]FR-16(7)(v)-3 PROD Demand'!G502+'[2]FR-16(7)(v)-7 TRANS Demand'!G502+'[2]FR-16(7)(v)-11 DIST Demand'!G502</f>
        <v>0</v>
      </c>
      <c r="H502" s="26">
        <f>'[2]FR-16(7)(v)-4 PROD Energy'!G502+'[2]FR-16(7)(v)-8 TRANS Energy'!G502+'[2]FR-16(7)(v)-12 DIST Energy'!G502</f>
        <v>0</v>
      </c>
      <c r="I502" s="27">
        <f>'[2]FR-16(7)(v)-5 PROD Cust'!G502+'[2]FR-16(7)(v)-9 TRANS Cust'!G502+'[2]FR-16(7)(v)-13 DIST Cust'!G502</f>
        <v>-3056</v>
      </c>
      <c r="J502" s="24">
        <f t="shared" si="96"/>
        <v>-3056</v>
      </c>
      <c r="K502" s="24">
        <f t="shared" si="97"/>
        <v>0</v>
      </c>
    </row>
    <row r="503" spans="1:11" ht="13">
      <c r="A503" s="20">
        <v>59</v>
      </c>
      <c r="C503" s="2" t="str">
        <f>'[2]FR-16(7)(v)-1 Functional'!C503</f>
        <v xml:space="preserve">  TOTAL CUSTOMER ACCT EXPENSE</v>
      </c>
      <c r="D503" s="4"/>
      <c r="E503" s="3" t="s">
        <v>32</v>
      </c>
      <c r="F503" s="29">
        <f t="shared" ref="F503:K503" si="98">SUM(F494:F502)</f>
        <v>3276227</v>
      </c>
      <c r="G503" s="34">
        <f t="shared" si="98"/>
        <v>0</v>
      </c>
      <c r="H503" s="35">
        <f t="shared" si="98"/>
        <v>0</v>
      </c>
      <c r="I503" s="36">
        <f t="shared" si="98"/>
        <v>3276227</v>
      </c>
      <c r="J503" s="29">
        <f t="shared" si="98"/>
        <v>3276227</v>
      </c>
      <c r="K503" s="29">
        <f t="shared" si="98"/>
        <v>0</v>
      </c>
    </row>
    <row r="504" spans="1:11" ht="13">
      <c r="B504" s="1"/>
      <c r="C504" s="3"/>
      <c r="D504" s="4"/>
      <c r="E504" s="3"/>
      <c r="F504" s="3"/>
      <c r="G504" s="3"/>
      <c r="H504" s="3"/>
      <c r="I504" s="3"/>
      <c r="J504" s="3"/>
      <c r="K504" s="3"/>
    </row>
    <row r="505" spans="1:11" ht="13">
      <c r="A505" s="1" t="str">
        <f>co_name</f>
        <v>DUKE ENERGY KENTUCKY, INC.</v>
      </c>
      <c r="C505" s="3"/>
      <c r="D505" s="4"/>
      <c r="E505" s="3"/>
      <c r="F505" s="3"/>
      <c r="G505" s="3"/>
      <c r="H505" s="3"/>
      <c r="I505" s="3"/>
      <c r="J505" s="3" t="str">
        <f>J1</f>
        <v>FR-16(7)(v)-15</v>
      </c>
      <c r="K505" s="3"/>
    </row>
    <row r="506" spans="1:11" ht="13">
      <c r="A506" s="1" t="str">
        <f>$A$2</f>
        <v>RESIDENTIAL CLASSIFIED - ELECTRIC COST OF SERVICE</v>
      </c>
      <c r="C506" s="3"/>
      <c r="D506" s="4"/>
      <c r="E506" s="3"/>
      <c r="F506" s="3"/>
      <c r="G506" s="3"/>
      <c r="H506" s="3"/>
      <c r="I506" s="3"/>
      <c r="J506" s="3" t="str">
        <f>J2</f>
        <v>WITNESS RESPONSIBLE:</v>
      </c>
      <c r="K506" s="3"/>
    </row>
    <row r="507" spans="1:11" ht="13">
      <c r="A507" s="1" t="str">
        <f>case_name</f>
        <v>CASE NO: 2022-00372</v>
      </c>
      <c r="C507" s="3"/>
      <c r="D507" s="4"/>
      <c r="E507" s="3"/>
      <c r="F507" s="3"/>
      <c r="G507" s="3"/>
      <c r="H507" s="3"/>
      <c r="I507" s="3"/>
      <c r="J507" s="3" t="str">
        <f>Witness</f>
        <v>JAMES E. ZIOLKOWSKI</v>
      </c>
      <c r="K507" s="3"/>
    </row>
    <row r="508" spans="1:11" ht="13">
      <c r="A508" s="1" t="str">
        <f>data_filing</f>
        <v>DATA: 12 MONTHS ACTUAL  &amp; 0 MONTHS ESTIMATED</v>
      </c>
      <c r="C508" s="3"/>
      <c r="D508" s="4"/>
      <c r="E508" s="3"/>
      <c r="F508" s="3"/>
      <c r="G508" s="3"/>
      <c r="H508" s="3"/>
      <c r="I508" s="3"/>
      <c r="J508" s="3" t="str">
        <f>"PAGE "&amp;Pages2-6&amp;" OF "&amp;Pages2</f>
        <v>PAGE 9 OF 15</v>
      </c>
      <c r="K508" s="3"/>
    </row>
    <row r="509" spans="1:11" ht="13">
      <c r="A509" s="1" t="str">
        <f>type</f>
        <v xml:space="preserve">TYPE OF FILING: "X" ORIGINAL   UPDATED    REVISED  </v>
      </c>
      <c r="C509" s="3"/>
      <c r="D509" s="4"/>
      <c r="E509" s="3"/>
      <c r="F509" s="3"/>
      <c r="G509" s="3"/>
      <c r="H509" s="3"/>
      <c r="I509" s="3"/>
      <c r="J509" s="3"/>
      <c r="K509" s="3"/>
    </row>
    <row r="510" spans="1:11" ht="13">
      <c r="B510" s="1"/>
      <c r="C510" s="3"/>
      <c r="D510" s="4"/>
      <c r="E510" s="3"/>
      <c r="F510" s="3"/>
      <c r="G510" s="3"/>
      <c r="H510" s="3"/>
      <c r="I510" s="3"/>
      <c r="J510" s="3"/>
      <c r="K510" s="3"/>
    </row>
    <row r="511" spans="1:11" ht="13">
      <c r="B511" s="1"/>
      <c r="C511" s="3"/>
      <c r="D511" s="4"/>
      <c r="E511" s="3"/>
      <c r="F511" s="3"/>
      <c r="G511" s="3"/>
      <c r="H511" s="3"/>
      <c r="I511" s="3"/>
      <c r="J511" s="3"/>
      <c r="K511" s="3"/>
    </row>
    <row r="512" spans="1:11" ht="13">
      <c r="A512" s="4" t="s">
        <v>2</v>
      </c>
      <c r="B512" s="3"/>
      <c r="C512" s="3"/>
      <c r="D512" s="4"/>
      <c r="E512" s="3"/>
      <c r="F512" s="4" t="s">
        <v>3</v>
      </c>
      <c r="G512" s="7" t="s">
        <v>4</v>
      </c>
      <c r="H512" s="8"/>
      <c r="I512" s="9"/>
      <c r="J512" s="4" t="s">
        <v>3</v>
      </c>
      <c r="K512" s="4" t="s">
        <v>5</v>
      </c>
    </row>
    <row r="513" spans="1:11" ht="13">
      <c r="A513" s="10" t="s">
        <v>6</v>
      </c>
      <c r="B513" s="11" t="s">
        <v>86</v>
      </c>
      <c r="C513" s="11"/>
      <c r="D513" s="10" t="s">
        <v>8</v>
      </c>
      <c r="E513" s="11"/>
      <c r="F513" s="10" t="str">
        <f>$F$9</f>
        <v>RESIDENTIAL</v>
      </c>
      <c r="G513" s="68" t="str">
        <f t="shared" ref="G513:I514" si="99">G9</f>
        <v>DEMAND</v>
      </c>
      <c r="H513" s="69" t="str">
        <f t="shared" si="99"/>
        <v>ENERGY</v>
      </c>
      <c r="I513" s="70" t="str">
        <f t="shared" si="99"/>
        <v>CUSTOMER</v>
      </c>
      <c r="J513" s="10" t="s">
        <v>13</v>
      </c>
      <c r="K513" s="10" t="s">
        <v>14</v>
      </c>
    </row>
    <row r="514" spans="1:11" ht="13">
      <c r="C514" s="16" t="s">
        <v>95</v>
      </c>
      <c r="D514" s="4"/>
      <c r="E514" s="3"/>
      <c r="G514" s="71">
        <f t="shared" si="99"/>
        <v>3</v>
      </c>
      <c r="H514" s="72">
        <f t="shared" si="99"/>
        <v>4</v>
      </c>
      <c r="I514" s="73">
        <f t="shared" si="99"/>
        <v>5</v>
      </c>
    </row>
    <row r="515" spans="1:11" ht="13">
      <c r="A515" s="20">
        <v>1</v>
      </c>
      <c r="B515" s="2" t="s">
        <v>96</v>
      </c>
      <c r="D515" s="4"/>
      <c r="E515" s="3"/>
      <c r="G515" s="21"/>
      <c r="H515" s="22"/>
      <c r="I515" s="23"/>
    </row>
    <row r="516" spans="1:11" ht="13">
      <c r="A516" s="20">
        <v>2</v>
      </c>
      <c r="C516" s="2" t="str">
        <f>'[2]FR-16(7)(v)-1 Functional'!C516</f>
        <v>TOTAL CUST SERVICE &amp; INFO</v>
      </c>
      <c r="D516" s="4" t="str">
        <f>'[2]FR-16(7)(v)-1 Functional'!D516</f>
        <v>K405</v>
      </c>
      <c r="E516" s="3"/>
      <c r="F516" s="33">
        <f>'[2]FR-16(7)(v)-14 TOTAL CLASS'!G516</f>
        <v>277472</v>
      </c>
      <c r="G516" s="25">
        <f>'[2]FR-16(7)(v)-3 PROD Demand'!G516+'[2]FR-16(7)(v)-7 TRANS Demand'!G516+'[2]FR-16(7)(v)-11 DIST Demand'!G516</f>
        <v>0</v>
      </c>
      <c r="H516" s="26">
        <f>'[2]FR-16(7)(v)-4 PROD Energy'!G516+'[2]FR-16(7)(v)-8 TRANS Energy'!G516+'[2]FR-16(7)(v)-12 DIST Energy'!G516</f>
        <v>0</v>
      </c>
      <c r="I516" s="27">
        <f>'[2]FR-16(7)(v)-5 PROD Cust'!G516+'[2]FR-16(7)(v)-9 TRANS Cust'!G516+'[2]FR-16(7)(v)-13 DIST Cust'!G516</f>
        <v>277472</v>
      </c>
      <c r="J516" s="24">
        <f>SUM(G516:I516)</f>
        <v>277472</v>
      </c>
      <c r="K516" s="24">
        <f>F516-J516</f>
        <v>0</v>
      </c>
    </row>
    <row r="517" spans="1:11" ht="13">
      <c r="A517" s="20">
        <v>3</v>
      </c>
      <c r="C517" s="2" t="str">
        <f>'[2]FR-16(7)(v)-1 Functional'!C517</f>
        <v>INFORMATIONAL &amp; INSTRUCTIONAL ADV</v>
      </c>
      <c r="D517" s="4" t="str">
        <f>'[2]FR-16(7)(v)-1 Functional'!D517</f>
        <v>K405</v>
      </c>
      <c r="E517" s="3"/>
      <c r="F517" s="33">
        <f>'[2]FR-16(7)(v)-14 TOTAL CLASS'!G517</f>
        <v>0</v>
      </c>
      <c r="G517" s="25">
        <f>'[2]FR-16(7)(v)-3 PROD Demand'!G517+'[2]FR-16(7)(v)-7 TRANS Demand'!G517+'[2]FR-16(7)(v)-11 DIST Demand'!G517</f>
        <v>0</v>
      </c>
      <c r="H517" s="26">
        <f>'[2]FR-16(7)(v)-4 PROD Energy'!G517+'[2]FR-16(7)(v)-8 TRANS Energy'!G517+'[2]FR-16(7)(v)-12 DIST Energy'!G517</f>
        <v>0</v>
      </c>
      <c r="I517" s="27">
        <f>'[2]FR-16(7)(v)-5 PROD Cust'!G517+'[2]FR-16(7)(v)-9 TRANS Cust'!G517+'[2]FR-16(7)(v)-13 DIST Cust'!G517</f>
        <v>0</v>
      </c>
      <c r="J517" s="24">
        <f>SUM(G517:I517)</f>
        <v>0</v>
      </c>
      <c r="K517" s="24">
        <f>F517-J517</f>
        <v>0</v>
      </c>
    </row>
    <row r="518" spans="1:11" ht="13">
      <c r="A518" s="20">
        <v>4</v>
      </c>
      <c r="C518" s="74" t="str">
        <f>'[2]FR-16(7)(v)-1 Functional'!C518</f>
        <v>TOTAL CUSTOMER SERV. &amp; INFO.</v>
      </c>
      <c r="D518" s="4"/>
      <c r="E518" s="3" t="s">
        <v>32</v>
      </c>
      <c r="F518" s="29">
        <f t="shared" ref="F518:K518" si="100">SUM(F516:F517)</f>
        <v>277472</v>
      </c>
      <c r="G518" s="30">
        <f t="shared" si="100"/>
        <v>0</v>
      </c>
      <c r="H518" s="31">
        <f t="shared" si="100"/>
        <v>0</v>
      </c>
      <c r="I518" s="32">
        <f t="shared" si="100"/>
        <v>277472</v>
      </c>
      <c r="J518" s="29">
        <f t="shared" si="100"/>
        <v>277472</v>
      </c>
      <c r="K518" s="29">
        <f t="shared" si="100"/>
        <v>0</v>
      </c>
    </row>
    <row r="519" spans="1:11" ht="13">
      <c r="A519" s="20">
        <v>5</v>
      </c>
      <c r="D519" s="4"/>
      <c r="E519" s="3"/>
      <c r="F519" s="24"/>
      <c r="G519" s="25"/>
      <c r="H519" s="26"/>
      <c r="I519" s="27"/>
      <c r="J519" s="24"/>
      <c r="K519" s="24"/>
    </row>
    <row r="520" spans="1:11" ht="13">
      <c r="A520" s="20">
        <v>6</v>
      </c>
      <c r="B520" s="2" t="s">
        <v>97</v>
      </c>
      <c r="D520" s="4"/>
      <c r="E520" s="3"/>
      <c r="F520" s="24"/>
      <c r="G520" s="25"/>
      <c r="H520" s="26"/>
      <c r="I520" s="27"/>
      <c r="J520" s="24"/>
      <c r="K520" s="24"/>
    </row>
    <row r="521" spans="1:11" ht="13">
      <c r="A521" s="20">
        <v>7</v>
      </c>
      <c r="C521" s="28" t="str">
        <f>'[2]FR-16(7)(v)-1 Functional'!C521</f>
        <v>SALES EXPENSE</v>
      </c>
      <c r="D521" s="4" t="str">
        <f>'[2]FR-16(7)(v)-1 Functional'!D521</f>
        <v>K405</v>
      </c>
      <c r="E521" s="3" t="s">
        <v>32</v>
      </c>
      <c r="F521" s="33">
        <f>'[2]FR-16(7)(v)-14 TOTAL CLASS'!G521</f>
        <v>1283119</v>
      </c>
      <c r="G521" s="25">
        <f>'[2]FR-16(7)(v)-3 PROD Demand'!G521+'[2]FR-16(7)(v)-7 TRANS Demand'!G521+'[2]FR-16(7)(v)-11 DIST Demand'!G521</f>
        <v>0</v>
      </c>
      <c r="H521" s="26">
        <f>'[2]FR-16(7)(v)-4 PROD Energy'!G521+'[2]FR-16(7)(v)-8 TRANS Energy'!G521+'[2]FR-16(7)(v)-12 DIST Energy'!G521</f>
        <v>0</v>
      </c>
      <c r="I521" s="27">
        <f>'[2]FR-16(7)(v)-5 PROD Cust'!G521+'[2]FR-16(7)(v)-9 TRANS Cust'!G521+'[2]FR-16(7)(v)-13 DIST Cust'!G521</f>
        <v>1283119</v>
      </c>
      <c r="J521" s="24">
        <f>SUM(G521:I521)</f>
        <v>1283119</v>
      </c>
      <c r="K521" s="24">
        <f>F521-J521</f>
        <v>0</v>
      </c>
    </row>
    <row r="522" spans="1:11" ht="13">
      <c r="A522" s="20">
        <v>8</v>
      </c>
      <c r="C522" s="2" t="str">
        <f>'[2]FR-16(7)(v)-1 Functional'!C522</f>
        <v>TOTAL SALES EXPENSE</v>
      </c>
      <c r="D522" s="4"/>
      <c r="E522" s="3" t="s">
        <v>32</v>
      </c>
      <c r="F522" s="29">
        <f t="shared" ref="F522:K522" si="101">SUM(F520:F521)</f>
        <v>1283119</v>
      </c>
      <c r="G522" s="30">
        <f t="shared" si="101"/>
        <v>0</v>
      </c>
      <c r="H522" s="31">
        <f t="shared" si="101"/>
        <v>0</v>
      </c>
      <c r="I522" s="32">
        <f t="shared" si="101"/>
        <v>1283119</v>
      </c>
      <c r="J522" s="29">
        <f t="shared" si="101"/>
        <v>1283119</v>
      </c>
      <c r="K522" s="29">
        <f t="shared" si="101"/>
        <v>0</v>
      </c>
    </row>
    <row r="523" spans="1:11" ht="13">
      <c r="A523" s="20">
        <v>9</v>
      </c>
      <c r="D523" s="4"/>
      <c r="E523" s="3"/>
      <c r="G523" s="21"/>
      <c r="H523" s="22"/>
      <c r="I523" s="23"/>
    </row>
    <row r="524" spans="1:11" ht="13">
      <c r="A524" s="20">
        <v>10</v>
      </c>
      <c r="B524" s="2" t="s">
        <v>98</v>
      </c>
      <c r="D524" s="4"/>
      <c r="E524" s="3"/>
      <c r="G524" s="21"/>
      <c r="H524" s="22"/>
      <c r="I524" s="23"/>
    </row>
    <row r="525" spans="1:11" ht="13">
      <c r="A525" s="20">
        <v>11</v>
      </c>
      <c r="C525" s="2" t="str">
        <f>'[2]FR-16(7)(v)-1 Functional'!C525</f>
        <v>PRODUCTION - DEMAND RELATED</v>
      </c>
      <c r="D525" s="4" t="str">
        <f>'[2]FR-16(7)(v)-1 Functional'!D525</f>
        <v>P349</v>
      </c>
      <c r="E525" s="3"/>
      <c r="F525" s="33">
        <f>'[2]FR-16(7)(v)-14 TOTAL CLASS'!G525</f>
        <v>16029046</v>
      </c>
      <c r="G525" s="25">
        <f>'[2]FR-16(7)(v)-3 PROD Demand'!G525+'[2]FR-16(7)(v)-7 TRANS Demand'!G525+'[2]FR-16(7)(v)-11 DIST Demand'!G525</f>
        <v>16029046</v>
      </c>
      <c r="H525" s="26">
        <f>'[2]FR-16(7)(v)-4 PROD Energy'!G525+'[2]FR-16(7)(v)-8 TRANS Energy'!G525+'[2]FR-16(7)(v)-12 DIST Energy'!G525</f>
        <v>0</v>
      </c>
      <c r="I525" s="27">
        <f>'[2]FR-16(7)(v)-5 PROD Cust'!G525+'[2]FR-16(7)(v)-9 TRANS Cust'!G525+'[2]FR-16(7)(v)-13 DIST Cust'!G525</f>
        <v>0</v>
      </c>
      <c r="J525" s="24">
        <f t="shared" ref="J525:J531" si="102">SUM(G525:I525)</f>
        <v>16029046</v>
      </c>
      <c r="K525" s="24">
        <f t="shared" ref="K525:K531" si="103">F525-J525</f>
        <v>0</v>
      </c>
    </row>
    <row r="526" spans="1:11" ht="13">
      <c r="A526" s="20">
        <v>12</v>
      </c>
      <c r="C526" s="2" t="str">
        <f>'[2]FR-16(7)(v)-1 Functional'!C526</f>
        <v>PRODUCTION - ENERGY RELATED</v>
      </c>
      <c r="D526" s="4" t="str">
        <f>'[2]FR-16(7)(v)-1 Functional'!D526</f>
        <v>E349</v>
      </c>
      <c r="E526" s="3"/>
      <c r="F526" s="33">
        <f>'[2]FR-16(7)(v)-14 TOTAL CLASS'!G526</f>
        <v>3584293</v>
      </c>
      <c r="G526" s="25">
        <f>'[2]FR-16(7)(v)-3 PROD Demand'!G526+'[2]FR-16(7)(v)-7 TRANS Demand'!G526+'[2]FR-16(7)(v)-11 DIST Demand'!G526</f>
        <v>0</v>
      </c>
      <c r="H526" s="26">
        <f>'[2]FR-16(7)(v)-4 PROD Energy'!G526+'[2]FR-16(7)(v)-8 TRANS Energy'!G526+'[2]FR-16(7)(v)-12 DIST Energy'!G526</f>
        <v>3584293</v>
      </c>
      <c r="I526" s="27">
        <f>'[2]FR-16(7)(v)-5 PROD Cust'!G526+'[2]FR-16(7)(v)-9 TRANS Cust'!G526+'[2]FR-16(7)(v)-13 DIST Cust'!G526</f>
        <v>0</v>
      </c>
      <c r="J526" s="24">
        <f t="shared" si="102"/>
        <v>3584293</v>
      </c>
      <c r="K526" s="24">
        <f t="shared" si="103"/>
        <v>0</v>
      </c>
    </row>
    <row r="527" spans="1:11" ht="13">
      <c r="A527" s="20">
        <v>13</v>
      </c>
      <c r="C527" s="2" t="s">
        <v>99</v>
      </c>
      <c r="D527" s="4" t="str">
        <f>'[2]FR-16(7)(v)-1 Functional'!D527</f>
        <v>T349</v>
      </c>
      <c r="E527" s="3"/>
      <c r="F527" s="33">
        <f>'[2]FR-16(7)(v)-14 TOTAL CLASS'!G527</f>
        <v>685001</v>
      </c>
      <c r="G527" s="25">
        <f>'[2]FR-16(7)(v)-3 PROD Demand'!G527+'[2]FR-16(7)(v)-7 TRANS Demand'!G527+'[2]FR-16(7)(v)-11 DIST Demand'!G527</f>
        <v>685001</v>
      </c>
      <c r="H527" s="26">
        <f>'[2]FR-16(7)(v)-4 PROD Energy'!G527+'[2]FR-16(7)(v)-8 TRANS Energy'!G527+'[2]FR-16(7)(v)-12 DIST Energy'!G527</f>
        <v>0</v>
      </c>
      <c r="I527" s="27">
        <f>'[2]FR-16(7)(v)-5 PROD Cust'!G527+'[2]FR-16(7)(v)-9 TRANS Cust'!G527+'[2]FR-16(7)(v)-13 DIST Cust'!G527</f>
        <v>0</v>
      </c>
      <c r="J527" s="24">
        <f>SUM(G527:I527)</f>
        <v>685001</v>
      </c>
      <c r="K527" s="24">
        <f>F527-J527</f>
        <v>0</v>
      </c>
    </row>
    <row r="528" spans="1:11" ht="13">
      <c r="A528" s="20">
        <v>14</v>
      </c>
      <c r="C528" s="2" t="str">
        <f>'[2]FR-16(7)(v)-1 Functional'!C528</f>
        <v>DISTRIBUTION</v>
      </c>
      <c r="D528" s="4" t="str">
        <f>'[2]FR-16(7)(v)-1 Functional'!D528</f>
        <v>D349</v>
      </c>
      <c r="E528" s="3"/>
      <c r="F528" s="33">
        <f>'[2]FR-16(7)(v)-14 TOTAL CLASS'!G528</f>
        <v>3340149</v>
      </c>
      <c r="G528" s="25">
        <f>'[2]FR-16(7)(v)-3 PROD Demand'!G528+'[2]FR-16(7)(v)-7 TRANS Demand'!G528+'[2]FR-16(7)(v)-11 DIST Demand'!G528</f>
        <v>2554456</v>
      </c>
      <c r="H528" s="26">
        <f>'[2]FR-16(7)(v)-4 PROD Energy'!G528+'[2]FR-16(7)(v)-8 TRANS Energy'!G528+'[2]FR-16(7)(v)-12 DIST Energy'!G528</f>
        <v>0</v>
      </c>
      <c r="I528" s="27">
        <f>'[2]FR-16(7)(v)-5 PROD Cust'!G528+'[2]FR-16(7)(v)-9 TRANS Cust'!G528+'[2]FR-16(7)(v)-13 DIST Cust'!G528</f>
        <v>785693</v>
      </c>
      <c r="J528" s="24">
        <f t="shared" si="102"/>
        <v>3340149</v>
      </c>
      <c r="K528" s="24">
        <f t="shared" si="103"/>
        <v>0</v>
      </c>
    </row>
    <row r="529" spans="1:11" ht="13">
      <c r="A529" s="20">
        <v>15</v>
      </c>
      <c r="C529" s="2" t="str">
        <f>'[2]FR-16(7)(v)-1 Functional'!C529</f>
        <v>CUSTOMER ACCOUNTING</v>
      </c>
      <c r="D529" s="4" t="str">
        <f>'[2]FR-16(7)(v)-1 Functional'!D529</f>
        <v>C319</v>
      </c>
      <c r="E529" s="3"/>
      <c r="F529" s="33">
        <f>'[2]FR-16(7)(v)-14 TOTAL CLASS'!G529</f>
        <v>3135669</v>
      </c>
      <c r="G529" s="25">
        <f>'[2]FR-16(7)(v)-3 PROD Demand'!G529+'[2]FR-16(7)(v)-7 TRANS Demand'!G529+'[2]FR-16(7)(v)-11 DIST Demand'!G529</f>
        <v>0</v>
      </c>
      <c r="H529" s="26">
        <f>'[2]FR-16(7)(v)-4 PROD Energy'!G529+'[2]FR-16(7)(v)-8 TRANS Energy'!G529+'[2]FR-16(7)(v)-12 DIST Energy'!G529</f>
        <v>0</v>
      </c>
      <c r="I529" s="27">
        <f>'[2]FR-16(7)(v)-5 PROD Cust'!G529+'[2]FR-16(7)(v)-9 TRANS Cust'!G529+'[2]FR-16(7)(v)-13 DIST Cust'!G529</f>
        <v>3135669</v>
      </c>
      <c r="J529" s="24">
        <f t="shared" si="102"/>
        <v>3135669</v>
      </c>
      <c r="K529" s="24">
        <f t="shared" si="103"/>
        <v>0</v>
      </c>
    </row>
    <row r="530" spans="1:11" ht="13">
      <c r="A530" s="20">
        <v>16</v>
      </c>
      <c r="C530" s="2" t="str">
        <f>'[2]FR-16(7)(v)-1 Functional'!C530</f>
        <v>CUSTOMER SERVICE &amp; INFORMATION</v>
      </c>
      <c r="D530" s="4" t="str">
        <f>'[2]FR-16(7)(v)-1 Functional'!D530</f>
        <v>C331</v>
      </c>
      <c r="E530" s="3"/>
      <c r="F530" s="33">
        <f>'[2]FR-16(7)(v)-14 TOTAL CLASS'!G530</f>
        <v>136412</v>
      </c>
      <c r="G530" s="25">
        <f>'[2]FR-16(7)(v)-3 PROD Demand'!G530+'[2]FR-16(7)(v)-7 TRANS Demand'!G530+'[2]FR-16(7)(v)-11 DIST Demand'!G530</f>
        <v>0</v>
      </c>
      <c r="H530" s="26">
        <f>'[2]FR-16(7)(v)-4 PROD Energy'!G530+'[2]FR-16(7)(v)-8 TRANS Energy'!G530+'[2]FR-16(7)(v)-12 DIST Energy'!G530</f>
        <v>0</v>
      </c>
      <c r="I530" s="27">
        <f>'[2]FR-16(7)(v)-5 PROD Cust'!G530+'[2]FR-16(7)(v)-9 TRANS Cust'!G530+'[2]FR-16(7)(v)-13 DIST Cust'!G530</f>
        <v>136412</v>
      </c>
      <c r="J530" s="24">
        <f t="shared" si="102"/>
        <v>136412</v>
      </c>
      <c r="K530" s="24">
        <f t="shared" si="103"/>
        <v>0</v>
      </c>
    </row>
    <row r="531" spans="1:11" ht="13">
      <c r="A531" s="20">
        <v>17</v>
      </c>
      <c r="C531" s="28" t="str">
        <f>'[2]FR-16(7)(v)-1 Functional'!C531</f>
        <v>SALES</v>
      </c>
      <c r="D531" s="4" t="str">
        <f>'[2]FR-16(7)(v)-1 Functional'!D531</f>
        <v>S319</v>
      </c>
      <c r="E531" s="3"/>
      <c r="F531" s="33">
        <f>'[2]FR-16(7)(v)-14 TOTAL CLASS'!G531</f>
        <v>0</v>
      </c>
      <c r="G531" s="25">
        <f>'[2]FR-16(7)(v)-3 PROD Demand'!G531+'[2]FR-16(7)(v)-7 TRANS Demand'!G531+'[2]FR-16(7)(v)-11 DIST Demand'!G531</f>
        <v>0</v>
      </c>
      <c r="H531" s="26">
        <f>'[2]FR-16(7)(v)-4 PROD Energy'!G531+'[2]FR-16(7)(v)-8 TRANS Energy'!G531+'[2]FR-16(7)(v)-12 DIST Energy'!G531</f>
        <v>0</v>
      </c>
      <c r="I531" s="27">
        <f>'[2]FR-16(7)(v)-5 PROD Cust'!G531+'[2]FR-16(7)(v)-9 TRANS Cust'!G531+'[2]FR-16(7)(v)-13 DIST Cust'!G531</f>
        <v>0</v>
      </c>
      <c r="J531" s="24">
        <f t="shared" si="102"/>
        <v>0</v>
      </c>
      <c r="K531" s="39">
        <f t="shared" si="103"/>
        <v>0</v>
      </c>
    </row>
    <row r="532" spans="1:11" ht="13">
      <c r="A532" s="20">
        <v>18</v>
      </c>
      <c r="C532" s="2" t="str">
        <f>'[2]FR-16(7)(v)-1 Functional'!C532</f>
        <v>TOT ADMIN &amp; GEN LESS REG EXP</v>
      </c>
      <c r="D532" s="4" t="s">
        <v>32</v>
      </c>
      <c r="E532" s="3"/>
      <c r="F532" s="92">
        <f t="shared" ref="F532:K532" si="104">SUM(F525:F531)</f>
        <v>26910570</v>
      </c>
      <c r="G532" s="93">
        <f t="shared" si="104"/>
        <v>19268503</v>
      </c>
      <c r="H532" s="94">
        <f t="shared" si="104"/>
        <v>3584293</v>
      </c>
      <c r="I532" s="95">
        <f t="shared" si="104"/>
        <v>4057774</v>
      </c>
      <c r="J532" s="96">
        <f t="shared" si="104"/>
        <v>26910570</v>
      </c>
      <c r="K532" s="33">
        <f t="shared" si="104"/>
        <v>0</v>
      </c>
    </row>
    <row r="533" spans="1:11" ht="13">
      <c r="A533" s="20">
        <v>19</v>
      </c>
      <c r="C533" s="2" t="str">
        <f>'[2]FR-16(7)(v)-1 Functional'!C533</f>
        <v>RATE CASE EXPENSE ADJUSTMENT</v>
      </c>
      <c r="D533" s="4" t="str">
        <f>'[2]FR-16(7)(v)-1 Functional'!D533</f>
        <v>A315</v>
      </c>
      <c r="E533" s="3"/>
      <c r="F533" s="33">
        <f>'[2]FR-16(7)(v)-14 TOTAL CLASS'!G533</f>
        <v>60444</v>
      </c>
      <c r="G533" s="25">
        <f>'[2]FR-16(7)(v)-3 PROD Demand'!G533+'[2]FR-16(7)(v)-7 TRANS Demand'!G533+'[2]FR-16(7)(v)-11 DIST Demand'!G533</f>
        <v>43279</v>
      </c>
      <c r="H533" s="26">
        <f>'[2]FR-16(7)(v)-4 PROD Energy'!G533+'[2]FR-16(7)(v)-8 TRANS Energy'!G533+'[2]FR-16(7)(v)-12 DIST Energy'!G533</f>
        <v>8051</v>
      </c>
      <c r="I533" s="27">
        <f>'[2]FR-16(7)(v)-5 PROD Cust'!G533+'[2]FR-16(7)(v)-9 TRANS Cust'!G533+'[2]FR-16(7)(v)-13 DIST Cust'!G533</f>
        <v>9114</v>
      </c>
      <c r="J533" s="24">
        <f t="shared" ref="J533:J546" si="105">SUM(G533:I533)</f>
        <v>60444</v>
      </c>
      <c r="K533" s="24">
        <f t="shared" ref="K533:K546" si="106">F533-J533</f>
        <v>0</v>
      </c>
    </row>
    <row r="534" spans="1:11" ht="13">
      <c r="A534" s="20">
        <v>20</v>
      </c>
      <c r="C534" s="2" t="str">
        <f>'[2]FR-16(7)(v)-1 Functional'!C534</f>
        <v>ELIMINATE MISCELLANEOUS EXPENSES ADJUSTMENT</v>
      </c>
      <c r="D534" s="4" t="str">
        <f>'[2]FR-16(7)(v)-1 Functional'!D534</f>
        <v>A315</v>
      </c>
      <c r="E534" s="3"/>
      <c r="F534" s="33">
        <f>'[2]FR-16(7)(v)-14 TOTAL CLASS'!G534</f>
        <v>-11995</v>
      </c>
      <c r="G534" s="25">
        <f>'[2]FR-16(7)(v)-3 PROD Demand'!G534+'[2]FR-16(7)(v)-7 TRANS Demand'!G534+'[2]FR-16(7)(v)-11 DIST Demand'!G534</f>
        <v>-8589</v>
      </c>
      <c r="H534" s="26">
        <f>'[2]FR-16(7)(v)-4 PROD Energy'!G534+'[2]FR-16(7)(v)-8 TRANS Energy'!G534+'[2]FR-16(7)(v)-12 DIST Energy'!G534</f>
        <v>-1596</v>
      </c>
      <c r="I534" s="27">
        <f>'[2]FR-16(7)(v)-5 PROD Cust'!G534+'[2]FR-16(7)(v)-9 TRANS Cust'!G534+'[2]FR-16(7)(v)-13 DIST Cust'!G534</f>
        <v>-1810</v>
      </c>
      <c r="J534" s="24">
        <f t="shared" si="105"/>
        <v>-11995</v>
      </c>
      <c r="K534" s="24">
        <f t="shared" si="106"/>
        <v>0</v>
      </c>
    </row>
    <row r="535" spans="1:11" ht="13">
      <c r="A535" s="20">
        <v>21</v>
      </c>
      <c r="C535" s="2" t="str">
        <f>'[2]FR-16(7)(v)-1 Functional'!C535</f>
        <v>RIDER ESM ELIMINATION</v>
      </c>
      <c r="D535" s="4" t="str">
        <f>'[2]FR-16(7)(v)-1 Functional'!D535</f>
        <v>A315</v>
      </c>
      <c r="E535" s="3"/>
      <c r="F535" s="33">
        <f>'[2]FR-16(7)(v)-14 TOTAL CLASS'!G535</f>
        <v>-4768982</v>
      </c>
      <c r="G535" s="25">
        <f>'[2]FR-16(7)(v)-3 PROD Demand'!G535+'[2]FR-16(7)(v)-7 TRANS Demand'!G535+'[2]FR-16(7)(v)-11 DIST Demand'!G535</f>
        <v>-3414710</v>
      </c>
      <c r="H535" s="26">
        <f>'[2]FR-16(7)(v)-4 PROD Energy'!G535+'[2]FR-16(7)(v)-8 TRANS Energy'!G535+'[2]FR-16(7)(v)-12 DIST Energy'!G535</f>
        <v>-635183</v>
      </c>
      <c r="I535" s="27">
        <f>'[2]FR-16(7)(v)-5 PROD Cust'!G535+'[2]FR-16(7)(v)-9 TRANS Cust'!G535+'[2]FR-16(7)(v)-13 DIST Cust'!G535</f>
        <v>-719089</v>
      </c>
      <c r="J535" s="24">
        <f t="shared" si="105"/>
        <v>-4768982</v>
      </c>
      <c r="K535" s="24">
        <f t="shared" si="106"/>
        <v>0</v>
      </c>
    </row>
    <row r="536" spans="1:11" ht="13">
      <c r="A536" s="20">
        <v>22</v>
      </c>
      <c r="C536" s="2" t="str">
        <f>'[2]FR-16(7)(v)-1 Functional'!C536</f>
        <v>ELIMINATE DSM</v>
      </c>
      <c r="D536" s="4" t="str">
        <f>'[2]FR-16(7)(v)-1 Functional'!D536</f>
        <v>A315</v>
      </c>
      <c r="E536" s="3"/>
      <c r="F536" s="33">
        <f>'[2]FR-16(7)(v)-14 TOTAL CLASS'!G536</f>
        <v>-176806</v>
      </c>
      <c r="G536" s="25">
        <f>'[2]FR-16(7)(v)-3 PROD Demand'!G536+'[2]FR-16(7)(v)-7 TRANS Demand'!G536+'[2]FR-16(7)(v)-11 DIST Demand'!G536</f>
        <v>-126598</v>
      </c>
      <c r="H536" s="26">
        <f>'[2]FR-16(7)(v)-4 PROD Energy'!G536+'[2]FR-16(7)(v)-8 TRANS Energy'!G536+'[2]FR-16(7)(v)-12 DIST Energy'!G536</f>
        <v>-23549</v>
      </c>
      <c r="I536" s="27">
        <f>'[2]FR-16(7)(v)-5 PROD Cust'!G536+'[2]FR-16(7)(v)-9 TRANS Cust'!G536+'[2]FR-16(7)(v)-13 DIST Cust'!G536</f>
        <v>-26659</v>
      </c>
      <c r="J536" s="24">
        <f t="shared" si="105"/>
        <v>-176806</v>
      </c>
      <c r="K536" s="24">
        <f t="shared" si="106"/>
        <v>0</v>
      </c>
    </row>
    <row r="537" spans="1:11" ht="13">
      <c r="A537" s="20">
        <v>23</v>
      </c>
      <c r="C537" s="2" t="str">
        <f>'[2]FR-16(7)(v)-1 Functional'!C537</f>
        <v>DSM DEFERRAL - ELECTRIC</v>
      </c>
      <c r="D537" s="4" t="str">
        <f>'[2]FR-16(7)(v)-1 Functional'!D537</f>
        <v>A315</v>
      </c>
      <c r="E537" s="3"/>
      <c r="F537" s="33">
        <f>'[2]FR-16(7)(v)-14 TOTAL CLASS'!G537</f>
        <v>0</v>
      </c>
      <c r="G537" s="25">
        <f>'[2]FR-16(7)(v)-3 PROD Demand'!G537+'[2]FR-16(7)(v)-7 TRANS Demand'!G537+'[2]FR-16(7)(v)-11 DIST Demand'!G537</f>
        <v>0</v>
      </c>
      <c r="H537" s="26">
        <f>'[2]FR-16(7)(v)-4 PROD Energy'!G537+'[2]FR-16(7)(v)-8 TRANS Energy'!G537+'[2]FR-16(7)(v)-12 DIST Energy'!G537</f>
        <v>0</v>
      </c>
      <c r="I537" s="27">
        <f>'[2]FR-16(7)(v)-5 PROD Cust'!G537+'[2]FR-16(7)(v)-9 TRANS Cust'!G537+'[2]FR-16(7)(v)-13 DIST Cust'!G537</f>
        <v>0</v>
      </c>
      <c r="J537" s="24">
        <f t="shared" si="105"/>
        <v>0</v>
      </c>
      <c r="K537" s="24">
        <f t="shared" si="106"/>
        <v>0</v>
      </c>
    </row>
    <row r="538" spans="1:11" ht="13">
      <c r="A538" s="20">
        <v>24</v>
      </c>
      <c r="C538" s="2" t="str">
        <f>'[2]FR-16(7)(v)-1 Functional'!C538</f>
        <v>PENSION ADJUSTMENT</v>
      </c>
      <c r="D538" s="4" t="str">
        <f>'[2]FR-16(7)(v)-1 Functional'!D538</f>
        <v>A315</v>
      </c>
      <c r="E538" s="3"/>
      <c r="F538" s="33">
        <f>'[2]FR-16(7)(v)-14 TOTAL CLASS'!G538</f>
        <v>-737691</v>
      </c>
      <c r="G538" s="25">
        <f>'[2]FR-16(7)(v)-3 PROD Demand'!G538+'[2]FR-16(7)(v)-7 TRANS Demand'!G538+'[2]FR-16(7)(v)-11 DIST Demand'!G538</f>
        <v>-528204</v>
      </c>
      <c r="H538" s="26">
        <f>'[2]FR-16(7)(v)-4 PROD Energy'!G538+'[2]FR-16(7)(v)-8 TRANS Energy'!G538+'[2]FR-16(7)(v)-12 DIST Energy'!G538</f>
        <v>-98253</v>
      </c>
      <c r="I538" s="27">
        <f>'[2]FR-16(7)(v)-5 PROD Cust'!G538+'[2]FR-16(7)(v)-9 TRANS Cust'!G538+'[2]FR-16(7)(v)-13 DIST Cust'!G538</f>
        <v>-111234</v>
      </c>
      <c r="J538" s="24">
        <f t="shared" si="105"/>
        <v>-737691</v>
      </c>
      <c r="K538" s="24">
        <f t="shared" si="106"/>
        <v>0</v>
      </c>
    </row>
    <row r="539" spans="1:11" ht="13">
      <c r="A539" s="20">
        <v>25</v>
      </c>
      <c r="C539" s="2" t="str">
        <f>'[2]FR-16(7)(v)-1 Functional'!C539</f>
        <v>ELIMINATE MISC EXPENSES</v>
      </c>
      <c r="D539" s="4" t="str">
        <f>'[2]FR-16(7)(v)-1 Functional'!D539</f>
        <v>A315</v>
      </c>
      <c r="E539" s="3"/>
      <c r="F539" s="33">
        <f>'[2]FR-16(7)(v)-14 TOTAL CLASS'!G539</f>
        <v>-764892</v>
      </c>
      <c r="G539" s="25">
        <f>'[2]FR-16(7)(v)-3 PROD Demand'!G539+'[2]FR-16(7)(v)-7 TRANS Demand'!G539+'[2]FR-16(7)(v)-11 DIST Demand'!G539</f>
        <v>-547681</v>
      </c>
      <c r="H539" s="26">
        <f>'[2]FR-16(7)(v)-4 PROD Energy'!G539+'[2]FR-16(7)(v)-8 TRANS Energy'!G539+'[2]FR-16(7)(v)-12 DIST Energy'!G539</f>
        <v>-101876</v>
      </c>
      <c r="I539" s="27">
        <f>'[2]FR-16(7)(v)-5 PROD Cust'!G539+'[2]FR-16(7)(v)-9 TRANS Cust'!G539+'[2]FR-16(7)(v)-13 DIST Cust'!G539</f>
        <v>-115335</v>
      </c>
      <c r="J539" s="24">
        <f t="shared" si="105"/>
        <v>-764892</v>
      </c>
      <c r="K539" s="24">
        <f t="shared" si="106"/>
        <v>0</v>
      </c>
    </row>
    <row r="540" spans="1:11" ht="13">
      <c r="A540" s="20">
        <v>26</v>
      </c>
      <c r="C540" s="2" t="str">
        <f>'[2]FR-16(7)(v)-1 Functional'!C540</f>
        <v>ELIMINATE MERGER COSTS AND CREDITS</v>
      </c>
      <c r="D540" s="4" t="str">
        <f>'[2]FR-16(7)(v)-1 Functional'!D540</f>
        <v>A315</v>
      </c>
      <c r="E540" s="3"/>
      <c r="F540" s="33">
        <f>'[2]FR-16(7)(v)-14 TOTAL CLASS'!G540</f>
        <v>0</v>
      </c>
      <c r="G540" s="25">
        <f>'[2]FR-16(7)(v)-3 PROD Demand'!G540+'[2]FR-16(7)(v)-7 TRANS Demand'!G540+'[2]FR-16(7)(v)-11 DIST Demand'!G540</f>
        <v>0</v>
      </c>
      <c r="H540" s="26">
        <f>'[2]FR-16(7)(v)-4 PROD Energy'!G540+'[2]FR-16(7)(v)-8 TRANS Energy'!G540+'[2]FR-16(7)(v)-12 DIST Energy'!G540</f>
        <v>0</v>
      </c>
      <c r="I540" s="27">
        <f>'[2]FR-16(7)(v)-5 PROD Cust'!G540+'[2]FR-16(7)(v)-9 TRANS Cust'!G540+'[2]FR-16(7)(v)-13 DIST Cust'!G540</f>
        <v>0</v>
      </c>
      <c r="J540" s="24">
        <f t="shared" si="105"/>
        <v>0</v>
      </c>
      <c r="K540" s="24">
        <f t="shared" si="106"/>
        <v>0</v>
      </c>
    </row>
    <row r="541" spans="1:11" ht="13">
      <c r="A541" s="20">
        <v>27</v>
      </c>
      <c r="C541" s="2" t="str">
        <f>'[2]FR-16(7)(v)-1 Functional'!C541</f>
        <v>ANNUALIZE KYPSC MAINT TAX</v>
      </c>
      <c r="D541" s="4" t="str">
        <f>'[2]FR-16(7)(v)-1 Functional'!D541</f>
        <v>A315</v>
      </c>
      <c r="E541" s="3"/>
      <c r="F541" s="33">
        <f>'[2]FR-16(7)(v)-14 TOTAL CLASS'!G541</f>
        <v>0</v>
      </c>
      <c r="G541" s="25">
        <f>'[2]FR-16(7)(v)-3 PROD Demand'!G541+'[2]FR-16(7)(v)-7 TRANS Demand'!G541+'[2]FR-16(7)(v)-11 DIST Demand'!G541</f>
        <v>0</v>
      </c>
      <c r="H541" s="26">
        <f>'[2]FR-16(7)(v)-4 PROD Energy'!G541+'[2]FR-16(7)(v)-8 TRANS Energy'!G541+'[2]FR-16(7)(v)-12 DIST Energy'!G541</f>
        <v>0</v>
      </c>
      <c r="I541" s="27">
        <f>'[2]FR-16(7)(v)-5 PROD Cust'!G541+'[2]FR-16(7)(v)-9 TRANS Cust'!G541+'[2]FR-16(7)(v)-13 DIST Cust'!G541</f>
        <v>0</v>
      </c>
      <c r="J541" s="24">
        <f t="shared" si="105"/>
        <v>0</v>
      </c>
      <c r="K541" s="24">
        <f t="shared" si="106"/>
        <v>0</v>
      </c>
    </row>
    <row r="542" spans="1:11" ht="13">
      <c r="A542" s="20">
        <v>28</v>
      </c>
      <c r="C542" s="2" t="str">
        <f>'[2]FR-16(7)(v)-1 Functional'!C542</f>
        <v>REMOVE INCENTIVE COMP</v>
      </c>
      <c r="D542" s="4" t="str">
        <f>'[2]FR-16(7)(v)-1 Functional'!D542</f>
        <v>A315</v>
      </c>
      <c r="E542" s="3"/>
      <c r="F542" s="33">
        <f>'[2]FR-16(7)(v)-14 TOTAL CLASS'!G542</f>
        <v>-1602355</v>
      </c>
      <c r="G542" s="25">
        <f>'[2]FR-16(7)(v)-3 PROD Demand'!G542+'[2]FR-16(7)(v)-7 TRANS Demand'!G542+'[2]FR-16(7)(v)-11 DIST Demand'!G542</f>
        <v>-1147326</v>
      </c>
      <c r="H542" s="26">
        <f>'[2]FR-16(7)(v)-4 PROD Energy'!G542+'[2]FR-16(7)(v)-8 TRANS Energy'!G542+'[2]FR-16(7)(v)-12 DIST Energy'!G542</f>
        <v>-213420</v>
      </c>
      <c r="I542" s="27">
        <f>'[2]FR-16(7)(v)-5 PROD Cust'!G542+'[2]FR-16(7)(v)-9 TRANS Cust'!G542+'[2]FR-16(7)(v)-13 DIST Cust'!G542</f>
        <v>-241609</v>
      </c>
      <c r="J542" s="24">
        <f t="shared" si="105"/>
        <v>-1602355</v>
      </c>
      <c r="K542" s="24">
        <f t="shared" si="106"/>
        <v>0</v>
      </c>
    </row>
    <row r="543" spans="1:11" ht="13">
      <c r="A543" s="20">
        <v>29</v>
      </c>
      <c r="C543" s="2" t="str">
        <f>'[2]FR-16(7)(v)-1 Functional'!C543</f>
        <v>CREDIT CARD FEES</v>
      </c>
      <c r="D543" s="4" t="str">
        <f>'[2]FR-16(7)(v)-1 Functional'!D543</f>
        <v>A315</v>
      </c>
      <c r="E543" s="3"/>
      <c r="F543" s="33">
        <f>'[2]FR-16(7)(v)-14 TOTAL CLASS'!G543</f>
        <v>0</v>
      </c>
      <c r="G543" s="25">
        <f>'[2]FR-16(7)(v)-3 PROD Demand'!G543+'[2]FR-16(7)(v)-7 TRANS Demand'!G543+'[2]FR-16(7)(v)-11 DIST Demand'!G543</f>
        <v>0</v>
      </c>
      <c r="H543" s="26">
        <f>'[2]FR-16(7)(v)-4 PROD Energy'!G543+'[2]FR-16(7)(v)-8 TRANS Energy'!G543+'[2]FR-16(7)(v)-12 DIST Energy'!G543</f>
        <v>0</v>
      </c>
      <c r="I543" s="27">
        <f>'[2]FR-16(7)(v)-5 PROD Cust'!G543+'[2]FR-16(7)(v)-9 TRANS Cust'!G543+'[2]FR-16(7)(v)-13 DIST Cust'!G543</f>
        <v>0</v>
      </c>
      <c r="J543" s="24">
        <f t="shared" si="105"/>
        <v>0</v>
      </c>
      <c r="K543" s="24">
        <f t="shared" si="106"/>
        <v>0</v>
      </c>
    </row>
    <row r="544" spans="1:11" ht="13">
      <c r="A544" s="20">
        <v>30</v>
      </c>
      <c r="C544" s="2" t="str">
        <f>'[2]FR-16(7)(v)-1 Functional'!C544</f>
        <v>ELIMINATE INCENTIVE COMPENSATION ADJUSTMENT</v>
      </c>
      <c r="D544" s="4" t="str">
        <f>'[2]FR-16(7)(v)-1 Functional'!D544</f>
        <v>A315</v>
      </c>
      <c r="E544" s="3"/>
      <c r="F544" s="33">
        <f>'[2]FR-16(7)(v)-14 TOTAL CLASS'!G544</f>
        <v>0</v>
      </c>
      <c r="G544" s="25">
        <f>'[2]FR-16(7)(v)-3 PROD Demand'!G544+'[2]FR-16(7)(v)-7 TRANS Demand'!G544+'[2]FR-16(7)(v)-11 DIST Demand'!G544</f>
        <v>0</v>
      </c>
      <c r="H544" s="26">
        <f>'[2]FR-16(7)(v)-4 PROD Energy'!G544+'[2]FR-16(7)(v)-8 TRANS Energy'!G544+'[2]FR-16(7)(v)-12 DIST Energy'!G544</f>
        <v>0</v>
      </c>
      <c r="I544" s="27">
        <f>'[2]FR-16(7)(v)-5 PROD Cust'!G544+'[2]FR-16(7)(v)-9 TRANS Cust'!G544+'[2]FR-16(7)(v)-13 DIST Cust'!G544</f>
        <v>0</v>
      </c>
      <c r="J544" s="24">
        <f t="shared" si="105"/>
        <v>0</v>
      </c>
      <c r="K544" s="24">
        <f t="shared" si="106"/>
        <v>0</v>
      </c>
    </row>
    <row r="545" spans="1:11" ht="13">
      <c r="A545" s="20">
        <v>31</v>
      </c>
      <c r="C545" s="2" t="str">
        <f>'[2]FR-16(7)(v)-1 Functional'!C545</f>
        <v>AMORTIZATION OF DEFERRAL ASSET</v>
      </c>
      <c r="D545" s="4" t="str">
        <f>'[2]FR-16(7)(v)-1 Functional'!D545</f>
        <v>A315</v>
      </c>
      <c r="E545" s="3"/>
      <c r="F545" s="33">
        <f>'[2]FR-16(7)(v)-14 TOTAL CLASS'!G545</f>
        <v>0</v>
      </c>
      <c r="G545" s="25">
        <f>'[2]FR-16(7)(v)-3 PROD Demand'!G545+'[2]FR-16(7)(v)-7 TRANS Demand'!G545+'[2]FR-16(7)(v)-11 DIST Demand'!G545</f>
        <v>0</v>
      </c>
      <c r="H545" s="26">
        <f>'[2]FR-16(7)(v)-4 PROD Energy'!G545+'[2]FR-16(7)(v)-8 TRANS Energy'!G545+'[2]FR-16(7)(v)-12 DIST Energy'!G545</f>
        <v>0</v>
      </c>
      <c r="I545" s="27">
        <f>'[2]FR-16(7)(v)-5 PROD Cust'!G545+'[2]FR-16(7)(v)-9 TRANS Cust'!G545+'[2]FR-16(7)(v)-13 DIST Cust'!G545</f>
        <v>0</v>
      </c>
      <c r="J545" s="24">
        <f t="shared" si="105"/>
        <v>0</v>
      </c>
      <c r="K545" s="24">
        <f t="shared" si="106"/>
        <v>0</v>
      </c>
    </row>
    <row r="546" spans="1:11" ht="13">
      <c r="A546" s="20">
        <v>32</v>
      </c>
      <c r="C546" s="28" t="str">
        <f>'[2]FR-16(7)(v)-1 Functional'!C546</f>
        <v>AMORTIZATION OF DEFERRED EXPENSES</v>
      </c>
      <c r="D546" s="4" t="str">
        <f>'[2]FR-16(7)(v)-1 Functional'!D546</f>
        <v>A315</v>
      </c>
      <c r="E546" s="3"/>
      <c r="F546" s="33">
        <f>'[2]FR-16(7)(v)-14 TOTAL CLASS'!G546</f>
        <v>1480798</v>
      </c>
      <c r="G546" s="25">
        <f>'[2]FR-16(7)(v)-3 PROD Demand'!G546+'[2]FR-16(7)(v)-7 TRANS Demand'!G546+'[2]FR-16(7)(v)-11 DIST Demand'!G546</f>
        <v>1060288</v>
      </c>
      <c r="H546" s="26">
        <f>'[2]FR-16(7)(v)-4 PROD Energy'!G546+'[2]FR-16(7)(v)-8 TRANS Energy'!G546+'[2]FR-16(7)(v)-12 DIST Energy'!G546</f>
        <v>197228</v>
      </c>
      <c r="I546" s="27">
        <f>'[2]FR-16(7)(v)-5 PROD Cust'!G546+'[2]FR-16(7)(v)-9 TRANS Cust'!G546+'[2]FR-16(7)(v)-13 DIST Cust'!G546</f>
        <v>223282</v>
      </c>
      <c r="J546" s="24">
        <f t="shared" si="105"/>
        <v>1480798</v>
      </c>
      <c r="K546" s="24">
        <f t="shared" si="106"/>
        <v>0</v>
      </c>
    </row>
    <row r="547" spans="1:11" ht="13">
      <c r="A547" s="20">
        <v>33</v>
      </c>
      <c r="C547" s="2" t="str">
        <f>'[2]FR-16(7)(v)-1 Functional'!C547</f>
        <v>TOTAL ADMIN. &amp; GENERAL</v>
      </c>
      <c r="D547" s="4"/>
      <c r="E547" s="3" t="s">
        <v>32</v>
      </c>
      <c r="F547" s="29">
        <f t="shared" ref="F547:K547" si="107">SUM(F532:F546)</f>
        <v>20389091</v>
      </c>
      <c r="G547" s="30">
        <f t="shared" si="107"/>
        <v>14598962</v>
      </c>
      <c r="H547" s="31">
        <f t="shared" si="107"/>
        <v>2715695</v>
      </c>
      <c r="I547" s="32">
        <f t="shared" si="107"/>
        <v>3074434</v>
      </c>
      <c r="J547" s="29">
        <f t="shared" si="107"/>
        <v>20389091</v>
      </c>
      <c r="K547" s="29">
        <f t="shared" si="107"/>
        <v>0</v>
      </c>
    </row>
    <row r="548" spans="1:11" ht="13">
      <c r="A548" s="20">
        <v>34</v>
      </c>
      <c r="D548" s="4"/>
      <c r="E548" s="3"/>
      <c r="F548" s="24"/>
      <c r="G548" s="25"/>
      <c r="H548" s="26"/>
      <c r="I548" s="27"/>
      <c r="J548" s="24"/>
      <c r="K548" s="24"/>
    </row>
    <row r="549" spans="1:11" ht="13">
      <c r="A549" s="20">
        <v>35</v>
      </c>
      <c r="C549" s="2" t="str">
        <f>'[2]FR-16(7)(v)-1 Functional'!C549</f>
        <v>TOTAL O &amp; M EXPENSE</v>
      </c>
      <c r="D549" s="4"/>
      <c r="E549" s="3"/>
      <c r="F549" s="24">
        <f t="shared" ref="F549:K549" si="108">F547+F522+F518+F503+F492+F470+F466+F459</f>
        <v>109849964</v>
      </c>
      <c r="G549" s="76">
        <f t="shared" si="108"/>
        <v>33653285</v>
      </c>
      <c r="H549" s="77">
        <f t="shared" si="108"/>
        <v>66437273</v>
      </c>
      <c r="I549" s="78">
        <f t="shared" si="108"/>
        <v>9759406</v>
      </c>
      <c r="J549" s="24">
        <f t="shared" si="108"/>
        <v>109849964</v>
      </c>
      <c r="K549" s="24">
        <f t="shared" si="108"/>
        <v>0</v>
      </c>
    </row>
    <row r="550" spans="1:11" ht="13">
      <c r="B550" s="1"/>
      <c r="C550" s="3"/>
      <c r="D550" s="4"/>
      <c r="E550" s="3"/>
      <c r="F550" s="3"/>
      <c r="G550" s="3"/>
      <c r="H550" s="3"/>
      <c r="I550" s="3"/>
      <c r="J550" s="3"/>
      <c r="K550" s="3"/>
    </row>
    <row r="551" spans="1:11" ht="13">
      <c r="A551" s="1" t="str">
        <f>co_name</f>
        <v>DUKE ENERGY KENTUCKY, INC.</v>
      </c>
      <c r="C551" s="3"/>
      <c r="D551" s="4"/>
      <c r="E551" s="3"/>
      <c r="F551" s="3"/>
      <c r="G551" s="3"/>
      <c r="H551" s="3"/>
      <c r="I551" s="3"/>
      <c r="J551" s="3" t="str">
        <f>J1</f>
        <v>FR-16(7)(v)-15</v>
      </c>
      <c r="K551" s="3"/>
    </row>
    <row r="552" spans="1:11" ht="13">
      <c r="A552" s="1" t="str">
        <f>$A$2</f>
        <v>RESIDENTIAL CLASSIFIED - ELECTRIC COST OF SERVICE</v>
      </c>
      <c r="C552" s="3"/>
      <c r="D552" s="4"/>
      <c r="E552" s="3"/>
      <c r="F552" s="3"/>
      <c r="G552" s="3"/>
      <c r="H552" s="3"/>
      <c r="I552" s="3"/>
      <c r="J552" s="3" t="str">
        <f>J2</f>
        <v>WITNESS RESPONSIBLE:</v>
      </c>
      <c r="K552" s="3"/>
    </row>
    <row r="553" spans="1:11" ht="13">
      <c r="A553" s="1" t="str">
        <f>case_name</f>
        <v>CASE NO: 2022-00372</v>
      </c>
      <c r="C553" s="3"/>
      <c r="D553" s="4"/>
      <c r="E553" s="3"/>
      <c r="F553" s="3"/>
      <c r="G553" s="3"/>
      <c r="H553" s="3"/>
      <c r="I553" s="3"/>
      <c r="J553" s="3" t="str">
        <f>Witness</f>
        <v>JAMES E. ZIOLKOWSKI</v>
      </c>
      <c r="K553" s="3"/>
    </row>
    <row r="554" spans="1:11" ht="13">
      <c r="A554" s="1" t="str">
        <f>data_filing</f>
        <v>DATA: 12 MONTHS ACTUAL  &amp; 0 MONTHS ESTIMATED</v>
      </c>
      <c r="C554" s="3"/>
      <c r="D554" s="4"/>
      <c r="E554" s="3"/>
      <c r="F554" s="3"/>
      <c r="G554" s="3"/>
      <c r="H554" s="3"/>
      <c r="I554" s="3"/>
      <c r="J554" s="3" t="str">
        <f>"PAGE "&amp;Pages2-5&amp;" OF "&amp;Pages2</f>
        <v>PAGE 10 OF 15</v>
      </c>
      <c r="K554" s="3"/>
    </row>
    <row r="555" spans="1:11" ht="13">
      <c r="A555" s="1" t="str">
        <f>type</f>
        <v xml:space="preserve">TYPE OF FILING: "X" ORIGINAL   UPDATED    REVISED  </v>
      </c>
      <c r="C555" s="3"/>
      <c r="D555" s="4"/>
      <c r="E555" s="3"/>
      <c r="F555" s="3"/>
      <c r="G555" s="3"/>
      <c r="H555" s="3"/>
      <c r="I555" s="3"/>
      <c r="J555" s="3"/>
      <c r="K555" s="3"/>
    </row>
    <row r="556" spans="1:11" ht="13">
      <c r="B556" s="1"/>
      <c r="C556" s="3"/>
      <c r="D556" s="4"/>
      <c r="E556" s="3"/>
      <c r="F556" s="3"/>
      <c r="G556" s="3"/>
      <c r="H556" s="3"/>
      <c r="I556" s="3"/>
      <c r="J556" s="3"/>
      <c r="K556" s="3"/>
    </row>
    <row r="557" spans="1:11" ht="13">
      <c r="B557" s="1"/>
      <c r="C557" s="3"/>
      <c r="D557" s="4"/>
      <c r="E557" s="3"/>
      <c r="F557" s="3"/>
      <c r="G557" s="3"/>
      <c r="H557" s="3"/>
      <c r="I557" s="3"/>
      <c r="J557" s="3"/>
      <c r="K557" s="3"/>
    </row>
    <row r="558" spans="1:11" ht="13">
      <c r="A558" s="4" t="s">
        <v>2</v>
      </c>
      <c r="B558" s="3"/>
      <c r="C558" s="3"/>
      <c r="D558" s="4"/>
      <c r="E558" s="3"/>
      <c r="F558" s="4" t="s">
        <v>3</v>
      </c>
      <c r="G558" s="7" t="s">
        <v>4</v>
      </c>
      <c r="H558" s="8"/>
      <c r="I558" s="9"/>
      <c r="J558" s="4" t="s">
        <v>3</v>
      </c>
      <c r="K558" s="4" t="s">
        <v>5</v>
      </c>
    </row>
    <row r="559" spans="1:11" ht="13">
      <c r="A559" s="10" t="s">
        <v>6</v>
      </c>
      <c r="B559" s="11" t="s">
        <v>100</v>
      </c>
      <c r="C559" s="11"/>
      <c r="D559" s="10" t="s">
        <v>8</v>
      </c>
      <c r="E559" s="11"/>
      <c r="F559" s="10" t="str">
        <f>$F$9</f>
        <v>RESIDENTIAL</v>
      </c>
      <c r="G559" s="68" t="str">
        <f t="shared" ref="G559:I560" si="109">G9</f>
        <v>DEMAND</v>
      </c>
      <c r="H559" s="69" t="str">
        <f t="shared" si="109"/>
        <v>ENERGY</v>
      </c>
      <c r="I559" s="70" t="str">
        <f t="shared" si="109"/>
        <v>CUSTOMER</v>
      </c>
      <c r="J559" s="10" t="s">
        <v>13</v>
      </c>
      <c r="K559" s="10" t="s">
        <v>14</v>
      </c>
    </row>
    <row r="560" spans="1:11" ht="13">
      <c r="C560" s="16" t="s">
        <v>101</v>
      </c>
      <c r="D560" s="4"/>
      <c r="E560" s="3"/>
      <c r="F560" s="97"/>
      <c r="G560" s="71">
        <f t="shared" si="109"/>
        <v>3</v>
      </c>
      <c r="H560" s="72">
        <f t="shared" si="109"/>
        <v>4</v>
      </c>
      <c r="I560" s="73">
        <f t="shared" si="109"/>
        <v>5</v>
      </c>
      <c r="J560" s="97"/>
      <c r="K560" s="97"/>
    </row>
    <row r="561" spans="1:11" ht="13">
      <c r="A561" s="20">
        <v>1</v>
      </c>
      <c r="B561" s="2" t="s">
        <v>102</v>
      </c>
      <c r="D561" s="4"/>
      <c r="E561" s="3"/>
      <c r="G561" s="21"/>
      <c r="H561" s="22"/>
      <c r="I561" s="23"/>
    </row>
    <row r="562" spans="1:11" ht="13">
      <c r="A562" s="20">
        <v>2</v>
      </c>
      <c r="C562" s="28" t="str">
        <f>'[2]FR-16(7)(v)-1 Functional'!C562</f>
        <v>PRODUCTION DEPRECIATION</v>
      </c>
      <c r="D562" s="4" t="str">
        <f>'[2]FR-16(7)(v)-1 Functional'!D562</f>
        <v>P229</v>
      </c>
      <c r="E562" s="3"/>
      <c r="F562" s="33">
        <f>'[2]FR-16(7)(v)-14 TOTAL CLASS'!G562</f>
        <v>16521632</v>
      </c>
      <c r="G562" s="25">
        <f>'[2]FR-16(7)(v)-3 PROD Demand'!G562+'[2]FR-16(7)(v)-7 TRANS Demand'!G562+'[2]FR-16(7)(v)-11 DIST Demand'!G562</f>
        <v>16521632</v>
      </c>
      <c r="H562" s="26">
        <f>'[2]FR-16(7)(v)-4 PROD Energy'!G562+'[2]FR-16(7)(v)-8 TRANS Energy'!G562+'[2]FR-16(7)(v)-12 DIST Energy'!G562</f>
        <v>0</v>
      </c>
      <c r="I562" s="27">
        <f>'[2]FR-16(7)(v)-5 PROD Cust'!G562+'[2]FR-16(7)(v)-9 TRANS Cust'!G562+'[2]FR-16(7)(v)-13 DIST Cust'!G562</f>
        <v>0</v>
      </c>
      <c r="J562" s="24">
        <f>SUM(G562:I562)</f>
        <v>16521632</v>
      </c>
      <c r="K562" s="24">
        <f>F562-J562</f>
        <v>0</v>
      </c>
    </row>
    <row r="563" spans="1:11" ht="13">
      <c r="A563" s="20">
        <v>3</v>
      </c>
      <c r="C563" s="2" t="str">
        <f>'[2]FR-16(7)(v)-1 Functional'!C563</f>
        <v xml:space="preserve">  TOTAL PRODUCTION DEPREC EXP.</v>
      </c>
      <c r="D563" s="4"/>
      <c r="E563" s="3"/>
      <c r="F563" s="29">
        <f t="shared" ref="F563:K563" si="110">SUM(F562:F562)</f>
        <v>16521632</v>
      </c>
      <c r="G563" s="30">
        <f t="shared" si="110"/>
        <v>16521632</v>
      </c>
      <c r="H563" s="31">
        <f t="shared" si="110"/>
        <v>0</v>
      </c>
      <c r="I563" s="32">
        <f t="shared" si="110"/>
        <v>0</v>
      </c>
      <c r="J563" s="29">
        <f t="shared" si="110"/>
        <v>16521632</v>
      </c>
      <c r="K563" s="29">
        <f t="shared" si="110"/>
        <v>0</v>
      </c>
    </row>
    <row r="564" spans="1:11" ht="13">
      <c r="A564" s="20">
        <v>4</v>
      </c>
      <c r="D564" s="4"/>
      <c r="E564" s="3"/>
      <c r="G564" s="21"/>
      <c r="H564" s="22"/>
      <c r="I564" s="23"/>
    </row>
    <row r="565" spans="1:11" ht="13">
      <c r="A565" s="20">
        <v>5</v>
      </c>
      <c r="B565" s="2" t="s">
        <v>103</v>
      </c>
      <c r="D565" s="4"/>
      <c r="E565" s="3"/>
      <c r="F565" s="24"/>
      <c r="G565" s="25"/>
      <c r="H565" s="26"/>
      <c r="I565" s="27"/>
      <c r="J565" s="24"/>
      <c r="K565" s="24"/>
    </row>
    <row r="566" spans="1:11" ht="13">
      <c r="A566" s="20">
        <v>6</v>
      </c>
      <c r="C566" s="2" t="s">
        <v>103</v>
      </c>
      <c r="D566" s="4" t="str">
        <f>'[2]FR-16(7)(v)-1 Functional'!D566</f>
        <v>T229</v>
      </c>
      <c r="E566" s="3"/>
      <c r="F566" s="33">
        <f>'[2]FR-16(7)(v)-14 TOTAL CLASS'!G566</f>
        <v>1310577</v>
      </c>
      <c r="G566" s="25">
        <f>'[2]FR-16(7)(v)-3 PROD Demand'!G566+'[2]FR-16(7)(v)-7 TRANS Demand'!G566+'[2]FR-16(7)(v)-11 DIST Demand'!G566</f>
        <v>1310577</v>
      </c>
      <c r="H566" s="26">
        <f>'[2]FR-16(7)(v)-4 PROD Energy'!G566+'[2]FR-16(7)(v)-8 TRANS Energy'!G566+'[2]FR-16(7)(v)-12 DIST Energy'!G566</f>
        <v>0</v>
      </c>
      <c r="I566" s="27">
        <f>'[2]FR-16(7)(v)-5 PROD Cust'!G566+'[2]FR-16(7)(v)-9 TRANS Cust'!G566+'[2]FR-16(7)(v)-13 DIST Cust'!G566</f>
        <v>0</v>
      </c>
      <c r="J566" s="24">
        <f>SUM(G566:I566)</f>
        <v>1310577</v>
      </c>
      <c r="K566" s="24">
        <f>F566-J566</f>
        <v>0</v>
      </c>
    </row>
    <row r="567" spans="1:11" ht="13">
      <c r="A567" s="20">
        <v>7</v>
      </c>
      <c r="C567" s="74" t="str">
        <f>'[2]FR-16(7)(v)-1 Functional'!C567</f>
        <v xml:space="preserve">  TOTAL TRANSMISSION DEP. EXP.</v>
      </c>
      <c r="D567" s="4"/>
      <c r="E567" s="3"/>
      <c r="F567" s="29">
        <f t="shared" ref="F567:K567" si="111">SUM(F566:F566)</f>
        <v>1310577</v>
      </c>
      <c r="G567" s="30">
        <f t="shared" si="111"/>
        <v>1310577</v>
      </c>
      <c r="H567" s="31">
        <f t="shared" si="111"/>
        <v>0</v>
      </c>
      <c r="I567" s="32">
        <f t="shared" si="111"/>
        <v>0</v>
      </c>
      <c r="J567" s="29">
        <f t="shared" si="111"/>
        <v>1310577</v>
      </c>
      <c r="K567" s="29">
        <f t="shared" si="111"/>
        <v>0</v>
      </c>
    </row>
    <row r="568" spans="1:11" ht="13">
      <c r="A568" s="20">
        <v>8</v>
      </c>
      <c r="D568" s="4"/>
      <c r="E568" s="3"/>
      <c r="G568" s="21"/>
      <c r="H568" s="22"/>
      <c r="I568" s="23"/>
    </row>
    <row r="569" spans="1:11" ht="13">
      <c r="A569" s="20">
        <v>9</v>
      </c>
      <c r="B569" s="2" t="s">
        <v>104</v>
      </c>
      <c r="D569" s="4"/>
      <c r="E569" s="3"/>
      <c r="G569" s="21"/>
      <c r="H569" s="22"/>
      <c r="I569" s="23"/>
    </row>
    <row r="570" spans="1:11" ht="13">
      <c r="A570" s="20">
        <v>10</v>
      </c>
      <c r="C570" s="28" t="str">
        <f>'[2]FR-16(7)(v)-1 Functional'!C570</f>
        <v>DISTRIBUTION DEPRECIATION</v>
      </c>
      <c r="D570" s="4" t="str">
        <f>'[2]FR-16(7)(v)-1 Functional'!D570</f>
        <v>D249</v>
      </c>
      <c r="E570" s="3"/>
      <c r="F570" s="33">
        <f>'[2]FR-16(7)(v)-14 TOTAL CLASS'!G570</f>
        <v>9554837</v>
      </c>
      <c r="G570" s="25">
        <f>'[2]FR-16(7)(v)-3 PROD Demand'!G570+'[2]FR-16(7)(v)-7 TRANS Demand'!G570+'[2]FR-16(7)(v)-11 DIST Demand'!G570</f>
        <v>6586365</v>
      </c>
      <c r="H570" s="26">
        <f>'[2]FR-16(7)(v)-4 PROD Energy'!G570+'[2]FR-16(7)(v)-8 TRANS Energy'!G570+'[2]FR-16(7)(v)-12 DIST Energy'!G570</f>
        <v>0</v>
      </c>
      <c r="I570" s="27">
        <f>'[2]FR-16(7)(v)-5 PROD Cust'!G570+'[2]FR-16(7)(v)-9 TRANS Cust'!G570+'[2]FR-16(7)(v)-13 DIST Cust'!G570</f>
        <v>2968472</v>
      </c>
      <c r="J570" s="24">
        <f>SUM(G570:I570)</f>
        <v>9554837</v>
      </c>
      <c r="K570" s="24">
        <f>F570-J570</f>
        <v>0</v>
      </c>
    </row>
    <row r="571" spans="1:11" ht="13">
      <c r="A571" s="20">
        <v>11</v>
      </c>
      <c r="C571" s="2" t="str">
        <f>'[2]FR-16(7)(v)-1 Functional'!C571</f>
        <v xml:space="preserve">  TOTAL DIST. DEPREC EXP.</v>
      </c>
      <c r="D571" s="4"/>
      <c r="E571" s="3"/>
      <c r="F571" s="29">
        <f t="shared" ref="F571:K571" si="112">SUM(F570:F570)</f>
        <v>9554837</v>
      </c>
      <c r="G571" s="30">
        <f t="shared" si="112"/>
        <v>6586365</v>
      </c>
      <c r="H571" s="31">
        <f t="shared" si="112"/>
        <v>0</v>
      </c>
      <c r="I571" s="32">
        <f t="shared" si="112"/>
        <v>2968472</v>
      </c>
      <c r="J571" s="29">
        <f t="shared" si="112"/>
        <v>9554837</v>
      </c>
      <c r="K571" s="29">
        <f t="shared" si="112"/>
        <v>0</v>
      </c>
    </row>
    <row r="572" spans="1:11" ht="13">
      <c r="A572" s="20">
        <v>12</v>
      </c>
      <c r="D572" s="4"/>
      <c r="E572" s="3"/>
      <c r="F572" s="2" t="s">
        <v>32</v>
      </c>
      <c r="G572" s="21"/>
      <c r="H572" s="22"/>
      <c r="I572" s="23"/>
    </row>
    <row r="573" spans="1:11" ht="13">
      <c r="A573" s="20">
        <v>13</v>
      </c>
      <c r="B573" s="2" t="s">
        <v>105</v>
      </c>
      <c r="D573" s="4"/>
      <c r="E573" s="3"/>
      <c r="G573" s="21"/>
      <c r="H573" s="22"/>
      <c r="I573" s="23"/>
    </row>
    <row r="574" spans="1:11" ht="13">
      <c r="A574" s="20">
        <v>14</v>
      </c>
      <c r="C574" s="28" t="str">
        <f>'[2]FR-16(7)(v)-1 Functional'!C574</f>
        <v>GENERAL DEPRECIATION</v>
      </c>
      <c r="D574" s="4" t="str">
        <f>'[2]FR-16(7)(v)-1 Functional'!D574</f>
        <v>G229</v>
      </c>
      <c r="E574" s="3"/>
      <c r="F574" s="33">
        <f>'[2]FR-16(7)(v)-14 TOTAL CLASS'!G574</f>
        <v>3740523</v>
      </c>
      <c r="G574" s="25">
        <f>'[2]FR-16(7)(v)-3 PROD Demand'!G574+'[2]FR-16(7)(v)-7 TRANS Demand'!G574+'[2]FR-16(7)(v)-11 DIST Demand'!G574</f>
        <v>2075321</v>
      </c>
      <c r="H574" s="26">
        <f>'[2]FR-16(7)(v)-4 PROD Energy'!G574+'[2]FR-16(7)(v)-8 TRANS Energy'!G574+'[2]FR-16(7)(v)-12 DIST Energy'!G574</f>
        <v>754353</v>
      </c>
      <c r="I574" s="27">
        <f>'[2]FR-16(7)(v)-5 PROD Cust'!G574+'[2]FR-16(7)(v)-9 TRANS Cust'!G574+'[2]FR-16(7)(v)-13 DIST Cust'!G574</f>
        <v>910849</v>
      </c>
      <c r="J574" s="24">
        <f>SUM(G574:I574)</f>
        <v>3740523</v>
      </c>
      <c r="K574" s="24">
        <f>F574-J574</f>
        <v>0</v>
      </c>
    </row>
    <row r="575" spans="1:11" ht="13">
      <c r="A575" s="20">
        <v>15</v>
      </c>
      <c r="C575" s="2" t="str">
        <f>'[2]FR-16(7)(v)-1 Functional'!C575</f>
        <v xml:space="preserve">  TOTAL GENERAL DEPREC EXP.</v>
      </c>
      <c r="D575" s="4"/>
      <c r="E575" s="3"/>
      <c r="F575" s="29">
        <f t="shared" ref="F575:K575" si="113">SUM(F574:F574)</f>
        <v>3740523</v>
      </c>
      <c r="G575" s="30">
        <f t="shared" si="113"/>
        <v>2075321</v>
      </c>
      <c r="H575" s="31">
        <f t="shared" si="113"/>
        <v>754353</v>
      </c>
      <c r="I575" s="32">
        <f t="shared" si="113"/>
        <v>910849</v>
      </c>
      <c r="J575" s="29">
        <f t="shared" si="113"/>
        <v>3740523</v>
      </c>
      <c r="K575" s="29">
        <f t="shared" si="113"/>
        <v>0</v>
      </c>
    </row>
    <row r="576" spans="1:11" ht="13">
      <c r="A576" s="20">
        <v>16</v>
      </c>
      <c r="D576" s="4"/>
      <c r="E576" s="3"/>
      <c r="G576" s="21"/>
      <c r="H576" s="22"/>
      <c r="I576" s="23"/>
    </row>
    <row r="577" spans="1:11" ht="13">
      <c r="A577" s="20">
        <v>17</v>
      </c>
      <c r="B577" s="2" t="s">
        <v>106</v>
      </c>
      <c r="D577" s="4"/>
      <c r="E577" s="3"/>
      <c r="F577" s="98"/>
      <c r="G577" s="25"/>
      <c r="H577" s="26"/>
      <c r="I577" s="27"/>
      <c r="J577" s="24"/>
      <c r="K577" s="24"/>
    </row>
    <row r="578" spans="1:11" ht="13">
      <c r="A578" s="20">
        <v>18</v>
      </c>
      <c r="C578" s="28" t="str">
        <f>'[2]FR-16(7)(v)-1 Functional'!C578</f>
        <v>COMMON DEPRECIATION</v>
      </c>
      <c r="D578" s="4" t="str">
        <f>'[2]FR-16(7)(v)-1 Functional'!D578</f>
        <v>C229</v>
      </c>
      <c r="E578" s="3"/>
      <c r="F578" s="33">
        <f>'[2]FR-16(7)(v)-14 TOTAL CLASS'!G578</f>
        <v>-75608</v>
      </c>
      <c r="G578" s="25">
        <f>'[2]FR-16(7)(v)-3 PROD Demand'!G578+'[2]FR-16(7)(v)-7 TRANS Demand'!G578+'[2]FR-16(7)(v)-11 DIST Demand'!G578</f>
        <v>-42716</v>
      </c>
      <c r="H578" s="26">
        <f>'[2]FR-16(7)(v)-4 PROD Energy'!G578+'[2]FR-16(7)(v)-8 TRANS Energy'!G578+'[2]FR-16(7)(v)-12 DIST Energy'!G578</f>
        <v>-14976</v>
      </c>
      <c r="I578" s="27">
        <f>'[2]FR-16(7)(v)-5 PROD Cust'!G578+'[2]FR-16(7)(v)-9 TRANS Cust'!G578+'[2]FR-16(7)(v)-13 DIST Cust'!G578</f>
        <v>-17916</v>
      </c>
      <c r="J578" s="24">
        <f>SUM(G578:I578)</f>
        <v>-75608</v>
      </c>
      <c r="K578" s="24">
        <f>F578-J578</f>
        <v>0</v>
      </c>
    </row>
    <row r="579" spans="1:11" ht="13">
      <c r="A579" s="20">
        <v>19</v>
      </c>
      <c r="C579" s="2" t="str">
        <f>'[2]FR-16(7)(v)-1 Functional'!C579</f>
        <v xml:space="preserve">  TOTAL COM &amp; OTHER DEPREC EXP.</v>
      </c>
      <c r="D579" s="4"/>
      <c r="E579" s="3"/>
      <c r="F579" s="29">
        <f t="shared" ref="F579:K579" si="114">SUM(F578:F578)</f>
        <v>-75608</v>
      </c>
      <c r="G579" s="30">
        <f t="shared" si="114"/>
        <v>-42716</v>
      </c>
      <c r="H579" s="31">
        <f t="shared" si="114"/>
        <v>-14976</v>
      </c>
      <c r="I579" s="32">
        <f t="shared" si="114"/>
        <v>-17916</v>
      </c>
      <c r="J579" s="29">
        <f t="shared" si="114"/>
        <v>-75608</v>
      </c>
      <c r="K579" s="29">
        <f t="shared" si="114"/>
        <v>0</v>
      </c>
    </row>
    <row r="580" spans="1:11" ht="13">
      <c r="A580" s="20">
        <v>20</v>
      </c>
      <c r="D580" s="4"/>
      <c r="E580" s="3"/>
      <c r="G580" s="21"/>
      <c r="H580" s="22"/>
      <c r="I580" s="23"/>
    </row>
    <row r="581" spans="1:11" ht="13">
      <c r="A581" s="20">
        <v>21</v>
      </c>
      <c r="D581" s="4"/>
      <c r="E581" s="3"/>
      <c r="G581" s="21"/>
      <c r="H581" s="22"/>
      <c r="I581" s="23"/>
    </row>
    <row r="582" spans="1:11" ht="13">
      <c r="A582" s="20">
        <v>22</v>
      </c>
      <c r="B582" s="2" t="s">
        <v>107</v>
      </c>
      <c r="D582" s="4"/>
      <c r="E582" s="2" t="s">
        <v>32</v>
      </c>
      <c r="F582" s="24">
        <f t="shared" ref="F582:K582" si="115">F579+F575+F571+F567+F563</f>
        <v>31051961</v>
      </c>
      <c r="G582" s="76">
        <f t="shared" si="115"/>
        <v>26451179</v>
      </c>
      <c r="H582" s="77">
        <f t="shared" si="115"/>
        <v>739377</v>
      </c>
      <c r="I582" s="78">
        <f t="shared" si="115"/>
        <v>3861405</v>
      </c>
      <c r="J582" s="24">
        <f t="shared" si="115"/>
        <v>31051961</v>
      </c>
      <c r="K582" s="24">
        <f t="shared" si="115"/>
        <v>0</v>
      </c>
    </row>
    <row r="583" spans="1:11" ht="13">
      <c r="B583" s="1"/>
      <c r="C583" s="3"/>
      <c r="D583" s="4"/>
      <c r="E583" s="3"/>
      <c r="F583" s="3"/>
      <c r="G583" s="3"/>
      <c r="H583" s="3"/>
      <c r="I583" s="3"/>
      <c r="J583" s="3"/>
      <c r="K583" s="3"/>
    </row>
    <row r="584" spans="1:11" ht="13">
      <c r="A584" s="1" t="str">
        <f>co_name</f>
        <v>DUKE ENERGY KENTUCKY, INC.</v>
      </c>
      <c r="C584" s="3"/>
      <c r="D584" s="4"/>
      <c r="E584" s="3"/>
      <c r="F584" s="3"/>
      <c r="G584" s="3"/>
      <c r="H584" s="3"/>
      <c r="I584" s="3"/>
      <c r="J584" s="3" t="str">
        <f>J1</f>
        <v>FR-16(7)(v)-15</v>
      </c>
      <c r="K584" s="3"/>
    </row>
    <row r="585" spans="1:11" ht="13">
      <c r="A585" s="1" t="str">
        <f>$A$2</f>
        <v>RESIDENTIAL CLASSIFIED - ELECTRIC COST OF SERVICE</v>
      </c>
      <c r="C585" s="3"/>
      <c r="D585" s="4"/>
      <c r="E585" s="3"/>
      <c r="F585" s="3"/>
      <c r="G585" s="3"/>
      <c r="H585" s="3"/>
      <c r="I585" s="3"/>
      <c r="J585" s="3" t="str">
        <f>J2</f>
        <v>WITNESS RESPONSIBLE:</v>
      </c>
      <c r="K585" s="3"/>
    </row>
    <row r="586" spans="1:11" ht="13">
      <c r="A586" s="1" t="str">
        <f>case_name</f>
        <v>CASE NO: 2022-00372</v>
      </c>
      <c r="C586" s="3"/>
      <c r="D586" s="4"/>
      <c r="E586" s="3"/>
      <c r="F586" s="3"/>
      <c r="G586" s="3"/>
      <c r="H586" s="3"/>
      <c r="I586" s="3"/>
      <c r="J586" s="3" t="str">
        <f>Witness</f>
        <v>JAMES E. ZIOLKOWSKI</v>
      </c>
      <c r="K586" s="3"/>
    </row>
    <row r="587" spans="1:11" ht="13">
      <c r="A587" s="1" t="str">
        <f>data_filing</f>
        <v>DATA: 12 MONTHS ACTUAL  &amp; 0 MONTHS ESTIMATED</v>
      </c>
      <c r="C587" s="3"/>
      <c r="D587" s="4"/>
      <c r="E587" s="3"/>
      <c r="F587" s="3"/>
      <c r="G587" s="3"/>
      <c r="H587" s="3"/>
      <c r="I587" s="3"/>
      <c r="J587" s="3" t="str">
        <f>"PAGE "&amp;Pages2-4&amp;" OF "&amp;Pages2</f>
        <v>PAGE 11 OF 15</v>
      </c>
      <c r="K587" s="3"/>
    </row>
    <row r="588" spans="1:11" ht="13">
      <c r="A588" s="1" t="str">
        <f>type</f>
        <v xml:space="preserve">TYPE OF FILING: "X" ORIGINAL   UPDATED    REVISED  </v>
      </c>
      <c r="C588" s="3"/>
      <c r="D588" s="4"/>
      <c r="E588" s="3"/>
      <c r="F588" s="3"/>
      <c r="G588" s="3"/>
      <c r="H588" s="3"/>
      <c r="I588" s="3"/>
      <c r="J588" s="3"/>
      <c r="K588" s="3"/>
    </row>
    <row r="589" spans="1:11" ht="13">
      <c r="B589" s="1"/>
      <c r="C589" s="3"/>
      <c r="D589" s="4"/>
      <c r="E589" s="3"/>
      <c r="F589" s="3"/>
      <c r="G589" s="3"/>
      <c r="H589" s="3"/>
      <c r="I589" s="3"/>
      <c r="J589" s="3"/>
      <c r="K589" s="3"/>
    </row>
    <row r="590" spans="1:11" ht="13">
      <c r="B590" s="1"/>
      <c r="C590" s="3"/>
      <c r="D590" s="4"/>
      <c r="E590" s="3"/>
      <c r="F590" s="3"/>
      <c r="G590" s="3"/>
      <c r="H590" s="3"/>
      <c r="I590" s="3"/>
      <c r="J590" s="3"/>
      <c r="K590" s="3"/>
    </row>
    <row r="591" spans="1:11" ht="13">
      <c r="A591" s="4" t="s">
        <v>2</v>
      </c>
      <c r="B591" s="3"/>
      <c r="C591" s="3"/>
      <c r="D591" s="4"/>
      <c r="E591" s="3"/>
      <c r="F591" s="4" t="s">
        <v>3</v>
      </c>
      <c r="G591" s="7" t="s">
        <v>4</v>
      </c>
      <c r="H591" s="8"/>
      <c r="I591" s="9"/>
      <c r="J591" s="4" t="s">
        <v>3</v>
      </c>
      <c r="K591" s="4" t="s">
        <v>5</v>
      </c>
    </row>
    <row r="592" spans="1:11" ht="13">
      <c r="A592" s="10" t="s">
        <v>6</v>
      </c>
      <c r="B592" s="11" t="s">
        <v>108</v>
      </c>
      <c r="C592" s="11"/>
      <c r="D592" s="10" t="s">
        <v>8</v>
      </c>
      <c r="E592" s="11"/>
      <c r="F592" s="10" t="str">
        <f>$F$9</f>
        <v>RESIDENTIAL</v>
      </c>
      <c r="G592" s="68" t="str">
        <f t="shared" ref="G592:I593" si="116">G9</f>
        <v>DEMAND</v>
      </c>
      <c r="H592" s="69" t="str">
        <f t="shared" si="116"/>
        <v>ENERGY</v>
      </c>
      <c r="I592" s="70" t="str">
        <f t="shared" si="116"/>
        <v>CUSTOMER</v>
      </c>
      <c r="J592" s="10" t="s">
        <v>13</v>
      </c>
      <c r="K592" s="10" t="s">
        <v>14</v>
      </c>
    </row>
    <row r="593" spans="1:11" ht="13">
      <c r="C593" s="16" t="s">
        <v>109</v>
      </c>
      <c r="D593" s="4"/>
      <c r="E593" s="3"/>
      <c r="F593" s="97"/>
      <c r="G593" s="71">
        <f t="shared" si="116"/>
        <v>3</v>
      </c>
      <c r="H593" s="72">
        <f t="shared" si="116"/>
        <v>4</v>
      </c>
      <c r="I593" s="73">
        <f t="shared" si="116"/>
        <v>5</v>
      </c>
      <c r="J593" s="97"/>
      <c r="K593" s="97"/>
    </row>
    <row r="594" spans="1:11" ht="13">
      <c r="A594" s="20">
        <v>1</v>
      </c>
      <c r="B594" s="2" t="s">
        <v>110</v>
      </c>
      <c r="D594" s="4"/>
      <c r="E594" s="3"/>
      <c r="G594" s="21"/>
      <c r="H594" s="22"/>
      <c r="I594" s="23"/>
    </row>
    <row r="595" spans="1:11" ht="13">
      <c r="A595" s="20">
        <v>2</v>
      </c>
      <c r="B595" s="2" t="s">
        <v>111</v>
      </c>
      <c r="D595" s="4"/>
      <c r="E595" s="3"/>
      <c r="G595" s="21"/>
      <c r="H595" s="22"/>
      <c r="I595" s="23"/>
    </row>
    <row r="596" spans="1:11" ht="13">
      <c r="A596" s="20">
        <v>3</v>
      </c>
      <c r="C596" s="2" t="str">
        <f>'[2]FR-16(7)(v)-1 Functional'!C596</f>
        <v>REAL ESTATE &amp; PROPERTY TAX</v>
      </c>
      <c r="D596" s="4" t="str">
        <f>'[2]FR-16(7)(v)-1 Functional'!D596</f>
        <v>NP29</v>
      </c>
      <c r="E596" s="3"/>
      <c r="F596" s="33">
        <f>'[2]FR-16(7)(v)-14 TOTAL CLASS'!G596</f>
        <v>9658152</v>
      </c>
      <c r="G596" s="25">
        <f>'[2]FR-16(7)(v)-3 PROD Demand'!G596+'[2]FR-16(7)(v)-7 TRANS Demand'!G596+'[2]FR-16(7)(v)-11 DIST Demand'!G596</f>
        <v>8163061</v>
      </c>
      <c r="H596" s="26">
        <f>'[2]FR-16(7)(v)-4 PROD Energy'!G596+'[2]FR-16(7)(v)-8 TRANS Energy'!G596+'[2]FR-16(7)(v)-12 DIST Energy'!G596</f>
        <v>79771</v>
      </c>
      <c r="I596" s="27">
        <f>'[2]FR-16(7)(v)-5 PROD Cust'!G596+'[2]FR-16(7)(v)-9 TRANS Cust'!G596+'[2]FR-16(7)(v)-13 DIST Cust'!G596</f>
        <v>1415320</v>
      </c>
      <c r="J596" s="24">
        <f>SUM(G596:I596)</f>
        <v>9658152</v>
      </c>
      <c r="K596" s="24">
        <f>F596-J596</f>
        <v>0</v>
      </c>
    </row>
    <row r="597" spans="1:11" ht="13">
      <c r="A597" s="20">
        <v>4</v>
      </c>
      <c r="C597" s="28" t="str">
        <f>'[2]FR-16(7)(v)-1 Functional'!C597</f>
        <v>ANNUALIZE PROPERTY TAX</v>
      </c>
      <c r="D597" s="4" t="str">
        <f>'[2]FR-16(7)(v)-1 Functional'!D597</f>
        <v>NP29</v>
      </c>
      <c r="E597" s="3" t="s">
        <v>32</v>
      </c>
      <c r="F597" s="33">
        <f>'[2]FR-16(7)(v)-14 TOTAL CLASS'!G597</f>
        <v>0</v>
      </c>
      <c r="G597" s="25">
        <f>'[2]FR-16(7)(v)-3 PROD Demand'!G597+'[2]FR-16(7)(v)-7 TRANS Demand'!G597+'[2]FR-16(7)(v)-11 DIST Demand'!G597</f>
        <v>0</v>
      </c>
      <c r="H597" s="26">
        <f>'[2]FR-16(7)(v)-4 PROD Energy'!G597+'[2]FR-16(7)(v)-8 TRANS Energy'!G597+'[2]FR-16(7)(v)-12 DIST Energy'!G597</f>
        <v>0</v>
      </c>
      <c r="I597" s="27">
        <f>'[2]FR-16(7)(v)-5 PROD Cust'!G597+'[2]FR-16(7)(v)-9 TRANS Cust'!G597+'[2]FR-16(7)(v)-13 DIST Cust'!G597</f>
        <v>0</v>
      </c>
      <c r="J597" s="24">
        <f>SUM(G597:I597)</f>
        <v>0</v>
      </c>
      <c r="K597" s="24">
        <f>F597-J597</f>
        <v>0</v>
      </c>
    </row>
    <row r="598" spans="1:11" ht="13">
      <c r="A598" s="20">
        <v>5</v>
      </c>
      <c r="C598" s="2" t="str">
        <f>'[2]FR-16(7)(v)-1 Functional'!C598</f>
        <v xml:space="preserve">  TOTAL REAL ESTATE &amp; PROPERTY TAX</v>
      </c>
      <c r="D598" s="4"/>
      <c r="E598" s="3"/>
      <c r="F598" s="29">
        <f t="shared" ref="F598:K598" si="117">SUM(F596:F597)</f>
        <v>9658152</v>
      </c>
      <c r="G598" s="30">
        <f t="shared" si="117"/>
        <v>8163061</v>
      </c>
      <c r="H598" s="31">
        <f t="shared" si="117"/>
        <v>79771</v>
      </c>
      <c r="I598" s="32">
        <f t="shared" si="117"/>
        <v>1415320</v>
      </c>
      <c r="J598" s="29">
        <f t="shared" si="117"/>
        <v>9658152</v>
      </c>
      <c r="K598" s="29">
        <f t="shared" si="117"/>
        <v>0</v>
      </c>
    </row>
    <row r="599" spans="1:11" ht="13">
      <c r="A599" s="20">
        <v>6</v>
      </c>
      <c r="D599" s="4"/>
      <c r="E599" s="3"/>
      <c r="G599" s="21"/>
      <c r="H599" s="22"/>
      <c r="I599" s="23"/>
    </row>
    <row r="600" spans="1:11" ht="13">
      <c r="A600" s="20">
        <v>7</v>
      </c>
      <c r="B600" s="2" t="s">
        <v>112</v>
      </c>
      <c r="D600" s="4"/>
      <c r="E600" s="3"/>
      <c r="G600" s="21"/>
      <c r="H600" s="22"/>
      <c r="I600" s="23"/>
    </row>
    <row r="601" spans="1:11" ht="13">
      <c r="A601" s="20">
        <v>8</v>
      </c>
      <c r="C601" s="2" t="str">
        <f>'[2]FR-16(7)(v)-1 Functional'!C601</f>
        <v xml:space="preserve">PAYROLL </v>
      </c>
      <c r="D601" s="4" t="str">
        <f>'[2]FR-16(7)(v)-1 Functional'!D601</f>
        <v>A315</v>
      </c>
      <c r="E601" s="3"/>
      <c r="F601" s="33">
        <f>'[2]FR-16(7)(v)-14 TOTAL CLASS'!G601</f>
        <v>1406961</v>
      </c>
      <c r="G601" s="25">
        <f>'[2]FR-16(7)(v)-3 PROD Demand'!G601+'[2]FR-16(7)(v)-7 TRANS Demand'!G601+'[2]FR-16(7)(v)-11 DIST Demand'!G601</f>
        <v>1007419</v>
      </c>
      <c r="H601" s="26">
        <f>'[2]FR-16(7)(v)-4 PROD Energy'!G601+'[2]FR-16(7)(v)-8 TRANS Energy'!G601+'[2]FR-16(7)(v)-12 DIST Energy'!G601</f>
        <v>187395</v>
      </c>
      <c r="I601" s="27">
        <f>'[2]FR-16(7)(v)-5 PROD Cust'!G601+'[2]FR-16(7)(v)-9 TRANS Cust'!G601+'[2]FR-16(7)(v)-13 DIST Cust'!G601</f>
        <v>212147</v>
      </c>
      <c r="J601" s="24">
        <f>SUM(G601:I601)</f>
        <v>1406961</v>
      </c>
      <c r="K601" s="24">
        <f>F601-J601</f>
        <v>0</v>
      </c>
    </row>
    <row r="602" spans="1:11" ht="13">
      <c r="A602" s="20">
        <v>9</v>
      </c>
      <c r="C602" s="2" t="str">
        <f>'[2]FR-16(7)(v)-1 Functional'!C602</f>
        <v xml:space="preserve">ELIMINATE DSM </v>
      </c>
      <c r="D602" s="4" t="str">
        <f>'[2]FR-16(7)(v)-1 Functional'!D602</f>
        <v>A315</v>
      </c>
      <c r="E602" s="3"/>
      <c r="F602" s="33">
        <f>'[2]FR-16(7)(v)-14 TOTAL CLASS'!G602</f>
        <v>-2168172</v>
      </c>
      <c r="G602" s="25">
        <f>'[2]FR-16(7)(v)-3 PROD Demand'!G602+'[2]FR-16(7)(v)-7 TRANS Demand'!G602+'[2]FR-16(7)(v)-11 DIST Demand'!G602</f>
        <v>-1552465</v>
      </c>
      <c r="H602" s="26">
        <f>'[2]FR-16(7)(v)-4 PROD Energy'!G602+'[2]FR-16(7)(v)-8 TRANS Energy'!G602+'[2]FR-16(7)(v)-12 DIST Energy'!G602</f>
        <v>-288780</v>
      </c>
      <c r="I602" s="27">
        <f>'[2]FR-16(7)(v)-5 PROD Cust'!G602+'[2]FR-16(7)(v)-9 TRANS Cust'!G602+'[2]FR-16(7)(v)-13 DIST Cust'!G602</f>
        <v>-326927</v>
      </c>
      <c r="J602" s="24">
        <f>SUM(G602:I602)</f>
        <v>-2168172</v>
      </c>
      <c r="K602" s="24">
        <f>F602-J602</f>
        <v>0</v>
      </c>
    </row>
    <row r="603" spans="1:11" ht="13">
      <c r="A603" s="20">
        <v>10</v>
      </c>
      <c r="C603" s="2" t="str">
        <f>'[2]FR-16(7)(v)-1 Functional'!C603</f>
        <v>FRANCHISE &amp; LICENSE</v>
      </c>
      <c r="D603" s="4" t="str">
        <f>'[2]FR-16(7)(v)-1 Functional'!D603</f>
        <v>A315</v>
      </c>
      <c r="E603" s="3"/>
      <c r="F603" s="33">
        <f>'[2]FR-16(7)(v)-14 TOTAL CLASS'!G603</f>
        <v>0</v>
      </c>
      <c r="G603" s="25">
        <f>'[2]FR-16(7)(v)-3 PROD Demand'!G603+'[2]FR-16(7)(v)-7 TRANS Demand'!G603+'[2]FR-16(7)(v)-11 DIST Demand'!G603</f>
        <v>0</v>
      </c>
      <c r="H603" s="26">
        <f>'[2]FR-16(7)(v)-4 PROD Energy'!G603+'[2]FR-16(7)(v)-8 TRANS Energy'!G603+'[2]FR-16(7)(v)-12 DIST Energy'!G603</f>
        <v>0</v>
      </c>
      <c r="I603" s="27">
        <f>'[2]FR-16(7)(v)-5 PROD Cust'!G603+'[2]FR-16(7)(v)-9 TRANS Cust'!G603+'[2]FR-16(7)(v)-13 DIST Cust'!G603</f>
        <v>0</v>
      </c>
      <c r="J603" s="24">
        <f>SUM(G603:I603)</f>
        <v>0</v>
      </c>
      <c r="K603" s="24">
        <f>F603-J603</f>
        <v>0</v>
      </c>
    </row>
    <row r="604" spans="1:11" ht="13">
      <c r="A604" s="20">
        <v>11</v>
      </c>
      <c r="C604" s="28" t="str">
        <f>'[2]FR-16(7)(v)-1 Functional'!C604</f>
        <v>ELIMINATE ESM</v>
      </c>
      <c r="D604" s="4" t="str">
        <f>'[2]FR-16(7)(v)-1 Functional'!D604</f>
        <v>A315</v>
      </c>
      <c r="E604" s="3"/>
      <c r="F604" s="33">
        <f>'[2]FR-16(7)(v)-14 TOTAL CLASS'!G604</f>
        <v>0</v>
      </c>
      <c r="G604" s="25">
        <f>'[2]FR-16(7)(v)-3 PROD Demand'!G604+'[2]FR-16(7)(v)-7 TRANS Demand'!G604+'[2]FR-16(7)(v)-11 DIST Demand'!G604</f>
        <v>0</v>
      </c>
      <c r="H604" s="26">
        <f>'[2]FR-16(7)(v)-4 PROD Energy'!G604+'[2]FR-16(7)(v)-8 TRANS Energy'!G604+'[2]FR-16(7)(v)-12 DIST Energy'!G604</f>
        <v>0</v>
      </c>
      <c r="I604" s="27">
        <f>'[2]FR-16(7)(v)-5 PROD Cust'!G604+'[2]FR-16(7)(v)-9 TRANS Cust'!G604+'[2]FR-16(7)(v)-13 DIST Cust'!G604</f>
        <v>0</v>
      </c>
      <c r="J604" s="24">
        <f>SUM(G604:I604)</f>
        <v>0</v>
      </c>
      <c r="K604" s="24">
        <f>F604-J604</f>
        <v>0</v>
      </c>
    </row>
    <row r="605" spans="1:11" ht="13">
      <c r="A605" s="20">
        <v>12</v>
      </c>
      <c r="C605" s="2" t="str">
        <f>'[2]FR-16(7)(v)-1 Functional'!C605</f>
        <v xml:space="preserve">  TOTAL MISCELLANEOUS TAXES</v>
      </c>
      <c r="D605" s="4"/>
      <c r="E605" s="3"/>
      <c r="F605" s="29">
        <f t="shared" ref="F605:K605" si="118">SUM(F601:F604)</f>
        <v>-761211</v>
      </c>
      <c r="G605" s="30">
        <f t="shared" si="118"/>
        <v>-545046</v>
      </c>
      <c r="H605" s="31">
        <f t="shared" si="118"/>
        <v>-101385</v>
      </c>
      <c r="I605" s="32">
        <f t="shared" si="118"/>
        <v>-114780</v>
      </c>
      <c r="J605" s="29">
        <f t="shared" si="118"/>
        <v>-761211</v>
      </c>
      <c r="K605" s="29">
        <f t="shared" si="118"/>
        <v>0</v>
      </c>
    </row>
    <row r="606" spans="1:11" ht="13">
      <c r="A606" s="20">
        <v>13</v>
      </c>
      <c r="D606" s="4"/>
      <c r="E606" s="3"/>
      <c r="G606" s="21"/>
      <c r="H606" s="22"/>
      <c r="I606" s="23"/>
    </row>
    <row r="607" spans="1:11" ht="13">
      <c r="A607" s="20">
        <v>14</v>
      </c>
      <c r="B607" s="2" t="s">
        <v>113</v>
      </c>
      <c r="D607" s="4"/>
      <c r="E607" s="3"/>
      <c r="G607" s="21"/>
      <c r="H607" s="22"/>
      <c r="I607" s="23"/>
    </row>
    <row r="608" spans="1:11" ht="13">
      <c r="A608" s="20">
        <v>15</v>
      </c>
      <c r="C608" s="2" t="str">
        <f>'[2]FR-16(7)(v)-1 Functional'!C608</f>
        <v>PSC MAINT. EXP ON INCREASE</v>
      </c>
      <c r="D608" s="4" t="str">
        <f>'[2]FR-16(7)(v)-1 Functional'!D608</f>
        <v>K902</v>
      </c>
      <c r="E608" s="3"/>
      <c r="F608" s="33">
        <f>'[2]FR-16(7)(v)-14 TOTAL CLASS'!G608</f>
        <v>28942</v>
      </c>
      <c r="G608" s="25">
        <f>'[2]FR-16(7)(v)-3 PROD Demand'!G608+'[2]FR-16(7)(v)-7 TRANS Demand'!G608+'[2]FR-16(7)(v)-11 DIST Demand'!G608</f>
        <v>17665</v>
      </c>
      <c r="H608" s="26">
        <f>'[2]FR-16(7)(v)-4 PROD Energy'!G608+'[2]FR-16(7)(v)-8 TRANS Energy'!G608+'[2]FR-16(7)(v)-12 DIST Energy'!G608</f>
        <v>7395</v>
      </c>
      <c r="I608" s="27">
        <f>'[2]FR-16(7)(v)-5 PROD Cust'!G608+'[2]FR-16(7)(v)-9 TRANS Cust'!G608+'[2]FR-16(7)(v)-13 DIST Cust'!G608</f>
        <v>3882</v>
      </c>
      <c r="J608" s="24">
        <f>SUM(G608:I608)</f>
        <v>28942</v>
      </c>
      <c r="K608" s="24">
        <f>F608-J608</f>
        <v>0</v>
      </c>
    </row>
    <row r="609" spans="1:11" ht="13">
      <c r="A609" s="20">
        <v>16</v>
      </c>
      <c r="C609" s="28" t="str">
        <f>'[2]FR-16(7)(v)-1 Functional'!C609</f>
        <v>RESERVED FOR FUTURE USE</v>
      </c>
      <c r="D609" s="4" t="str">
        <f>'[2]FR-16(7)(v)-1 Functional'!D609</f>
        <v>K902</v>
      </c>
      <c r="E609" s="3"/>
      <c r="F609" s="33">
        <f>'[2]FR-16(7)(v)-14 TOTAL CLASS'!G609</f>
        <v>0</v>
      </c>
      <c r="G609" s="25">
        <f>'[2]FR-16(7)(v)-3 PROD Demand'!G609+'[2]FR-16(7)(v)-7 TRANS Demand'!G609+'[2]FR-16(7)(v)-11 DIST Demand'!G609</f>
        <v>0</v>
      </c>
      <c r="H609" s="26">
        <f>'[2]FR-16(7)(v)-4 PROD Energy'!G609+'[2]FR-16(7)(v)-8 TRANS Energy'!G609+'[2]FR-16(7)(v)-12 DIST Energy'!G609</f>
        <v>0</v>
      </c>
      <c r="I609" s="27">
        <f>'[2]FR-16(7)(v)-5 PROD Cust'!G609+'[2]FR-16(7)(v)-9 TRANS Cust'!G609+'[2]FR-16(7)(v)-13 DIST Cust'!G609</f>
        <v>0</v>
      </c>
      <c r="J609" s="24">
        <f>SUM(G609:I609)</f>
        <v>0</v>
      </c>
      <c r="K609" s="24">
        <f>F609-J609</f>
        <v>0</v>
      </c>
    </row>
    <row r="610" spans="1:11" ht="13">
      <c r="A610" s="20">
        <v>17</v>
      </c>
      <c r="C610" s="2" t="str">
        <f>'[2]FR-16(7)(v)-1 Functional'!C610</f>
        <v xml:space="preserve">  TOTAL MISCELLANEOUS EXPENSES</v>
      </c>
      <c r="D610" s="4"/>
      <c r="E610" s="3"/>
      <c r="F610" s="75">
        <f t="shared" ref="F610:K610" si="119">SUM(F608:F609)</f>
        <v>28942</v>
      </c>
      <c r="G610" s="30">
        <f t="shared" si="119"/>
        <v>17665</v>
      </c>
      <c r="H610" s="31">
        <f t="shared" si="119"/>
        <v>7395</v>
      </c>
      <c r="I610" s="32">
        <f t="shared" si="119"/>
        <v>3882</v>
      </c>
      <c r="J610" s="29">
        <f t="shared" si="119"/>
        <v>28942</v>
      </c>
      <c r="K610" s="29">
        <f t="shared" si="119"/>
        <v>0</v>
      </c>
    </row>
    <row r="611" spans="1:11" ht="13">
      <c r="A611" s="20">
        <v>18</v>
      </c>
      <c r="D611" s="4"/>
      <c r="E611" s="3"/>
      <c r="G611" s="21"/>
      <c r="H611" s="22"/>
      <c r="I611" s="23"/>
    </row>
    <row r="612" spans="1:11" ht="13">
      <c r="A612" s="20">
        <v>19</v>
      </c>
      <c r="B612" s="2" t="s">
        <v>114</v>
      </c>
      <c r="D612" s="4"/>
      <c r="E612" s="3" t="s">
        <v>32</v>
      </c>
      <c r="F612" s="24">
        <f t="shared" ref="F612:K612" si="120">F605+F598+F610</f>
        <v>8925883</v>
      </c>
      <c r="G612" s="25">
        <f t="shared" si="120"/>
        <v>7635680</v>
      </c>
      <c r="H612" s="26">
        <f t="shared" si="120"/>
        <v>-14219</v>
      </c>
      <c r="I612" s="27">
        <f t="shared" si="120"/>
        <v>1304422</v>
      </c>
      <c r="J612" s="24">
        <f t="shared" si="120"/>
        <v>8925883</v>
      </c>
      <c r="K612" s="24">
        <f t="shared" si="120"/>
        <v>0</v>
      </c>
    </row>
    <row r="613" spans="1:11" ht="13">
      <c r="A613" s="20">
        <v>20</v>
      </c>
      <c r="D613" s="4"/>
      <c r="E613" s="3"/>
      <c r="G613" s="21"/>
      <c r="H613" s="22"/>
      <c r="I613" s="23"/>
    </row>
    <row r="614" spans="1:11" ht="13">
      <c r="A614" s="20">
        <v>21</v>
      </c>
      <c r="B614" s="2" t="s">
        <v>84</v>
      </c>
      <c r="D614" s="4"/>
      <c r="E614" s="3"/>
      <c r="G614" s="21"/>
      <c r="H614" s="22"/>
      <c r="I614" s="23"/>
    </row>
    <row r="615" spans="1:11" ht="13">
      <c r="A615" s="20">
        <v>22</v>
      </c>
      <c r="C615" s="2" t="str">
        <f>'[2]FR-16(7)(v)-1 Functional'!C615</f>
        <v>TOTAL O&amp;M EXPENSE</v>
      </c>
      <c r="D615" s="4"/>
      <c r="E615" s="3"/>
      <c r="F615" s="24">
        <f t="shared" ref="F615:K615" si="121">F549</f>
        <v>109849964</v>
      </c>
      <c r="G615" s="25">
        <f t="shared" si="121"/>
        <v>33653285</v>
      </c>
      <c r="H615" s="26">
        <f t="shared" si="121"/>
        <v>66437273</v>
      </c>
      <c r="I615" s="27">
        <f t="shared" si="121"/>
        <v>9759406</v>
      </c>
      <c r="J615" s="24">
        <f t="shared" si="121"/>
        <v>109849964</v>
      </c>
      <c r="K615" s="24">
        <f t="shared" si="121"/>
        <v>0</v>
      </c>
    </row>
    <row r="616" spans="1:11" ht="13">
      <c r="A616" s="20">
        <v>23</v>
      </c>
      <c r="C616" s="2" t="str">
        <f>'[2]FR-16(7)(v)-1 Functional'!C616</f>
        <v>TOTAL DEPRECIATION EXPENSE</v>
      </c>
      <c r="D616" s="4"/>
      <c r="E616" s="3"/>
      <c r="F616" s="24">
        <f t="shared" ref="F616:K616" si="122">F582</f>
        <v>31051961</v>
      </c>
      <c r="G616" s="25">
        <f t="shared" si="122"/>
        <v>26451179</v>
      </c>
      <c r="H616" s="26">
        <f t="shared" si="122"/>
        <v>739377</v>
      </c>
      <c r="I616" s="27">
        <f t="shared" si="122"/>
        <v>3861405</v>
      </c>
      <c r="J616" s="24">
        <f t="shared" si="122"/>
        <v>31051961</v>
      </c>
      <c r="K616" s="24">
        <f t="shared" si="122"/>
        <v>0</v>
      </c>
    </row>
    <row r="617" spans="1:11" ht="13">
      <c r="A617" s="20">
        <v>24</v>
      </c>
      <c r="C617" s="28" t="str">
        <f>'[2]FR-16(7)(v)-1 Functional'!C617</f>
        <v>TOTAL OTHER TAX &amp; MISC EXPENSE</v>
      </c>
      <c r="D617" s="4"/>
      <c r="E617" s="3"/>
      <c r="F617" s="24">
        <f t="shared" ref="F617:K617" si="123">F612</f>
        <v>8925883</v>
      </c>
      <c r="G617" s="25">
        <f t="shared" si="123"/>
        <v>7635680</v>
      </c>
      <c r="H617" s="26">
        <f t="shared" si="123"/>
        <v>-14219</v>
      </c>
      <c r="I617" s="27">
        <f t="shared" si="123"/>
        <v>1304422</v>
      </c>
      <c r="J617" s="24">
        <f t="shared" si="123"/>
        <v>8925883</v>
      </c>
      <c r="K617" s="24">
        <f t="shared" si="123"/>
        <v>0</v>
      </c>
    </row>
    <row r="618" spans="1:11" ht="13">
      <c r="A618" s="20">
        <v>25</v>
      </c>
      <c r="C618" s="2" t="str">
        <f>'[2]FR-16(7)(v)-1 Functional'!C618</f>
        <v xml:space="preserve">  TOTAL OPER EXP EXCL INCOME &amp; REV TAX</v>
      </c>
      <c r="D618" s="4"/>
      <c r="E618" s="3"/>
      <c r="F618" s="29">
        <f t="shared" ref="F618:K618" si="124">SUM(F615:F617)</f>
        <v>149827808</v>
      </c>
      <c r="G618" s="34">
        <f t="shared" si="124"/>
        <v>67740144</v>
      </c>
      <c r="H618" s="35">
        <f t="shared" si="124"/>
        <v>67162431</v>
      </c>
      <c r="I618" s="36">
        <f t="shared" si="124"/>
        <v>14925233</v>
      </c>
      <c r="J618" s="29">
        <f t="shared" si="124"/>
        <v>149827808</v>
      </c>
      <c r="K618" s="29">
        <f t="shared" si="124"/>
        <v>0</v>
      </c>
    </row>
    <row r="619" spans="1:11" ht="13">
      <c r="B619" s="1"/>
      <c r="C619" s="3"/>
      <c r="D619" s="4"/>
      <c r="E619" s="3"/>
      <c r="F619" s="3"/>
      <c r="G619" s="3"/>
      <c r="H619" s="3"/>
      <c r="I619" s="3"/>
      <c r="J619" s="3"/>
      <c r="K619" s="3"/>
    </row>
    <row r="620" spans="1:11" ht="13">
      <c r="A620" s="1" t="str">
        <f>co_name</f>
        <v>DUKE ENERGY KENTUCKY, INC.</v>
      </c>
      <c r="C620" s="3"/>
      <c r="D620" s="4"/>
      <c r="E620" s="3"/>
      <c r="F620" s="3"/>
      <c r="G620" s="3"/>
      <c r="H620" s="3"/>
      <c r="I620" s="3"/>
      <c r="J620" s="3" t="str">
        <f>J1</f>
        <v>FR-16(7)(v)-15</v>
      </c>
      <c r="K620" s="3"/>
    </row>
    <row r="621" spans="1:11" ht="13">
      <c r="A621" s="1" t="str">
        <f>$A$2</f>
        <v>RESIDENTIAL CLASSIFIED - ELECTRIC COST OF SERVICE</v>
      </c>
      <c r="C621" s="3"/>
      <c r="D621" s="4"/>
      <c r="E621" s="3"/>
      <c r="F621" s="3"/>
      <c r="G621" s="3"/>
      <c r="H621" s="3"/>
      <c r="I621" s="3"/>
      <c r="J621" s="3" t="str">
        <f>J2</f>
        <v>WITNESS RESPONSIBLE:</v>
      </c>
      <c r="K621" s="3"/>
    </row>
    <row r="622" spans="1:11" ht="13">
      <c r="A622" s="1" t="str">
        <f>case_name</f>
        <v>CASE NO: 2022-00372</v>
      </c>
      <c r="C622" s="3"/>
      <c r="D622" s="4"/>
      <c r="E622" s="3"/>
      <c r="F622" s="3"/>
      <c r="G622" s="3"/>
      <c r="H622" s="3"/>
      <c r="I622" s="3"/>
      <c r="J622" s="3" t="str">
        <f>Witness</f>
        <v>JAMES E. ZIOLKOWSKI</v>
      </c>
      <c r="K622" s="3"/>
    </row>
    <row r="623" spans="1:11" ht="13">
      <c r="A623" s="1" t="str">
        <f>data_filing</f>
        <v>DATA: 12 MONTHS ACTUAL  &amp; 0 MONTHS ESTIMATED</v>
      </c>
      <c r="C623" s="3"/>
      <c r="D623" s="4"/>
      <c r="E623" s="3"/>
      <c r="F623" s="3"/>
      <c r="G623" s="3"/>
      <c r="H623" s="3"/>
      <c r="I623" s="3"/>
      <c r="J623" s="3" t="str">
        <f>"PAGE "&amp;Pages2-3&amp;" OF "&amp;Pages2</f>
        <v>PAGE 12 OF 15</v>
      </c>
      <c r="K623" s="3"/>
    </row>
    <row r="624" spans="1:11" ht="13">
      <c r="A624" s="1" t="str">
        <f>type</f>
        <v xml:space="preserve">TYPE OF FILING: "X" ORIGINAL   UPDATED    REVISED  </v>
      </c>
      <c r="C624" s="3"/>
      <c r="D624" s="4"/>
      <c r="E624" s="3"/>
      <c r="F624" s="3"/>
      <c r="G624" s="3"/>
      <c r="H624" s="3"/>
      <c r="I624" s="3"/>
      <c r="J624" s="3"/>
      <c r="K624" s="3"/>
    </row>
    <row r="625" spans="1:11" ht="13">
      <c r="B625" s="1"/>
      <c r="C625" s="3"/>
      <c r="D625" s="4"/>
      <c r="E625" s="3"/>
      <c r="F625" s="3"/>
      <c r="G625" s="3"/>
      <c r="H625" s="3"/>
      <c r="I625" s="3"/>
      <c r="J625" s="3"/>
      <c r="K625" s="3"/>
    </row>
    <row r="626" spans="1:11" ht="13">
      <c r="B626" s="1"/>
      <c r="C626" s="3"/>
      <c r="D626" s="4"/>
      <c r="E626" s="3"/>
      <c r="F626" s="3"/>
      <c r="G626" s="3"/>
      <c r="H626" s="3"/>
      <c r="I626" s="3"/>
      <c r="J626" s="3"/>
      <c r="K626" s="3"/>
    </row>
    <row r="627" spans="1:11" ht="13">
      <c r="A627" s="4" t="s">
        <v>2</v>
      </c>
      <c r="B627" s="3"/>
      <c r="C627" s="3"/>
      <c r="D627" s="4"/>
      <c r="E627" s="3"/>
      <c r="F627" s="4" t="s">
        <v>3</v>
      </c>
      <c r="G627" s="7" t="s">
        <v>4</v>
      </c>
      <c r="H627" s="8"/>
      <c r="I627" s="9"/>
      <c r="J627" s="4" t="s">
        <v>3</v>
      </c>
      <c r="K627" s="4" t="s">
        <v>5</v>
      </c>
    </row>
    <row r="628" spans="1:11" ht="13">
      <c r="A628" s="10" t="s">
        <v>6</v>
      </c>
      <c r="B628" s="11" t="s">
        <v>115</v>
      </c>
      <c r="C628" s="11"/>
      <c r="D628" s="10" t="s">
        <v>8</v>
      </c>
      <c r="E628" s="11"/>
      <c r="F628" s="10" t="str">
        <f>$F$9</f>
        <v>RESIDENTIAL</v>
      </c>
      <c r="G628" s="68" t="str">
        <f>$G$9</f>
        <v>DEMAND</v>
      </c>
      <c r="H628" s="69" t="str">
        <f>$H$9</f>
        <v>ENERGY</v>
      </c>
      <c r="I628" s="70" t="str">
        <f>$I$9</f>
        <v>CUSTOMER</v>
      </c>
      <c r="J628" s="10" t="s">
        <v>13</v>
      </c>
      <c r="K628" s="10" t="s">
        <v>14</v>
      </c>
    </row>
    <row r="629" spans="1:11" ht="13">
      <c r="C629" s="16" t="s">
        <v>116</v>
      </c>
      <c r="D629" s="4"/>
      <c r="E629" s="3"/>
      <c r="G629" s="71">
        <f>G10</f>
        <v>3</v>
      </c>
      <c r="H629" s="72">
        <f>H10</f>
        <v>4</v>
      </c>
      <c r="I629" s="73">
        <f>I10</f>
        <v>5</v>
      </c>
    </row>
    <row r="630" spans="1:11" ht="13">
      <c r="A630" s="20">
        <v>1</v>
      </c>
      <c r="B630" s="2" t="s">
        <v>117</v>
      </c>
      <c r="D630" s="4"/>
      <c r="E630" s="3"/>
      <c r="G630" s="21"/>
      <c r="H630" s="22"/>
      <c r="I630" s="23"/>
    </row>
    <row r="631" spans="1:11" ht="13">
      <c r="A631" s="20">
        <v>2</v>
      </c>
      <c r="B631" s="2" t="s">
        <v>118</v>
      </c>
      <c r="D631" s="4"/>
      <c r="E631" s="3"/>
      <c r="F631" s="2" t="s">
        <v>32</v>
      </c>
      <c r="G631" s="21"/>
      <c r="H631" s="22"/>
      <c r="I631" s="23"/>
    </row>
    <row r="632" spans="1:11" ht="13">
      <c r="A632" s="20">
        <v>3</v>
      </c>
      <c r="C632" s="28" t="str">
        <f>'[2]FR-16(7)(v)-1 Functional'!C632</f>
        <v>AUTO PROC INTEREST DED</v>
      </c>
      <c r="D632" s="4" t="str">
        <f>'[2]FR-16(7)(v)-1 Functional'!D632</f>
        <v>RB99</v>
      </c>
      <c r="E632" s="3"/>
      <c r="F632" s="33">
        <f>'[2]FR-16(7)(v)-14 TOTAL CLASS'!G632</f>
        <v>11481502</v>
      </c>
      <c r="G632" s="25">
        <f>'[2]FR-16(7)(v)-3 PROD Demand'!G632+'[2]FR-16(7)(v)-7 TRANS Demand'!G632+'[2]FR-16(7)(v)-11 DIST Demand'!G632</f>
        <v>9450252</v>
      </c>
      <c r="H632" s="26">
        <f>'[2]FR-16(7)(v)-4 PROD Energy'!G632+'[2]FR-16(7)(v)-8 TRANS Energy'!G632+'[2]FR-16(7)(v)-12 DIST Energy'!G632</f>
        <v>319413</v>
      </c>
      <c r="I632" s="27">
        <f>'[2]FR-16(7)(v)-5 PROD Cust'!G632+'[2]FR-16(7)(v)-9 TRANS Cust'!G632+'[2]FR-16(7)(v)-13 DIST Cust'!G632</f>
        <v>1711837</v>
      </c>
      <c r="J632" s="24">
        <f>SUM(G632:I632)</f>
        <v>11481502</v>
      </c>
      <c r="K632" s="24">
        <f>F632-J632</f>
        <v>0</v>
      </c>
    </row>
    <row r="633" spans="1:11" ht="13">
      <c r="A633" s="20">
        <v>4</v>
      </c>
      <c r="C633" s="2" t="str">
        <f>'[2]FR-16(7)(v)-1 Functional'!C633</f>
        <v xml:space="preserve">  TOTAL INTEREST EXPENSE</v>
      </c>
      <c r="D633" s="4"/>
      <c r="E633" s="3"/>
      <c r="F633" s="29">
        <f t="shared" ref="F633:K633" si="125">F632</f>
        <v>11481502</v>
      </c>
      <c r="G633" s="30">
        <f t="shared" si="125"/>
        <v>9450252</v>
      </c>
      <c r="H633" s="31">
        <f t="shared" si="125"/>
        <v>319413</v>
      </c>
      <c r="I633" s="32">
        <f t="shared" si="125"/>
        <v>1711837</v>
      </c>
      <c r="J633" s="29">
        <f t="shared" si="125"/>
        <v>11481502</v>
      </c>
      <c r="K633" s="29">
        <f t="shared" si="125"/>
        <v>0</v>
      </c>
    </row>
    <row r="634" spans="1:11" ht="13">
      <c r="A634" s="20">
        <v>5</v>
      </c>
      <c r="D634" s="4"/>
      <c r="E634" s="3"/>
      <c r="G634" s="21"/>
      <c r="H634" s="22"/>
      <c r="I634" s="23"/>
    </row>
    <row r="635" spans="1:11" ht="13">
      <c r="A635" s="20">
        <v>6</v>
      </c>
      <c r="B635" s="2" t="s">
        <v>119</v>
      </c>
      <c r="D635" s="4"/>
      <c r="E635" s="3"/>
      <c r="G635" s="21"/>
      <c r="H635" s="22"/>
      <c r="I635" s="23"/>
    </row>
    <row r="636" spans="1:11" ht="13">
      <c r="A636" s="20">
        <v>7</v>
      </c>
      <c r="C636" s="2" t="str">
        <f>'[2]FR-16(7)(v)-1 Functional'!C636</f>
        <v>DEPREC EXCESS TAX-BOOK</v>
      </c>
      <c r="D636" s="4" t="str">
        <f>'[2]FR-16(7)(v)-1 Functional'!D636</f>
        <v>DE49</v>
      </c>
      <c r="E636" s="3"/>
      <c r="F636" s="33">
        <f>'[2]FR-16(7)(v)-14 TOTAL CLASS'!G636</f>
        <v>-6919456</v>
      </c>
      <c r="G636" s="25">
        <f>'[2]FR-16(7)(v)-3 PROD Demand'!G636+'[2]FR-16(7)(v)-7 TRANS Demand'!G636+'[2]FR-16(7)(v)-11 DIST Demand'!G636</f>
        <v>-5894220</v>
      </c>
      <c r="H636" s="26">
        <f>'[2]FR-16(7)(v)-4 PROD Energy'!G636+'[2]FR-16(7)(v)-8 TRANS Energy'!G636+'[2]FR-16(7)(v)-12 DIST Energy'!G636</f>
        <v>-164769</v>
      </c>
      <c r="I636" s="27">
        <f>'[2]FR-16(7)(v)-5 PROD Cust'!G636+'[2]FR-16(7)(v)-9 TRANS Cust'!G636+'[2]FR-16(7)(v)-13 DIST Cust'!G636</f>
        <v>-860467</v>
      </c>
      <c r="J636" s="24">
        <f>SUM(G636:I636)</f>
        <v>-6919456</v>
      </c>
      <c r="K636" s="24">
        <f>F636-J636</f>
        <v>0</v>
      </c>
    </row>
    <row r="637" spans="1:11" ht="13">
      <c r="A637" s="20">
        <v>8</v>
      </c>
      <c r="C637" s="2" t="str">
        <f>'[2]FR-16(7)(v)-1 Functional'!C637</f>
        <v>PERMANENT DIFFERENCES</v>
      </c>
      <c r="D637" s="4" t="str">
        <f>'[2]FR-16(7)(v)-1 Functional'!D637</f>
        <v>A357</v>
      </c>
      <c r="E637" s="3"/>
      <c r="F637" s="33">
        <f>'[2]FR-16(7)(v)-14 TOTAL CLASS'!G637</f>
        <v>-106179</v>
      </c>
      <c r="G637" s="25">
        <f>'[2]FR-16(7)(v)-3 PROD Demand'!G637+'[2]FR-16(7)(v)-7 TRANS Demand'!G637+'[2]FR-16(7)(v)-11 DIST Demand'!G637</f>
        <v>-76026</v>
      </c>
      <c r="H637" s="26">
        <f>'[2]FR-16(7)(v)-4 PROD Energy'!G637+'[2]FR-16(7)(v)-8 TRANS Energy'!G637+'[2]FR-16(7)(v)-12 DIST Energy'!G637</f>
        <v>-14142</v>
      </c>
      <c r="I637" s="27">
        <f>'[2]FR-16(7)(v)-5 PROD Cust'!G637+'[2]FR-16(7)(v)-9 TRANS Cust'!G637+'[2]FR-16(7)(v)-13 DIST Cust'!G637</f>
        <v>-16011</v>
      </c>
      <c r="J637" s="24">
        <f>SUM(G637:I637)</f>
        <v>-106179</v>
      </c>
      <c r="K637" s="24">
        <f>F637-J637</f>
        <v>0</v>
      </c>
    </row>
    <row r="638" spans="1:11" ht="13">
      <c r="A638" s="20">
        <v>9</v>
      </c>
      <c r="C638" s="28" t="str">
        <f>'[2]FR-16(7)(v)-1 Functional'!C638</f>
        <v>TEMPORARY DIFFERENCES</v>
      </c>
      <c r="D638" s="4" t="str">
        <f>'[2]FR-16(7)(v)-1 Functional'!D638</f>
        <v>DE49</v>
      </c>
      <c r="E638" s="3"/>
      <c r="F638" s="33">
        <f>'[2]FR-16(7)(v)-14 TOTAL CLASS'!G638</f>
        <v>19233083</v>
      </c>
      <c r="G638" s="25">
        <f>'[2]FR-16(7)(v)-3 PROD Demand'!G638+'[2]FR-16(7)(v)-7 TRANS Demand'!G638+'[2]FR-16(7)(v)-11 DIST Demand'!G638</f>
        <v>16383380</v>
      </c>
      <c r="H638" s="26">
        <f>'[2]FR-16(7)(v)-4 PROD Energy'!G638+'[2]FR-16(7)(v)-8 TRANS Energy'!G638+'[2]FR-16(7)(v)-12 DIST Energy'!G638</f>
        <v>457983</v>
      </c>
      <c r="I638" s="27">
        <f>'[2]FR-16(7)(v)-5 PROD Cust'!G638+'[2]FR-16(7)(v)-9 TRANS Cust'!G638+'[2]FR-16(7)(v)-13 DIST Cust'!G638</f>
        <v>2391720</v>
      </c>
      <c r="J638" s="24">
        <f>SUM(G638:I638)</f>
        <v>19233083</v>
      </c>
      <c r="K638" s="24">
        <f>F638-J638</f>
        <v>0</v>
      </c>
    </row>
    <row r="639" spans="1:11" ht="13">
      <c r="A639" s="20">
        <v>10</v>
      </c>
      <c r="C639" s="2" t="str">
        <f>'[2]FR-16(7)(v)-1 Functional'!C639</f>
        <v xml:space="preserve">  TOTAL OTHER DEDUCTIONS</v>
      </c>
      <c r="D639" s="4"/>
      <c r="E639" s="3"/>
      <c r="F639" s="29">
        <f t="shared" ref="F639:K639" si="126">SUM(F636:F638)</f>
        <v>12207448</v>
      </c>
      <c r="G639" s="30">
        <f t="shared" si="126"/>
        <v>10413134</v>
      </c>
      <c r="H639" s="31">
        <f t="shared" si="126"/>
        <v>279072</v>
      </c>
      <c r="I639" s="32">
        <f t="shared" si="126"/>
        <v>1515242</v>
      </c>
      <c r="J639" s="29">
        <f t="shared" si="126"/>
        <v>12207448</v>
      </c>
      <c r="K639" s="29">
        <f t="shared" si="126"/>
        <v>0</v>
      </c>
    </row>
    <row r="640" spans="1:11" ht="13">
      <c r="A640" s="20">
        <v>11</v>
      </c>
      <c r="D640" s="4"/>
      <c r="E640" s="3"/>
      <c r="G640" s="21"/>
      <c r="H640" s="22"/>
      <c r="I640" s="23"/>
    </row>
    <row r="641" spans="1:11" ht="13">
      <c r="A641" s="20">
        <v>12</v>
      </c>
      <c r="B641" s="2" t="s">
        <v>120</v>
      </c>
      <c r="D641" s="4"/>
      <c r="E641" s="3"/>
      <c r="F641" s="24">
        <f t="shared" ref="F641:K641" si="127">F639+F633</f>
        <v>23688950</v>
      </c>
      <c r="G641" s="25">
        <f t="shared" si="127"/>
        <v>19863386</v>
      </c>
      <c r="H641" s="26">
        <f t="shared" si="127"/>
        <v>598485</v>
      </c>
      <c r="I641" s="27">
        <f t="shared" si="127"/>
        <v>3227079</v>
      </c>
      <c r="J641" s="24">
        <f t="shared" si="127"/>
        <v>23688950</v>
      </c>
      <c r="K641" s="24">
        <f t="shared" si="127"/>
        <v>0</v>
      </c>
    </row>
    <row r="642" spans="1:11" ht="13">
      <c r="A642" s="20">
        <v>13</v>
      </c>
      <c r="D642" s="4"/>
      <c r="E642" s="3"/>
      <c r="G642" s="21"/>
      <c r="H642" s="22"/>
      <c r="I642" s="23"/>
    </row>
    <row r="643" spans="1:11" ht="13">
      <c r="A643" s="20">
        <v>14</v>
      </c>
      <c r="B643" s="99" t="s">
        <v>121</v>
      </c>
      <c r="D643" s="4"/>
      <c r="E643" s="3"/>
      <c r="G643" s="21"/>
      <c r="H643" s="22"/>
      <c r="I643" s="23"/>
    </row>
    <row r="644" spans="1:11" ht="13">
      <c r="A644" s="20">
        <v>15</v>
      </c>
      <c r="C644" s="2" t="str">
        <f>'[2]FR-16(7)(v)-1 Functional'!C644</f>
        <v>DEFERRED INCOME TAXES - NET</v>
      </c>
      <c r="D644" s="4" t="str">
        <f>'[2]FR-16(7)(v)-1 Functional'!D644</f>
        <v>OM39</v>
      </c>
      <c r="E644" s="3"/>
      <c r="F644" s="33">
        <f>'[2]FR-16(7)(v)-14 TOTAL CLASS'!G644</f>
        <v>2239659</v>
      </c>
      <c r="G644" s="25">
        <f>'[2]FR-16(7)(v)-3 PROD Demand'!G644+'[2]FR-16(7)(v)-7 TRANS Demand'!G644+'[2]FR-16(7)(v)-11 DIST Demand'!G644</f>
        <v>686152</v>
      </c>
      <c r="H644" s="26">
        <f>'[2]FR-16(7)(v)-4 PROD Energy'!G644+'[2]FR-16(7)(v)-8 TRANS Energy'!G644+'[2]FR-16(7)(v)-12 DIST Energy'!G644</f>
        <v>1354514</v>
      </c>
      <c r="I644" s="27">
        <f>'[2]FR-16(7)(v)-5 PROD Cust'!G644+'[2]FR-16(7)(v)-9 TRANS Cust'!G644+'[2]FR-16(7)(v)-13 DIST Cust'!G644</f>
        <v>198993</v>
      </c>
      <c r="J644" s="24">
        <f>SUM(G644:I644)</f>
        <v>2239659</v>
      </c>
      <c r="K644" s="24">
        <f>F644-J644</f>
        <v>0</v>
      </c>
    </row>
    <row r="645" spans="1:11" ht="13">
      <c r="A645" s="20">
        <v>16</v>
      </c>
      <c r="C645" s="2" t="str">
        <f>'[2]FR-16(7)(v)-1 Functional'!C645</f>
        <v>AMORT OF DEFERRED MERGER COST</v>
      </c>
      <c r="D645" s="4" t="str">
        <f>'[2]FR-16(7)(v)-1 Functional'!D645</f>
        <v>A357</v>
      </c>
      <c r="E645" s="3"/>
      <c r="F645" s="33">
        <f>'[2]FR-16(7)(v)-14 TOTAL CLASS'!G645</f>
        <v>0</v>
      </c>
      <c r="G645" s="25">
        <f>'[2]FR-16(7)(v)-3 PROD Demand'!G645+'[2]FR-16(7)(v)-7 TRANS Demand'!G645+'[2]FR-16(7)(v)-11 DIST Demand'!G645</f>
        <v>0</v>
      </c>
      <c r="H645" s="26">
        <f>'[2]FR-16(7)(v)-4 PROD Energy'!G645+'[2]FR-16(7)(v)-8 TRANS Energy'!G645+'[2]FR-16(7)(v)-12 DIST Energy'!G645</f>
        <v>0</v>
      </c>
      <c r="I645" s="27">
        <f>'[2]FR-16(7)(v)-5 PROD Cust'!G645+'[2]FR-16(7)(v)-9 TRANS Cust'!G645+'[2]FR-16(7)(v)-13 DIST Cust'!G645</f>
        <v>0</v>
      </c>
      <c r="J645" s="24">
        <f>SUM(G645:I645)</f>
        <v>0</v>
      </c>
      <c r="K645" s="24">
        <f>F645-J645</f>
        <v>0</v>
      </c>
    </row>
    <row r="646" spans="1:11" ht="13">
      <c r="A646" s="20">
        <v>17</v>
      </c>
      <c r="C646" s="2" t="str">
        <f>'[2]FR-16(7)(v)-1 Functional'!C646</f>
        <v>DIT ADJUSTMENT - S/L DEPRECIATION</v>
      </c>
      <c r="D646" s="4" t="str">
        <f>'[2]FR-16(7)(v)-1 Functional'!D646</f>
        <v>DE49</v>
      </c>
      <c r="E646" s="3"/>
      <c r="F646" s="33">
        <f>'[2]FR-16(7)(v)-14 TOTAL CLASS'!G646</f>
        <v>0</v>
      </c>
      <c r="G646" s="25">
        <f>'[2]FR-16(7)(v)-3 PROD Demand'!G646+'[2]FR-16(7)(v)-7 TRANS Demand'!G646+'[2]FR-16(7)(v)-11 DIST Demand'!G646</f>
        <v>0</v>
      </c>
      <c r="H646" s="26">
        <f>'[2]FR-16(7)(v)-4 PROD Energy'!G646+'[2]FR-16(7)(v)-8 TRANS Energy'!G646+'[2]FR-16(7)(v)-12 DIST Energy'!G646</f>
        <v>0</v>
      </c>
      <c r="I646" s="27">
        <f>'[2]FR-16(7)(v)-5 PROD Cust'!G646+'[2]FR-16(7)(v)-9 TRANS Cust'!G646+'[2]FR-16(7)(v)-13 DIST Cust'!G646</f>
        <v>0</v>
      </c>
      <c r="J646" s="24">
        <f>SUM(G646:I646)</f>
        <v>0</v>
      </c>
      <c r="K646" s="24">
        <f>F646-J646</f>
        <v>0</v>
      </c>
    </row>
    <row r="647" spans="1:11" ht="13">
      <c r="A647" s="20">
        <v>18</v>
      </c>
      <c r="C647" s="2" t="str">
        <f>'[2]FR-16(7)(v)-1 Functional'!C647</f>
        <v>DIT ADJUSTMENT - ARAM</v>
      </c>
      <c r="D647" s="4" t="str">
        <f>'[2]FR-16(7)(v)-1 Functional'!D647</f>
        <v>K201</v>
      </c>
      <c r="E647" s="3"/>
      <c r="F647" s="33">
        <f>'[2]FR-16(7)(v)-14 TOTAL CLASS'!G647</f>
        <v>-30425</v>
      </c>
      <c r="G647" s="25">
        <f>'[2]FR-16(7)(v)-3 PROD Demand'!G647+'[2]FR-16(7)(v)-7 TRANS Demand'!G647+'[2]FR-16(7)(v)-11 DIST Demand'!G647</f>
        <v>-30425</v>
      </c>
      <c r="H647" s="26">
        <f>'[2]FR-16(7)(v)-4 PROD Energy'!G647+'[2]FR-16(7)(v)-8 TRANS Energy'!G647+'[2]FR-16(7)(v)-12 DIST Energy'!G647</f>
        <v>0</v>
      </c>
      <c r="I647" s="27">
        <f>'[2]FR-16(7)(v)-5 PROD Cust'!G647+'[2]FR-16(7)(v)-9 TRANS Cust'!G647+'[2]FR-16(7)(v)-13 DIST Cust'!G647</f>
        <v>0</v>
      </c>
      <c r="J647" s="24">
        <f>SUM(G647:I647)</f>
        <v>-30425</v>
      </c>
      <c r="K647" s="24">
        <f>F647-J647</f>
        <v>0</v>
      </c>
    </row>
    <row r="648" spans="1:11" ht="13">
      <c r="A648" s="20">
        <v>19</v>
      </c>
      <c r="C648" s="28" t="str">
        <f>'[2]FR-16(7)(v)-1 Functional'!C648</f>
        <v>DIT ADJUSTMENT - AMORT OF EXCESS DEF TAXES</v>
      </c>
      <c r="D648" s="4" t="str">
        <f>'[2]FR-16(7)(v)-1 Functional'!D648</f>
        <v>A357</v>
      </c>
      <c r="E648" s="3"/>
      <c r="F648" s="33">
        <f>'[2]FR-16(7)(v)-14 TOTAL CLASS'!G648</f>
        <v>-3386435</v>
      </c>
      <c r="G648" s="25">
        <f>'[2]FR-16(7)(v)-3 PROD Demand'!G648+'[2]FR-16(7)(v)-7 TRANS Demand'!G648+'[2]FR-16(7)(v)-11 DIST Demand'!G648</f>
        <v>-2424754</v>
      </c>
      <c r="H648" s="26">
        <f>'[2]FR-16(7)(v)-4 PROD Energy'!G648+'[2]FR-16(7)(v)-8 TRANS Energy'!G648+'[2]FR-16(7)(v)-12 DIST Energy'!G648</f>
        <v>-451049</v>
      </c>
      <c r="I648" s="27">
        <f>'[2]FR-16(7)(v)-5 PROD Cust'!G648+'[2]FR-16(7)(v)-9 TRANS Cust'!G648+'[2]FR-16(7)(v)-13 DIST Cust'!G648</f>
        <v>-510632</v>
      </c>
      <c r="J648" s="24">
        <f>SUM(G648:I648)</f>
        <v>-3386435</v>
      </c>
      <c r="K648" s="24">
        <f>F648-J648</f>
        <v>0</v>
      </c>
    </row>
    <row r="649" spans="1:11" ht="13">
      <c r="A649" s="20">
        <v>20</v>
      </c>
      <c r="C649" s="2" t="str">
        <f>'[2]FR-16(7)(v)-1 Functional'!C649</f>
        <v xml:space="preserve">  TOTAL FED DEF IT (410 &amp; 411)</v>
      </c>
      <c r="D649" s="4"/>
      <c r="E649" s="3"/>
      <c r="F649" s="29">
        <f t="shared" ref="F649:K649" si="128">SUM(F644:F648)</f>
        <v>-1177201</v>
      </c>
      <c r="G649" s="30">
        <f t="shared" si="128"/>
        <v>-1769027</v>
      </c>
      <c r="H649" s="31">
        <f t="shared" si="128"/>
        <v>903465</v>
      </c>
      <c r="I649" s="32">
        <f t="shared" si="128"/>
        <v>-311639</v>
      </c>
      <c r="J649" s="29">
        <f t="shared" si="128"/>
        <v>-1177201</v>
      </c>
      <c r="K649" s="29">
        <f t="shared" si="128"/>
        <v>0</v>
      </c>
    </row>
    <row r="650" spans="1:11" ht="13">
      <c r="A650" s="20">
        <v>21</v>
      </c>
      <c r="D650" s="4"/>
      <c r="E650" s="3"/>
      <c r="G650" s="21"/>
      <c r="H650" s="22"/>
      <c r="I650" s="23"/>
    </row>
    <row r="651" spans="1:11" ht="13">
      <c r="A651" s="20">
        <v>22</v>
      </c>
      <c r="B651" s="2" t="s">
        <v>122</v>
      </c>
      <c r="D651" s="4"/>
      <c r="E651" s="3"/>
      <c r="G651" s="21"/>
      <c r="H651" s="22"/>
      <c r="I651" s="23"/>
    </row>
    <row r="652" spans="1:11" ht="13">
      <c r="A652" s="20">
        <v>23</v>
      </c>
      <c r="C652" s="28" t="str">
        <f>'[2]FR-16(7)(v)-1 Functional'!C652</f>
        <v>AMORTIZE ITC</v>
      </c>
      <c r="D652" s="4" t="str">
        <f>'[2]FR-16(7)(v)-1 Functional'!D652</f>
        <v>NP29</v>
      </c>
      <c r="E652" s="3"/>
      <c r="F652" s="33">
        <f>'[2]FR-16(7)(v)-14 TOTAL CLASS'!G652</f>
        <v>0</v>
      </c>
      <c r="G652" s="25">
        <f>'[2]FR-16(7)(v)-3 PROD Demand'!G652+'[2]FR-16(7)(v)-7 TRANS Demand'!G652+'[2]FR-16(7)(v)-11 DIST Demand'!G652</f>
        <v>0</v>
      </c>
      <c r="H652" s="26">
        <f>'[2]FR-16(7)(v)-4 PROD Energy'!G652+'[2]FR-16(7)(v)-8 TRANS Energy'!G652+'[2]FR-16(7)(v)-12 DIST Energy'!G652</f>
        <v>0</v>
      </c>
      <c r="I652" s="27">
        <f>'[2]FR-16(7)(v)-5 PROD Cust'!G652+'[2]FR-16(7)(v)-9 TRANS Cust'!G652+'[2]FR-16(7)(v)-13 DIST Cust'!G652</f>
        <v>0</v>
      </c>
      <c r="J652" s="24">
        <f>SUM(G652:I652)</f>
        <v>0</v>
      </c>
      <c r="K652" s="24">
        <f>F652-J652</f>
        <v>0</v>
      </c>
    </row>
    <row r="653" spans="1:11" ht="13">
      <c r="A653" s="20">
        <v>24</v>
      </c>
      <c r="C653" s="2" t="str">
        <f>'[2]FR-16(7)(v)-1 Functional'!C653</f>
        <v xml:space="preserve">  TOTAL AMORTIZED ITC</v>
      </c>
      <c r="D653" s="4"/>
      <c r="E653" s="3"/>
      <c r="F653" s="29">
        <f t="shared" ref="F653:K653" si="129">SUM(F652:F652)</f>
        <v>0</v>
      </c>
      <c r="G653" s="30">
        <f t="shared" si="129"/>
        <v>0</v>
      </c>
      <c r="H653" s="31">
        <f t="shared" si="129"/>
        <v>0</v>
      </c>
      <c r="I653" s="32">
        <f t="shared" si="129"/>
        <v>0</v>
      </c>
      <c r="J653" s="29">
        <f t="shared" si="129"/>
        <v>0</v>
      </c>
      <c r="K653" s="29">
        <f t="shared" si="129"/>
        <v>0</v>
      </c>
    </row>
    <row r="654" spans="1:11" ht="13">
      <c r="A654" s="20">
        <v>25</v>
      </c>
      <c r="D654" s="4"/>
      <c r="E654" s="3"/>
      <c r="F654" s="97"/>
      <c r="G654" s="100"/>
      <c r="H654" s="101"/>
      <c r="I654" s="102"/>
      <c r="J654" s="97"/>
      <c r="K654" s="97"/>
    </row>
    <row r="655" spans="1:11" ht="15.5">
      <c r="A655" s="20">
        <v>26</v>
      </c>
      <c r="B655" s="2" t="s">
        <v>123</v>
      </c>
      <c r="D655" s="103"/>
      <c r="E655" s="104"/>
      <c r="F655" s="97"/>
      <c r="G655" s="100"/>
      <c r="H655" s="101"/>
      <c r="I655" s="102"/>
      <c r="J655" s="97"/>
      <c r="K655" s="97"/>
    </row>
    <row r="656" spans="1:11" ht="13">
      <c r="A656" s="20">
        <v>27</v>
      </c>
      <c r="C656" s="2" t="str">
        <f>'[2]FR-16(7)(v)-1 Functional'!C656</f>
        <v>FUEL TAX CREDIT</v>
      </c>
      <c r="D656" s="4" t="str">
        <f>'[2]FR-16(7)(v)-1 Functional'!D656</f>
        <v>K301</v>
      </c>
      <c r="F656" s="33">
        <f>'[2]FR-16(7)(v)-14 TOTAL CLASS'!G656</f>
        <v>0</v>
      </c>
      <c r="G656" s="25">
        <f>'[2]FR-16(7)(v)-3 PROD Demand'!G656+'[2]FR-16(7)(v)-7 TRANS Demand'!G656+'[2]FR-16(7)(v)-11 DIST Demand'!G656</f>
        <v>0</v>
      </c>
      <c r="H656" s="26">
        <f>'[2]FR-16(7)(v)-4 PROD Energy'!G656+'[2]FR-16(7)(v)-8 TRANS Energy'!G656+'[2]FR-16(7)(v)-12 DIST Energy'!G656</f>
        <v>0</v>
      </c>
      <c r="I656" s="27">
        <f>'[2]FR-16(7)(v)-5 PROD Cust'!G656+'[2]FR-16(7)(v)-9 TRANS Cust'!G656+'[2]FR-16(7)(v)-13 DIST Cust'!G656</f>
        <v>0</v>
      </c>
      <c r="J656" s="24">
        <f>SUM(G656:I656)</f>
        <v>0</v>
      </c>
      <c r="K656" s="24">
        <f>F656-J656</f>
        <v>0</v>
      </c>
    </row>
    <row r="657" spans="1:11" ht="13">
      <c r="A657" s="20">
        <v>28</v>
      </c>
      <c r="C657" s="28" t="str">
        <f>'[2]FR-16(7)(v)-1 Functional'!C657</f>
        <v>R&amp;D CREDIT - SECTION 41</v>
      </c>
      <c r="D657" s="4" t="str">
        <f>'[2]FR-16(7)(v)-1 Functional'!D657</f>
        <v>A315</v>
      </c>
      <c r="F657" s="33">
        <f>'[2]FR-16(7)(v)-14 TOTAL CLASS'!G657</f>
        <v>0</v>
      </c>
      <c r="G657" s="25">
        <f>'[2]FR-16(7)(v)-3 PROD Demand'!G657+'[2]FR-16(7)(v)-7 TRANS Demand'!G657+'[2]FR-16(7)(v)-11 DIST Demand'!G657</f>
        <v>0</v>
      </c>
      <c r="H657" s="26">
        <f>'[2]FR-16(7)(v)-4 PROD Energy'!G657+'[2]FR-16(7)(v)-8 TRANS Energy'!G657+'[2]FR-16(7)(v)-12 DIST Energy'!G657</f>
        <v>0</v>
      </c>
      <c r="I657" s="27">
        <f>'[2]FR-16(7)(v)-5 PROD Cust'!G657+'[2]FR-16(7)(v)-9 TRANS Cust'!G657+'[2]FR-16(7)(v)-13 DIST Cust'!G657</f>
        <v>0</v>
      </c>
      <c r="J657" s="24">
        <f>SUM(G657:I657)</f>
        <v>0</v>
      </c>
      <c r="K657" s="24">
        <f>F657-J657</f>
        <v>0</v>
      </c>
    </row>
    <row r="658" spans="1:11" ht="15.5">
      <c r="A658" s="20">
        <v>29</v>
      </c>
      <c r="C658" s="2" t="str">
        <f>'[2]FR-16(7)(v)-1 Functional'!C658</f>
        <v xml:space="preserve">  TOTAL OTHER FEDERAL TAX CREDITS</v>
      </c>
      <c r="D658" s="103"/>
      <c r="E658" s="104"/>
      <c r="F658" s="29">
        <f t="shared" ref="F658:K658" si="130">SUM(F656:F657)</f>
        <v>0</v>
      </c>
      <c r="G658" s="30">
        <f t="shared" si="130"/>
        <v>0</v>
      </c>
      <c r="H658" s="31">
        <f t="shared" si="130"/>
        <v>0</v>
      </c>
      <c r="I658" s="32">
        <f t="shared" si="130"/>
        <v>0</v>
      </c>
      <c r="J658" s="29">
        <f t="shared" si="130"/>
        <v>0</v>
      </c>
      <c r="K658" s="29">
        <f t="shared" si="130"/>
        <v>0</v>
      </c>
    </row>
    <row r="659" spans="1:11" ht="15.5">
      <c r="A659" s="20">
        <v>30</v>
      </c>
      <c r="B659"/>
      <c r="C659"/>
      <c r="D659" s="103"/>
      <c r="E659" s="104"/>
      <c r="F659" s="97"/>
      <c r="G659" s="100"/>
      <c r="H659" s="101"/>
      <c r="I659" s="102"/>
      <c r="J659" s="97"/>
      <c r="K659" s="97"/>
    </row>
    <row r="660" spans="1:11" ht="15.5">
      <c r="A660" s="20">
        <v>31</v>
      </c>
      <c r="B660" s="2" t="s">
        <v>84</v>
      </c>
      <c r="C660"/>
      <c r="D660" s="103"/>
      <c r="E660" s="104"/>
      <c r="F660" s="97"/>
      <c r="G660" s="100"/>
      <c r="H660" s="101"/>
      <c r="I660" s="102"/>
      <c r="J660" s="97"/>
      <c r="K660" s="97"/>
    </row>
    <row r="661" spans="1:11" ht="13">
      <c r="A661" s="20">
        <v>32</v>
      </c>
      <c r="C661" s="2" t="str">
        <f>'[2]FR-16(7)(v)-1 Functional'!C661</f>
        <v>TOTAL FED DEF IT (410 &amp; 411)</v>
      </c>
      <c r="D661" s="4"/>
      <c r="E661" s="3"/>
      <c r="F661" s="33">
        <f t="shared" ref="F661:K661" si="131">F649</f>
        <v>-1177201</v>
      </c>
      <c r="G661" s="25">
        <f t="shared" si="131"/>
        <v>-1769027</v>
      </c>
      <c r="H661" s="26">
        <f t="shared" si="131"/>
        <v>903465</v>
      </c>
      <c r="I661" s="27">
        <f t="shared" si="131"/>
        <v>-311639</v>
      </c>
      <c r="J661" s="24">
        <f t="shared" si="131"/>
        <v>-1177201</v>
      </c>
      <c r="K661" s="24">
        <f t="shared" si="131"/>
        <v>0</v>
      </c>
    </row>
    <row r="662" spans="1:11" ht="13">
      <c r="A662" s="20">
        <v>33</v>
      </c>
      <c r="C662" s="28" t="str">
        <f>'[2]FR-16(7)(v)-1 Functional'!C662</f>
        <v>TOTAL AMORTIZED ITC &amp; OTHER FEDERAL TAX CREDITS</v>
      </c>
      <c r="D662" s="4"/>
      <c r="E662" s="3"/>
      <c r="F662" s="33">
        <f t="shared" ref="F662:K662" si="132">-F653-F658</f>
        <v>0</v>
      </c>
      <c r="G662" s="25">
        <f t="shared" si="132"/>
        <v>0</v>
      </c>
      <c r="H662" s="26">
        <f t="shared" si="132"/>
        <v>0</v>
      </c>
      <c r="I662" s="27">
        <f t="shared" si="132"/>
        <v>0</v>
      </c>
      <c r="J662" s="24">
        <f t="shared" si="132"/>
        <v>0</v>
      </c>
      <c r="K662" s="24">
        <f t="shared" si="132"/>
        <v>0</v>
      </c>
    </row>
    <row r="663" spans="1:11" ht="13">
      <c r="A663" s="20">
        <v>34</v>
      </c>
      <c r="C663" s="2" t="str">
        <f>'[2]FR-16(7)(v)-1 Functional'!C663</f>
        <v xml:space="preserve">  TOTAL FEDERAL TAX ADJUSTMENTS</v>
      </c>
      <c r="D663" s="4"/>
      <c r="E663" s="3"/>
      <c r="F663" s="29">
        <f t="shared" ref="F663:K663" si="133">SUM(F661:F662)</f>
        <v>-1177201</v>
      </c>
      <c r="G663" s="30">
        <f t="shared" si="133"/>
        <v>-1769027</v>
      </c>
      <c r="H663" s="31">
        <f t="shared" si="133"/>
        <v>903465</v>
      </c>
      <c r="I663" s="32">
        <f t="shared" si="133"/>
        <v>-311639</v>
      </c>
      <c r="J663" s="29">
        <f t="shared" si="133"/>
        <v>-1177201</v>
      </c>
      <c r="K663" s="29">
        <f t="shared" si="133"/>
        <v>0</v>
      </c>
    </row>
    <row r="664" spans="1:11" ht="13">
      <c r="A664" s="20">
        <v>35</v>
      </c>
      <c r="D664" s="4"/>
      <c r="E664" s="3"/>
      <c r="G664" s="21"/>
      <c r="H664" s="22"/>
      <c r="I664" s="23"/>
    </row>
    <row r="665" spans="1:11" ht="13">
      <c r="A665" s="20">
        <v>36</v>
      </c>
      <c r="B665" s="2" t="s">
        <v>124</v>
      </c>
      <c r="D665" s="4"/>
      <c r="E665" s="3"/>
      <c r="G665" s="21"/>
      <c r="H665" s="22"/>
      <c r="I665" s="23"/>
    </row>
    <row r="666" spans="1:11" ht="13">
      <c r="A666" s="20">
        <v>37</v>
      </c>
      <c r="C666" s="2" t="s">
        <v>20</v>
      </c>
      <c r="D666" s="4"/>
      <c r="E666" s="3"/>
      <c r="F666" s="24">
        <f>F433</f>
        <v>39166671</v>
      </c>
      <c r="G666" s="25">
        <f>G433</f>
        <v>32237492</v>
      </c>
      <c r="H666" s="26">
        <f>H433</f>
        <v>1089611</v>
      </c>
      <c r="I666" s="27">
        <f>I433</f>
        <v>5839568</v>
      </c>
      <c r="J666" s="24">
        <f>J433</f>
        <v>39166671</v>
      </c>
      <c r="K666" s="24">
        <f>F666-J666</f>
        <v>0</v>
      </c>
    </row>
    <row r="667" spans="1:11" ht="13">
      <c r="A667" s="20">
        <v>38</v>
      </c>
      <c r="C667" s="2" t="str">
        <f>'[2]FR-16(7)(v)-1 Functional'!C667</f>
        <v>NET DEDUCTIONS AND ADDITIONS</v>
      </c>
      <c r="D667" s="4"/>
      <c r="E667" s="3"/>
      <c r="F667" s="24">
        <f>-F641</f>
        <v>-23688950</v>
      </c>
      <c r="G667" s="25">
        <f>-G641</f>
        <v>-19863386</v>
      </c>
      <c r="H667" s="26">
        <f>-H641</f>
        <v>-598485</v>
      </c>
      <c r="I667" s="27">
        <f>-I641</f>
        <v>-3227079</v>
      </c>
      <c r="J667" s="24">
        <f>-J641</f>
        <v>-23688950</v>
      </c>
      <c r="K667" s="24">
        <f>F667-J667</f>
        <v>0</v>
      </c>
    </row>
    <row r="668" spans="1:11" ht="13">
      <c r="A668" s="20">
        <v>39</v>
      </c>
      <c r="C668" s="2" t="str">
        <f>'[2]FR-16(7)(v)-1 Functional'!C668</f>
        <v>TOTAL FEDERAL TAX ADJUSTMENTS</v>
      </c>
      <c r="D668" s="4"/>
      <c r="E668" s="3"/>
      <c r="F668" s="24">
        <f>F663</f>
        <v>-1177201</v>
      </c>
      <c r="G668" s="25">
        <f>G663</f>
        <v>-1769027</v>
      </c>
      <c r="H668" s="26">
        <f>H663</f>
        <v>903465</v>
      </c>
      <c r="I668" s="27">
        <f>I663</f>
        <v>-311639</v>
      </c>
      <c r="J668" s="24">
        <f>J663</f>
        <v>-1177201</v>
      </c>
      <c r="K668" s="24">
        <f>F668-J668</f>
        <v>0</v>
      </c>
    </row>
    <row r="669" spans="1:11" ht="13">
      <c r="A669" s="20">
        <v>40</v>
      </c>
      <c r="C669" s="2" t="s">
        <v>125</v>
      </c>
      <c r="D669" s="4"/>
      <c r="E669" s="3"/>
      <c r="F669" s="24">
        <f>F707</f>
        <v>1269627</v>
      </c>
      <c r="G669" s="25">
        <f>G707</f>
        <v>909078</v>
      </c>
      <c r="H669" s="26">
        <f>H707</f>
        <v>169105</v>
      </c>
      <c r="I669" s="27">
        <f>I707</f>
        <v>191444</v>
      </c>
      <c r="J669" s="24">
        <f>J707</f>
        <v>1269627</v>
      </c>
      <c r="K669" s="24">
        <f>F669-J669</f>
        <v>0</v>
      </c>
    </row>
    <row r="670" spans="1:11" ht="13">
      <c r="A670" s="20">
        <v>41</v>
      </c>
      <c r="C670" s="2" t="s">
        <v>19</v>
      </c>
      <c r="D670" s="4"/>
      <c r="E670" s="3"/>
      <c r="F670" s="24">
        <f>F24</f>
        <v>0</v>
      </c>
      <c r="G670" s="25">
        <f>G24</f>
        <v>0</v>
      </c>
      <c r="H670" s="26">
        <f>H24</f>
        <v>0</v>
      </c>
      <c r="I670" s="27">
        <f>I24</f>
        <v>0</v>
      </c>
      <c r="J670" s="24">
        <f>J24</f>
        <v>0</v>
      </c>
      <c r="K670" s="24">
        <f>F670-J670</f>
        <v>0</v>
      </c>
    </row>
    <row r="671" spans="1:11" ht="13">
      <c r="A671" s="20">
        <v>42</v>
      </c>
      <c r="C671" s="74" t="str">
        <f>'[2]FR-16(7)(v)-1 Functional'!C671</f>
        <v xml:space="preserve">  BASE FOR FIT COMPUATION</v>
      </c>
      <c r="D671" s="4"/>
      <c r="E671" s="3"/>
      <c r="F671" s="29">
        <f t="shared" ref="F671:K671" si="134">SUM(F666:F670)</f>
        <v>15570147</v>
      </c>
      <c r="G671" s="30">
        <f t="shared" si="134"/>
        <v>11514157</v>
      </c>
      <c r="H671" s="31">
        <f t="shared" si="134"/>
        <v>1563696</v>
      </c>
      <c r="I671" s="32">
        <f t="shared" si="134"/>
        <v>2492294</v>
      </c>
      <c r="J671" s="29">
        <f t="shared" si="134"/>
        <v>15570147</v>
      </c>
      <c r="K671" s="29">
        <f t="shared" si="134"/>
        <v>0</v>
      </c>
    </row>
    <row r="672" spans="1:11" ht="13">
      <c r="A672" s="20">
        <v>43</v>
      </c>
      <c r="D672" s="4"/>
      <c r="E672" s="3"/>
      <c r="G672" s="21"/>
      <c r="H672" s="22"/>
      <c r="I672" s="23"/>
    </row>
    <row r="673" spans="1:11" ht="13">
      <c r="A673" s="20">
        <v>44</v>
      </c>
      <c r="C673" s="2" t="str">
        <f>'[2]FR-16(7)(v)-1 Functional'!C673</f>
        <v>FIT FACTOR K190/(1-K190)</v>
      </c>
      <c r="D673" s="4"/>
      <c r="E673" s="3"/>
      <c r="F673" s="85">
        <f>ROUND(FIT/(1-FIT),9)</f>
        <v>0.26582278500000001</v>
      </c>
      <c r="G673" s="105">
        <f>ROUND(FIT/(1-FIT),9)</f>
        <v>0.26582278500000001</v>
      </c>
      <c r="H673" s="106">
        <f>ROUND(FIT/(1-FIT),9)</f>
        <v>0.26582278500000001</v>
      </c>
      <c r="I673" s="107">
        <f>ROUND(FIT/(1-FIT),9)</f>
        <v>0.26582278500000001</v>
      </c>
      <c r="J673" s="85"/>
      <c r="K673" s="85">
        <f>ROUND(FIT/(1-FIT),9)</f>
        <v>0.26582278500000001</v>
      </c>
    </row>
    <row r="674" spans="1:11" ht="13">
      <c r="A674" s="20">
        <v>45</v>
      </c>
      <c r="C674" s="2" t="str">
        <f>'[2]FR-16(7)(v)-1 Functional'!C674</f>
        <v>PRELIM FED INCOME TAX</v>
      </c>
      <c r="D674" s="4"/>
      <c r="E674" s="3"/>
      <c r="F674" s="33">
        <f>'[2]FR-16(7)(v)-14 TOTAL CLASS'!G674</f>
        <v>4138897</v>
      </c>
      <c r="G674" s="25">
        <f>F674-SUM(H674:I674)</f>
        <v>3060724</v>
      </c>
      <c r="H674" s="26">
        <f>'[2]FR-16(7)(v)-4 PROD Energy'!G674+'[2]FR-16(7)(v)-8 TRANS Energy'!G674+'[2]FR-16(7)(v)-12 DIST Energy'!G674</f>
        <v>415665</v>
      </c>
      <c r="I674" s="27">
        <f>'[2]FR-16(7)(v)-5 PROD Cust'!G674+'[2]FR-16(7)(v)-9 TRANS Cust'!G674+'[2]FR-16(7)(v)-13 DIST Cust'!G674</f>
        <v>662508</v>
      </c>
      <c r="J674" s="24">
        <f>SUM(G674:I674)</f>
        <v>4138897</v>
      </c>
      <c r="K674" s="24">
        <f>F674-J674</f>
        <v>0</v>
      </c>
    </row>
    <row r="675" spans="1:11" ht="13">
      <c r="A675" s="20">
        <v>46</v>
      </c>
      <c r="C675" s="28" t="str">
        <f>'[2]FR-16(7)(v)-1 Functional'!C675</f>
        <v>TOTAL FEDERAL TAX ADJUSTMENTS</v>
      </c>
      <c r="D675" s="4"/>
      <c r="E675" s="3"/>
      <c r="F675" s="24">
        <f>F663</f>
        <v>-1177201</v>
      </c>
      <c r="G675" s="25">
        <f>G663</f>
        <v>-1769027</v>
      </c>
      <c r="H675" s="26">
        <f>H663</f>
        <v>903465</v>
      </c>
      <c r="I675" s="27">
        <f>I663</f>
        <v>-311639</v>
      </c>
      <c r="J675" s="24">
        <f>J663</f>
        <v>-1177201</v>
      </c>
      <c r="K675" s="24">
        <f>F675-J675</f>
        <v>0</v>
      </c>
    </row>
    <row r="676" spans="1:11" ht="13">
      <c r="A676" s="20">
        <v>47</v>
      </c>
      <c r="C676" s="2" t="str">
        <f>'[2]FR-16(7)(v)-1 Functional'!C676</f>
        <v xml:space="preserve">  NET FED INCOME TAX ALLOWABLE</v>
      </c>
      <c r="D676" s="4"/>
      <c r="E676" s="3"/>
      <c r="F676" s="29">
        <f t="shared" ref="F676:K676" si="135">SUM(F674:F675)</f>
        <v>2961696</v>
      </c>
      <c r="G676" s="30">
        <f t="shared" si="135"/>
        <v>1291697</v>
      </c>
      <c r="H676" s="31">
        <f t="shared" si="135"/>
        <v>1319130</v>
      </c>
      <c r="I676" s="32">
        <f t="shared" si="135"/>
        <v>350869</v>
      </c>
      <c r="J676" s="29">
        <f t="shared" si="135"/>
        <v>2961696</v>
      </c>
      <c r="K676" s="29">
        <f t="shared" si="135"/>
        <v>0</v>
      </c>
    </row>
    <row r="677" spans="1:11" ht="13">
      <c r="A677" s="20">
        <v>48</v>
      </c>
      <c r="D677" s="4"/>
      <c r="E677" s="3"/>
      <c r="G677" s="21"/>
      <c r="H677" s="22"/>
      <c r="I677" s="23"/>
    </row>
    <row r="678" spans="1:11" ht="13">
      <c r="A678" s="20">
        <v>49</v>
      </c>
      <c r="B678" s="2" t="s">
        <v>126</v>
      </c>
      <c r="D678" s="4"/>
      <c r="E678" s="3"/>
      <c r="G678" s="21"/>
      <c r="H678" s="22"/>
      <c r="I678" s="23"/>
    </row>
    <row r="679" spans="1:11" ht="13">
      <c r="A679" s="20">
        <v>50</v>
      </c>
      <c r="B679" s="2" t="s">
        <v>127</v>
      </c>
      <c r="D679" s="4"/>
      <c r="E679" s="3"/>
      <c r="G679" s="21"/>
      <c r="H679" s="22"/>
      <c r="I679" s="23"/>
    </row>
    <row r="680" spans="1:11" ht="13">
      <c r="A680" s="20">
        <v>51</v>
      </c>
      <c r="C680" s="2" t="str">
        <f>'[2]FR-16(7)(v)-1 Functional'!C680</f>
        <v>PRELIM FEDERAL INCOME TAX</v>
      </c>
      <c r="D680" s="4"/>
      <c r="E680" s="3"/>
      <c r="F680" s="24">
        <f t="shared" ref="F680:K680" si="136">F674</f>
        <v>4138897</v>
      </c>
      <c r="G680" s="25">
        <f t="shared" si="136"/>
        <v>3060724</v>
      </c>
      <c r="H680" s="26">
        <f t="shared" si="136"/>
        <v>415665</v>
      </c>
      <c r="I680" s="27">
        <f t="shared" si="136"/>
        <v>662508</v>
      </c>
      <c r="J680" s="24">
        <f t="shared" si="136"/>
        <v>4138897</v>
      </c>
      <c r="K680" s="24">
        <f t="shared" si="136"/>
        <v>0</v>
      </c>
    </row>
    <row r="681" spans="1:11" ht="13">
      <c r="A681" s="20">
        <v>53</v>
      </c>
      <c r="C681" s="74" t="str">
        <f>'[2]FR-16(7)(v)-1 Functional'!C681</f>
        <v xml:space="preserve">  NET FED INCOME TAX PAYABLE</v>
      </c>
      <c r="D681" s="4"/>
      <c r="E681" s="3"/>
      <c r="F681" s="29">
        <f t="shared" ref="F681:K681" si="137">SUM(F680:F680)</f>
        <v>4138897</v>
      </c>
      <c r="G681" s="34">
        <f t="shared" si="137"/>
        <v>3060724</v>
      </c>
      <c r="H681" s="35">
        <f t="shared" si="137"/>
        <v>415665</v>
      </c>
      <c r="I681" s="36">
        <f t="shared" si="137"/>
        <v>662508</v>
      </c>
      <c r="J681" s="29">
        <f t="shared" si="137"/>
        <v>4138897</v>
      </c>
      <c r="K681" s="29">
        <f t="shared" si="137"/>
        <v>0</v>
      </c>
    </row>
    <row r="682" spans="1:11" ht="13">
      <c r="A682" s="20"/>
      <c r="D682" s="4"/>
      <c r="E682" s="3"/>
    </row>
    <row r="683" spans="1:11" ht="13">
      <c r="A683" s="1" t="str">
        <f>co_name</f>
        <v>DUKE ENERGY KENTUCKY, INC.</v>
      </c>
      <c r="B683" s="1"/>
      <c r="C683" s="3"/>
      <c r="D683" s="4"/>
      <c r="E683" s="3"/>
      <c r="F683" s="3"/>
      <c r="G683" s="3"/>
      <c r="H683" s="3"/>
      <c r="I683" s="3"/>
      <c r="J683" s="3" t="str">
        <f>J1</f>
        <v>FR-16(7)(v)-15</v>
      </c>
      <c r="K683" s="3"/>
    </row>
    <row r="684" spans="1:11" ht="13">
      <c r="A684" s="1" t="str">
        <f>$A$2</f>
        <v>RESIDENTIAL CLASSIFIED - ELECTRIC COST OF SERVICE</v>
      </c>
      <c r="B684" s="1"/>
      <c r="C684" s="3"/>
      <c r="D684" s="4"/>
      <c r="E684" s="3"/>
      <c r="F684" s="3"/>
      <c r="G684" s="3"/>
      <c r="H684" s="3"/>
      <c r="I684" s="3"/>
      <c r="J684" s="3" t="str">
        <f>J2</f>
        <v>WITNESS RESPONSIBLE:</v>
      </c>
      <c r="K684" s="3"/>
    </row>
    <row r="685" spans="1:11" ht="13">
      <c r="A685" s="1" t="str">
        <f>case_name</f>
        <v>CASE NO: 2022-00372</v>
      </c>
      <c r="B685" s="1"/>
      <c r="C685" s="3"/>
      <c r="D685" s="4"/>
      <c r="E685" s="3"/>
      <c r="F685" s="3"/>
      <c r="G685" s="3"/>
      <c r="H685" s="3"/>
      <c r="I685" s="3"/>
      <c r="J685" s="3" t="str">
        <f>Witness</f>
        <v>JAMES E. ZIOLKOWSKI</v>
      </c>
      <c r="K685" s="3"/>
    </row>
    <row r="686" spans="1:11" ht="13">
      <c r="A686" s="1" t="str">
        <f>data_filing</f>
        <v>DATA: 12 MONTHS ACTUAL  &amp; 0 MONTHS ESTIMATED</v>
      </c>
      <c r="B686" s="1"/>
      <c r="C686" s="3"/>
      <c r="D686" s="4"/>
      <c r="E686" s="3"/>
      <c r="F686" s="3"/>
      <c r="G686" s="3"/>
      <c r="H686" s="3"/>
      <c r="I686" s="3"/>
      <c r="J686" s="3" t="str">
        <f>"PAGE "&amp;Pages2-2&amp;" OF "&amp;Pages2</f>
        <v>PAGE 13 OF 15</v>
      </c>
      <c r="K686" s="3"/>
    </row>
    <row r="687" spans="1:11" ht="13">
      <c r="A687" s="1" t="str">
        <f>type</f>
        <v xml:space="preserve">TYPE OF FILING: "X" ORIGINAL   UPDATED    REVISED  </v>
      </c>
      <c r="B687" s="1"/>
      <c r="C687" s="3"/>
      <c r="D687" s="4"/>
      <c r="E687" s="3"/>
      <c r="F687" s="3"/>
      <c r="G687" s="3"/>
      <c r="H687" s="3"/>
      <c r="I687" s="3"/>
      <c r="J687" s="3"/>
      <c r="K687" s="3"/>
    </row>
    <row r="688" spans="1:11" ht="13">
      <c r="B688" s="1"/>
      <c r="C688" s="3"/>
      <c r="D688" s="4"/>
      <c r="E688" s="3"/>
      <c r="F688" s="3"/>
      <c r="G688" s="3"/>
      <c r="H688" s="3"/>
      <c r="I688" s="3"/>
      <c r="J688" s="3"/>
      <c r="K688" s="3"/>
    </row>
    <row r="689" spans="1:11" ht="13">
      <c r="B689" s="1"/>
      <c r="C689" s="3"/>
      <c r="D689" s="4"/>
      <c r="E689" s="3"/>
      <c r="F689" s="3"/>
      <c r="G689" s="3"/>
      <c r="H689" s="3"/>
      <c r="I689" s="3"/>
      <c r="J689" s="3"/>
      <c r="K689" s="3"/>
    </row>
    <row r="690" spans="1:11" ht="13">
      <c r="A690" s="4" t="s">
        <v>2</v>
      </c>
      <c r="B690" s="42"/>
      <c r="C690" s="45"/>
      <c r="D690" s="45"/>
      <c r="E690" s="3"/>
      <c r="F690" s="4" t="s">
        <v>3</v>
      </c>
      <c r="G690" s="7" t="s">
        <v>4</v>
      </c>
      <c r="H690" s="8"/>
      <c r="I690" s="9"/>
      <c r="J690" s="4" t="s">
        <v>3</v>
      </c>
      <c r="K690" s="4" t="s">
        <v>5</v>
      </c>
    </row>
    <row r="691" spans="1:11" ht="13">
      <c r="A691" s="10" t="s">
        <v>6</v>
      </c>
      <c r="B691" s="108" t="s">
        <v>128</v>
      </c>
      <c r="C691" s="109"/>
      <c r="D691" s="110" t="s">
        <v>129</v>
      </c>
      <c r="E691" s="11"/>
      <c r="F691" s="10" t="s">
        <v>130</v>
      </c>
      <c r="G691" s="68" t="str">
        <f>$G$9</f>
        <v>DEMAND</v>
      </c>
      <c r="H691" s="69" t="str">
        <f>$H$9</f>
        <v>ENERGY</v>
      </c>
      <c r="I691" s="70" t="str">
        <f>$I$9</f>
        <v>CUSTOMER</v>
      </c>
      <c r="J691" s="10" t="s">
        <v>13</v>
      </c>
      <c r="K691" s="10" t="s">
        <v>14</v>
      </c>
    </row>
    <row r="692" spans="1:11" ht="15.5">
      <c r="A692" s="111"/>
      <c r="B692" s="112"/>
      <c r="C692" s="113" t="s">
        <v>131</v>
      </c>
      <c r="D692" s="111"/>
      <c r="E692" s="3"/>
      <c r="G692" s="114">
        <f>$G$10</f>
        <v>3</v>
      </c>
      <c r="H692" s="115">
        <f>$H$10</f>
        <v>4</v>
      </c>
      <c r="I692" s="116">
        <f>$I$10</f>
        <v>5</v>
      </c>
    </row>
    <row r="693" spans="1:11" ht="13">
      <c r="A693" s="117">
        <v>1</v>
      </c>
      <c r="B693" s="118" t="s">
        <v>132</v>
      </c>
      <c r="C693" s="42"/>
      <c r="D693" s="42"/>
      <c r="E693" s="3"/>
      <c r="F693" s="3"/>
      <c r="G693" s="119"/>
      <c r="H693" s="120"/>
      <c r="I693" s="121"/>
      <c r="J693" s="3"/>
      <c r="K693" s="3"/>
    </row>
    <row r="694" spans="1:11" ht="13">
      <c r="A694" s="117">
        <v>2</v>
      </c>
      <c r="B694" s="122" t="s">
        <v>133</v>
      </c>
      <c r="C694" s="42"/>
      <c r="D694" s="4" t="str">
        <f>'[2]FR-16(7)(v)-1 Functional'!D694</f>
        <v>NP29</v>
      </c>
      <c r="E694" s="3"/>
      <c r="F694" s="33">
        <f>'[2]FR-16(7)(v)-14 TOTAL CLASS'!G694</f>
        <v>7054766</v>
      </c>
      <c r="G694" s="25">
        <f>'[2]FR-16(7)(v)-3 PROD Demand'!G694+'[2]FR-16(7)(v)-7 TRANS Demand'!G694+'[2]FR-16(7)(v)-11 DIST Demand'!G694</f>
        <v>5962680</v>
      </c>
      <c r="H694" s="26">
        <f>'[2]FR-16(7)(v)-4 PROD Energy'!G694+'[2]FR-16(7)(v)-8 TRANS Energy'!G694+'[2]FR-16(7)(v)-12 DIST Energy'!G694</f>
        <v>58268</v>
      </c>
      <c r="I694" s="27">
        <f>'[2]FR-16(7)(v)-5 PROD Cust'!G694+'[2]FR-16(7)(v)-9 TRANS Cust'!G694+'[2]FR-16(7)(v)-13 DIST Cust'!G694</f>
        <v>1033818</v>
      </c>
      <c r="J694" s="24">
        <f>SUM(G694:I694)</f>
        <v>7054766</v>
      </c>
      <c r="K694" s="24">
        <f>F694-J694</f>
        <v>0</v>
      </c>
    </row>
    <row r="695" spans="1:11" ht="13">
      <c r="A695" s="117">
        <v>3</v>
      </c>
      <c r="B695" s="122" t="s">
        <v>134</v>
      </c>
      <c r="C695" s="123"/>
      <c r="D695" s="4" t="str">
        <f>'[2]FR-16(7)(v)-1 Functional'!D695</f>
        <v>NP29</v>
      </c>
      <c r="E695" s="3"/>
      <c r="F695" s="33">
        <f>'[2]FR-16(7)(v)-14 TOTAL CLASS'!G695</f>
        <v>0</v>
      </c>
      <c r="G695" s="25">
        <f>'[2]FR-16(7)(v)-3 PROD Demand'!G695+'[2]FR-16(7)(v)-7 TRANS Demand'!G695+'[2]FR-16(7)(v)-11 DIST Demand'!G695</f>
        <v>0</v>
      </c>
      <c r="H695" s="26">
        <f>'[2]FR-16(7)(v)-4 PROD Energy'!G695+'[2]FR-16(7)(v)-8 TRANS Energy'!G695+'[2]FR-16(7)(v)-12 DIST Energy'!G695</f>
        <v>0</v>
      </c>
      <c r="I695" s="27">
        <f>'[2]FR-16(7)(v)-5 PROD Cust'!G695+'[2]FR-16(7)(v)-9 TRANS Cust'!G695+'[2]FR-16(7)(v)-13 DIST Cust'!G695</f>
        <v>0</v>
      </c>
      <c r="J695" s="39">
        <f>SUM(G695:I695)</f>
        <v>0</v>
      </c>
      <c r="K695" s="39">
        <f>F695-J695</f>
        <v>0</v>
      </c>
    </row>
    <row r="696" spans="1:11" ht="13">
      <c r="A696" s="117">
        <v>4</v>
      </c>
      <c r="B696" s="124" t="s">
        <v>135</v>
      </c>
      <c r="C696" s="42"/>
      <c r="D696" s="125"/>
      <c r="E696" s="3"/>
      <c r="F696" s="126">
        <f t="shared" ref="F696:K696" si="138">SUM(F694:F695)</f>
        <v>7054766</v>
      </c>
      <c r="G696" s="82">
        <f t="shared" si="138"/>
        <v>5962680</v>
      </c>
      <c r="H696" s="127">
        <f t="shared" si="138"/>
        <v>58268</v>
      </c>
      <c r="I696" s="84">
        <f t="shared" si="138"/>
        <v>1033818</v>
      </c>
      <c r="J696" s="24">
        <f t="shared" si="138"/>
        <v>7054766</v>
      </c>
      <c r="K696" s="24">
        <f t="shared" si="138"/>
        <v>0</v>
      </c>
    </row>
    <row r="697" spans="1:11" ht="15.5">
      <c r="A697" s="117">
        <v>5</v>
      </c>
      <c r="B697" s="111"/>
      <c r="C697" s="111"/>
      <c r="D697" s="128"/>
      <c r="E697" s="3"/>
      <c r="G697" s="21"/>
      <c r="H697" s="22"/>
      <c r="I697" s="23"/>
    </row>
    <row r="698" spans="1:11" ht="13">
      <c r="A698" s="117">
        <v>6</v>
      </c>
      <c r="B698" s="129" t="s">
        <v>136</v>
      </c>
      <c r="C698" s="42"/>
      <c r="D698" s="125"/>
      <c r="E698" s="3"/>
      <c r="G698" s="21"/>
      <c r="H698" s="22"/>
      <c r="I698" s="23"/>
    </row>
    <row r="699" spans="1:11" ht="13">
      <c r="A699" s="117">
        <v>7</v>
      </c>
      <c r="B699" s="118" t="s">
        <v>137</v>
      </c>
      <c r="C699" s="42"/>
      <c r="D699" s="125"/>
      <c r="E699" s="3"/>
      <c r="G699" s="21"/>
      <c r="H699" s="22"/>
      <c r="I699" s="23"/>
    </row>
    <row r="700" spans="1:11" ht="13">
      <c r="A700" s="117">
        <v>8</v>
      </c>
      <c r="B700" s="130" t="s">
        <v>138</v>
      </c>
      <c r="C700" s="123"/>
      <c r="D700" s="4" t="str">
        <f>'[2]FR-16(7)(v)-1 Functional'!D700</f>
        <v>A357</v>
      </c>
      <c r="E700" s="3"/>
      <c r="F700" s="33">
        <f>'[2]FR-16(7)(v)-14 TOTAL CLASS'!G700</f>
        <v>1269627</v>
      </c>
      <c r="G700" s="25">
        <f>'[2]FR-16(7)(v)-3 PROD Demand'!G700+'[2]FR-16(7)(v)-7 TRANS Demand'!G700+'[2]FR-16(7)(v)-11 DIST Demand'!G700</f>
        <v>909078</v>
      </c>
      <c r="H700" s="26">
        <f>'[2]FR-16(7)(v)-4 PROD Energy'!G700+'[2]FR-16(7)(v)-8 TRANS Energy'!G700+'[2]FR-16(7)(v)-12 DIST Energy'!G700</f>
        <v>169105</v>
      </c>
      <c r="I700" s="27">
        <f>'[2]FR-16(7)(v)-5 PROD Cust'!G700+'[2]FR-16(7)(v)-9 TRANS Cust'!G700+'[2]FR-16(7)(v)-13 DIST Cust'!G700</f>
        <v>191444</v>
      </c>
      <c r="J700" s="39">
        <f>SUM(G700:I700)</f>
        <v>1269627</v>
      </c>
      <c r="K700" s="39">
        <f>F700-J700</f>
        <v>0</v>
      </c>
    </row>
    <row r="701" spans="1:11" ht="13">
      <c r="A701" s="117">
        <v>9</v>
      </c>
      <c r="B701" s="124" t="s">
        <v>139</v>
      </c>
      <c r="C701" s="42"/>
      <c r="D701" s="125"/>
      <c r="E701" s="3"/>
      <c r="F701" s="126">
        <f t="shared" ref="F701:K701" si="139">SUM(F700)</f>
        <v>1269627</v>
      </c>
      <c r="G701" s="82">
        <f t="shared" si="139"/>
        <v>909078</v>
      </c>
      <c r="H701" s="127">
        <f t="shared" si="139"/>
        <v>169105</v>
      </c>
      <c r="I701" s="84">
        <f t="shared" si="139"/>
        <v>191444</v>
      </c>
      <c r="J701" s="24">
        <f t="shared" si="139"/>
        <v>1269627</v>
      </c>
      <c r="K701" s="24">
        <f t="shared" si="139"/>
        <v>0</v>
      </c>
    </row>
    <row r="702" spans="1:11" ht="13">
      <c r="A702" s="117">
        <v>10</v>
      </c>
      <c r="B702" s="42"/>
      <c r="C702" s="42"/>
      <c r="D702" s="125"/>
      <c r="E702" s="3"/>
      <c r="G702" s="21"/>
      <c r="H702" s="22"/>
      <c r="I702" s="23"/>
    </row>
    <row r="703" spans="1:11" ht="13">
      <c r="A703" s="117">
        <v>11</v>
      </c>
      <c r="B703" s="112" t="s">
        <v>140</v>
      </c>
      <c r="C703" s="131"/>
      <c r="D703" s="132"/>
      <c r="E703" s="3"/>
      <c r="G703" s="21"/>
      <c r="H703" s="22"/>
      <c r="I703" s="23"/>
    </row>
    <row r="704" spans="1:11" ht="13">
      <c r="A704" s="117">
        <v>12</v>
      </c>
      <c r="B704" s="122" t="s">
        <v>141</v>
      </c>
      <c r="C704" s="123"/>
      <c r="D704" s="4" t="str">
        <f>'[2]FR-16(7)(v)-1 Functional'!D704</f>
        <v>NP29</v>
      </c>
      <c r="E704" s="3"/>
      <c r="F704" s="33">
        <f>'[2]FR-16(7)(v)-14 TOTAL CLASS'!G704</f>
        <v>0</v>
      </c>
      <c r="G704" s="25">
        <f>'[2]FR-16(7)(v)-3 PROD Demand'!G704+'[2]FR-16(7)(v)-7 TRANS Demand'!G704+'[2]FR-16(7)(v)-11 DIST Demand'!G704</f>
        <v>0</v>
      </c>
      <c r="H704" s="26">
        <f>'[2]FR-16(7)(v)-4 PROD Energy'!G704+'[2]FR-16(7)(v)-8 TRANS Energy'!G704+'[2]FR-16(7)(v)-12 DIST Energy'!G704</f>
        <v>0</v>
      </c>
      <c r="I704" s="27">
        <f>'[2]FR-16(7)(v)-5 PROD Cust'!G704+'[2]FR-16(7)(v)-9 TRANS Cust'!G704+'[2]FR-16(7)(v)-13 DIST Cust'!G704</f>
        <v>0</v>
      </c>
      <c r="J704" s="39">
        <f>SUM(G704:I704)</f>
        <v>0</v>
      </c>
      <c r="K704" s="39">
        <f>F704-J704</f>
        <v>0</v>
      </c>
    </row>
    <row r="705" spans="1:11" ht="13">
      <c r="A705" s="117">
        <v>13</v>
      </c>
      <c r="B705" s="124" t="s">
        <v>142</v>
      </c>
      <c r="C705" s="42"/>
      <c r="D705" s="117"/>
      <c r="E705" s="3"/>
      <c r="F705" s="126">
        <f t="shared" ref="F705:K705" si="140">SUM(F704)</f>
        <v>0</v>
      </c>
      <c r="G705" s="82">
        <f t="shared" si="140"/>
        <v>0</v>
      </c>
      <c r="H705" s="127">
        <f t="shared" si="140"/>
        <v>0</v>
      </c>
      <c r="I705" s="84">
        <f t="shared" si="140"/>
        <v>0</v>
      </c>
      <c r="J705" s="24">
        <f t="shared" si="140"/>
        <v>0</v>
      </c>
      <c r="K705" s="24">
        <f t="shared" si="140"/>
        <v>0</v>
      </c>
    </row>
    <row r="706" spans="1:11" ht="13">
      <c r="A706" s="117">
        <v>14</v>
      </c>
      <c r="B706" s="42"/>
      <c r="C706" s="42"/>
      <c r="D706" s="117"/>
      <c r="E706" s="3"/>
      <c r="G706" s="21"/>
      <c r="H706" s="22"/>
      <c r="I706" s="23"/>
    </row>
    <row r="707" spans="1:11" ht="13">
      <c r="A707" s="117">
        <v>15</v>
      </c>
      <c r="B707" s="42" t="s">
        <v>143</v>
      </c>
      <c r="C707" s="42"/>
      <c r="D707" s="117"/>
      <c r="E707" s="3"/>
      <c r="F707" s="24">
        <f t="shared" ref="F707:K707" si="141">F705+F701</f>
        <v>1269627</v>
      </c>
      <c r="G707" s="25">
        <f t="shared" si="141"/>
        <v>909078</v>
      </c>
      <c r="H707" s="26">
        <f t="shared" si="141"/>
        <v>169105</v>
      </c>
      <c r="I707" s="27">
        <f t="shared" si="141"/>
        <v>191444</v>
      </c>
      <c r="J707" s="24">
        <f t="shared" si="141"/>
        <v>1269627</v>
      </c>
      <c r="K707" s="24">
        <f t="shared" si="141"/>
        <v>0</v>
      </c>
    </row>
    <row r="708" spans="1:11" ht="13">
      <c r="A708" s="117">
        <v>16</v>
      </c>
      <c r="B708" s="42"/>
      <c r="C708" s="42"/>
      <c r="D708" s="117"/>
      <c r="E708" s="3"/>
      <c r="G708" s="21"/>
      <c r="H708" s="22"/>
      <c r="I708" s="23"/>
    </row>
    <row r="709" spans="1:11" ht="13">
      <c r="A709" s="117">
        <v>17</v>
      </c>
      <c r="B709" s="133" t="s">
        <v>126</v>
      </c>
      <c r="C709" s="42"/>
      <c r="D709" s="117"/>
      <c r="E709" s="3"/>
      <c r="G709" s="21"/>
      <c r="H709" s="22"/>
      <c r="I709" s="23"/>
    </row>
    <row r="710" spans="1:11" ht="13">
      <c r="A710" s="117">
        <v>18</v>
      </c>
      <c r="B710" s="118" t="s">
        <v>144</v>
      </c>
      <c r="C710" s="42"/>
      <c r="D710" s="117"/>
      <c r="E710" s="3"/>
      <c r="G710" s="21"/>
      <c r="H710" s="22"/>
      <c r="I710" s="23"/>
    </row>
    <row r="711" spans="1:11" ht="13">
      <c r="A711" s="117">
        <v>19</v>
      </c>
      <c r="B711" s="42" t="s">
        <v>20</v>
      </c>
      <c r="C711" s="42"/>
      <c r="D711" s="117"/>
      <c r="E711" s="3"/>
      <c r="F711" s="24">
        <f t="shared" ref="F711:K711" si="142">F433</f>
        <v>39166671</v>
      </c>
      <c r="G711" s="43">
        <f t="shared" si="142"/>
        <v>32237492</v>
      </c>
      <c r="H711" s="24">
        <f t="shared" si="142"/>
        <v>1089611</v>
      </c>
      <c r="I711" s="44">
        <f t="shared" si="142"/>
        <v>5839568</v>
      </c>
      <c r="J711" s="24">
        <f t="shared" si="142"/>
        <v>39166671</v>
      </c>
      <c r="K711" s="24">
        <f t="shared" si="142"/>
        <v>0</v>
      </c>
    </row>
    <row r="712" spans="1:11" ht="13">
      <c r="A712" s="117">
        <v>20</v>
      </c>
      <c r="B712" s="42" t="s">
        <v>145</v>
      </c>
      <c r="C712" s="42"/>
      <c r="D712" s="117"/>
      <c r="E712" s="3"/>
      <c r="F712" s="24">
        <f t="shared" ref="F712:K712" si="143">F676</f>
        <v>2961696</v>
      </c>
      <c r="G712" s="43">
        <f t="shared" si="143"/>
        <v>1291697</v>
      </c>
      <c r="H712" s="24">
        <f t="shared" si="143"/>
        <v>1319130</v>
      </c>
      <c r="I712" s="44">
        <f t="shared" si="143"/>
        <v>350869</v>
      </c>
      <c r="J712" s="24">
        <f t="shared" si="143"/>
        <v>2961696</v>
      </c>
      <c r="K712" s="24">
        <f t="shared" si="143"/>
        <v>0</v>
      </c>
    </row>
    <row r="713" spans="1:11" ht="13">
      <c r="A713" s="117">
        <v>21</v>
      </c>
      <c r="B713" s="42" t="s">
        <v>146</v>
      </c>
      <c r="C713" s="42"/>
      <c r="D713" s="117"/>
      <c r="E713" s="3"/>
      <c r="F713" s="24">
        <f t="shared" ref="F713:K713" si="144">-F641</f>
        <v>-23688950</v>
      </c>
      <c r="G713" s="43">
        <f t="shared" si="144"/>
        <v>-19863386</v>
      </c>
      <c r="H713" s="24">
        <f t="shared" si="144"/>
        <v>-598485</v>
      </c>
      <c r="I713" s="44">
        <f t="shared" si="144"/>
        <v>-3227079</v>
      </c>
      <c r="J713" s="24">
        <f t="shared" si="144"/>
        <v>-23688950</v>
      </c>
      <c r="K713" s="24">
        <f t="shared" si="144"/>
        <v>0</v>
      </c>
    </row>
    <row r="714" spans="1:11" ht="13">
      <c r="A714" s="117">
        <v>22</v>
      </c>
      <c r="B714" s="42" t="s">
        <v>147</v>
      </c>
      <c r="C714" s="42"/>
      <c r="D714" s="117"/>
      <c r="E714" s="3"/>
      <c r="F714" s="24">
        <f t="shared" ref="F714:K714" si="145">-F696</f>
        <v>-7054766</v>
      </c>
      <c r="G714" s="43">
        <f t="shared" si="145"/>
        <v>-5962680</v>
      </c>
      <c r="H714" s="24">
        <f t="shared" si="145"/>
        <v>-58268</v>
      </c>
      <c r="I714" s="44">
        <f t="shared" si="145"/>
        <v>-1033818</v>
      </c>
      <c r="J714" s="24">
        <f t="shared" si="145"/>
        <v>-7054766</v>
      </c>
      <c r="K714" s="24">
        <f t="shared" si="145"/>
        <v>0</v>
      </c>
    </row>
    <row r="715" spans="1:11" ht="13">
      <c r="A715" s="117">
        <v>23</v>
      </c>
      <c r="B715" s="2" t="s">
        <v>19</v>
      </c>
      <c r="C715" s="42"/>
      <c r="D715" s="117"/>
      <c r="E715" s="3"/>
      <c r="F715" s="24">
        <f t="shared" ref="F715:K715" si="146">F24</f>
        <v>0</v>
      </c>
      <c r="G715" s="43">
        <f t="shared" si="146"/>
        <v>0</v>
      </c>
      <c r="H715" s="24">
        <f t="shared" si="146"/>
        <v>0</v>
      </c>
      <c r="I715" s="44">
        <f t="shared" si="146"/>
        <v>0</v>
      </c>
      <c r="J715" s="24">
        <f t="shared" si="146"/>
        <v>0</v>
      </c>
      <c r="K715" s="24">
        <f t="shared" si="146"/>
        <v>0</v>
      </c>
    </row>
    <row r="716" spans="1:11" ht="13">
      <c r="A716" s="117">
        <v>24</v>
      </c>
      <c r="B716" s="123" t="s">
        <v>148</v>
      </c>
      <c r="C716" s="123"/>
      <c r="D716" s="117"/>
      <c r="E716" s="3"/>
      <c r="F716" s="39">
        <f t="shared" ref="F716:K716" si="147">F707</f>
        <v>1269627</v>
      </c>
      <c r="G716" s="40">
        <f t="shared" si="147"/>
        <v>909078</v>
      </c>
      <c r="H716" s="39">
        <f t="shared" si="147"/>
        <v>169105</v>
      </c>
      <c r="I716" s="41">
        <f t="shared" si="147"/>
        <v>191444</v>
      </c>
      <c r="J716" s="39">
        <f t="shared" si="147"/>
        <v>1269627</v>
      </c>
      <c r="K716" s="39">
        <f t="shared" si="147"/>
        <v>0</v>
      </c>
    </row>
    <row r="717" spans="1:11" ht="13">
      <c r="A717" s="117">
        <v>25</v>
      </c>
      <c r="B717" s="42" t="s">
        <v>149</v>
      </c>
      <c r="C717" s="42"/>
      <c r="D717" s="117"/>
      <c r="E717" s="3"/>
      <c r="F717" s="24">
        <f t="shared" ref="F717:K717" si="148">SUM(F711:F716)</f>
        <v>12654278</v>
      </c>
      <c r="G717" s="43">
        <f t="shared" si="148"/>
        <v>8612201</v>
      </c>
      <c r="H717" s="24">
        <f t="shared" si="148"/>
        <v>1921093</v>
      </c>
      <c r="I717" s="44">
        <f t="shared" si="148"/>
        <v>2120984</v>
      </c>
      <c r="J717" s="24">
        <f t="shared" si="148"/>
        <v>12654278</v>
      </c>
      <c r="K717" s="24">
        <f t="shared" si="148"/>
        <v>0</v>
      </c>
    </row>
    <row r="718" spans="1:11" ht="13">
      <c r="A718" s="117">
        <v>26</v>
      </c>
      <c r="B718" s="42"/>
      <c r="C718" s="42"/>
      <c r="D718" s="117"/>
      <c r="E718" s="3"/>
      <c r="G718" s="134"/>
      <c r="I718" s="135"/>
    </row>
    <row r="719" spans="1:11" ht="13">
      <c r="A719" s="117">
        <v>27</v>
      </c>
      <c r="B719" s="42" t="s">
        <v>150</v>
      </c>
      <c r="C719" s="42"/>
      <c r="D719" s="117"/>
      <c r="E719" s="3"/>
      <c r="F719" s="136">
        <f>ROUND(SIT/(1-SIT),8)</f>
        <v>5.2282660000000002E-2</v>
      </c>
      <c r="G719" s="137">
        <f>ROUND(SIT/(1-SIT),8)</f>
        <v>5.2282660000000002E-2</v>
      </c>
      <c r="H719" s="136">
        <f>ROUND(SIT/(1-SIT),8)</f>
        <v>5.2282660000000002E-2</v>
      </c>
      <c r="I719" s="138">
        <f>ROUND(SIT/(1-SIT),8)</f>
        <v>5.2282660000000002E-2</v>
      </c>
      <c r="J719" s="136"/>
      <c r="K719" s="136">
        <f>ROUND(SIT/(1-SIT),8)</f>
        <v>5.2282660000000002E-2</v>
      </c>
    </row>
    <row r="720" spans="1:11" ht="13">
      <c r="A720" s="117">
        <v>28</v>
      </c>
      <c r="B720" s="42" t="s">
        <v>151</v>
      </c>
      <c r="C720" s="42"/>
      <c r="D720" s="117"/>
      <c r="E720" s="3"/>
      <c r="F720" s="139">
        <f>ROUND(F717*F719,0)</f>
        <v>661599</v>
      </c>
      <c r="G720" s="43">
        <f>'[2]FR-16(7)(v)-3 PROD Demand'!G720+'[2]FR-16(7)(v)-7 TRANS Demand'!G720+'[2]FR-16(7)(v)-11 DIST Demand'!G720</f>
        <v>450267</v>
      </c>
      <c r="H720" s="139">
        <f>ROUND(H717*H719,0)</f>
        <v>100440</v>
      </c>
      <c r="I720" s="140">
        <f>ROUND(I717*I719,0)</f>
        <v>110891</v>
      </c>
      <c r="J720" s="24">
        <f>SUM(G720:I720)</f>
        <v>661598</v>
      </c>
      <c r="K720" s="24">
        <f>F720-J720</f>
        <v>1</v>
      </c>
    </row>
    <row r="721" spans="1:11" ht="13">
      <c r="A721" s="117">
        <v>29</v>
      </c>
      <c r="B721" s="123" t="s">
        <v>152</v>
      </c>
      <c r="C721" s="123"/>
      <c r="D721" s="117"/>
      <c r="E721" s="3"/>
      <c r="F721" s="139">
        <f>F707</f>
        <v>1269627</v>
      </c>
      <c r="G721" s="141">
        <f>G707</f>
        <v>909078</v>
      </c>
      <c r="H721" s="139">
        <f>H707</f>
        <v>169105</v>
      </c>
      <c r="I721" s="140">
        <f>I707</f>
        <v>191444</v>
      </c>
      <c r="J721" s="139">
        <f>J707</f>
        <v>1269627</v>
      </c>
      <c r="K721" s="24">
        <f>F721-J721</f>
        <v>0</v>
      </c>
    </row>
    <row r="722" spans="1:11" ht="13">
      <c r="A722" s="117">
        <v>30</v>
      </c>
      <c r="B722" s="42" t="s">
        <v>153</v>
      </c>
      <c r="C722" s="42"/>
      <c r="D722" s="117"/>
      <c r="E722" s="3"/>
      <c r="F722" s="142">
        <f t="shared" ref="F722:K722" si="149">F721+F720</f>
        <v>1931226</v>
      </c>
      <c r="G722" s="143">
        <f t="shared" si="149"/>
        <v>1359345</v>
      </c>
      <c r="H722" s="144">
        <f t="shared" si="149"/>
        <v>269545</v>
      </c>
      <c r="I722" s="145">
        <f t="shared" si="149"/>
        <v>302335</v>
      </c>
      <c r="J722" s="142">
        <f t="shared" si="149"/>
        <v>1931225</v>
      </c>
      <c r="K722" s="142">
        <f t="shared" si="149"/>
        <v>1</v>
      </c>
    </row>
    <row r="723" spans="1:11" ht="13">
      <c r="A723" s="117">
        <v>31</v>
      </c>
      <c r="B723" s="42"/>
      <c r="C723" s="42"/>
      <c r="D723" s="117"/>
      <c r="E723" s="3"/>
      <c r="G723" s="21"/>
      <c r="H723" s="22"/>
      <c r="I723" s="23"/>
    </row>
    <row r="724" spans="1:11" ht="13">
      <c r="A724" s="117">
        <v>32</v>
      </c>
      <c r="B724" s="42" t="s">
        <v>154</v>
      </c>
      <c r="C724" s="42"/>
      <c r="D724" s="117"/>
      <c r="E724" s="3"/>
      <c r="G724" s="21"/>
      <c r="H724" s="22"/>
      <c r="I724" s="23"/>
    </row>
    <row r="725" spans="1:11" ht="13">
      <c r="A725" s="117">
        <v>33</v>
      </c>
      <c r="B725" s="42" t="s">
        <v>151</v>
      </c>
      <c r="C725" s="42"/>
      <c r="D725" s="117"/>
      <c r="E725" s="3"/>
      <c r="F725" s="139">
        <f>F720</f>
        <v>661599</v>
      </c>
      <c r="G725" s="146">
        <f>G720</f>
        <v>450267</v>
      </c>
      <c r="H725" s="147">
        <f>H720</f>
        <v>100440</v>
      </c>
      <c r="I725" s="148">
        <f>I720</f>
        <v>110891</v>
      </c>
      <c r="J725" s="139">
        <f>J720</f>
        <v>661598</v>
      </c>
      <c r="K725" s="24">
        <f>F725-J725</f>
        <v>1</v>
      </c>
    </row>
    <row r="726" spans="1:11" ht="13">
      <c r="A726" s="117">
        <v>34</v>
      </c>
      <c r="B726" s="123" t="s">
        <v>140</v>
      </c>
      <c r="C726" s="123"/>
      <c r="D726" s="117"/>
      <c r="E726" s="3"/>
      <c r="F726" s="139">
        <f>F705</f>
        <v>0</v>
      </c>
      <c r="G726" s="146">
        <f>G705</f>
        <v>0</v>
      </c>
      <c r="H726" s="147">
        <f>H705</f>
        <v>0</v>
      </c>
      <c r="I726" s="148">
        <f>I705</f>
        <v>0</v>
      </c>
      <c r="J726" s="139">
        <f>J705</f>
        <v>0</v>
      </c>
      <c r="K726" s="24">
        <f>F726-J726</f>
        <v>0</v>
      </c>
    </row>
    <row r="727" spans="1:11" ht="13">
      <c r="A727" s="117">
        <v>35</v>
      </c>
      <c r="B727" s="42" t="s">
        <v>155</v>
      </c>
      <c r="C727" s="42"/>
      <c r="D727" s="117"/>
      <c r="E727" s="3"/>
      <c r="F727" s="142">
        <f t="shared" ref="F727:K727" si="150">F725+F726</f>
        <v>661599</v>
      </c>
      <c r="G727" s="143">
        <f t="shared" si="150"/>
        <v>450267</v>
      </c>
      <c r="H727" s="144">
        <f t="shared" si="150"/>
        <v>100440</v>
      </c>
      <c r="I727" s="145">
        <f t="shared" si="150"/>
        <v>110891</v>
      </c>
      <c r="J727" s="142">
        <f t="shared" si="150"/>
        <v>661598</v>
      </c>
      <c r="K727" s="142">
        <f t="shared" si="150"/>
        <v>1</v>
      </c>
    </row>
    <row r="728" spans="1:11" ht="13">
      <c r="A728" s="117">
        <v>36</v>
      </c>
      <c r="B728" s="42"/>
      <c r="C728" s="42"/>
      <c r="D728" s="42"/>
      <c r="E728" s="3"/>
      <c r="F728" s="139"/>
      <c r="G728" s="146"/>
      <c r="H728" s="147"/>
      <c r="I728" s="148"/>
      <c r="J728" s="139"/>
      <c r="K728" s="139"/>
    </row>
    <row r="729" spans="1:11" ht="13">
      <c r="A729" s="117">
        <v>37</v>
      </c>
      <c r="B729" s="42" t="s">
        <v>156</v>
      </c>
      <c r="C729" s="42"/>
      <c r="D729" s="42"/>
      <c r="E729" s="3"/>
      <c r="F729" s="149">
        <f t="shared" ref="F729:K729" si="151">(SIT*(1-FIT))+((1-SIT)*(1-FIT)*RevTax)+FIT</f>
        <v>0.24925115</v>
      </c>
      <c r="G729" s="150">
        <f t="shared" si="151"/>
        <v>0.24925115</v>
      </c>
      <c r="H729" s="151">
        <f t="shared" si="151"/>
        <v>0.24925115</v>
      </c>
      <c r="I729" s="152">
        <f t="shared" si="151"/>
        <v>0.24925115</v>
      </c>
      <c r="J729" s="149">
        <f t="shared" si="151"/>
        <v>0.24925115</v>
      </c>
      <c r="K729" s="149">
        <f t="shared" si="151"/>
        <v>0.24925115</v>
      </c>
    </row>
    <row r="730" spans="1:11" ht="13">
      <c r="B730" s="1"/>
      <c r="C730" s="3"/>
      <c r="D730" s="4"/>
      <c r="E730" s="3"/>
      <c r="F730" s="3"/>
      <c r="G730" s="3"/>
      <c r="H730" s="3"/>
      <c r="I730" s="3"/>
      <c r="J730" s="3"/>
      <c r="K730" s="3"/>
    </row>
    <row r="731" spans="1:11" ht="13">
      <c r="A731" s="1" t="str">
        <f>co_name</f>
        <v>DUKE ENERGY KENTUCKY, INC.</v>
      </c>
      <c r="C731" s="3"/>
      <c r="D731" s="4"/>
      <c r="E731" s="3"/>
      <c r="F731" s="3"/>
      <c r="G731" s="3"/>
      <c r="H731" s="3"/>
      <c r="I731" s="3"/>
      <c r="J731" s="3" t="str">
        <f>J1</f>
        <v>FR-16(7)(v)-15</v>
      </c>
      <c r="K731" s="3"/>
    </row>
    <row r="732" spans="1:11" ht="13">
      <c r="A732" s="1" t="str">
        <f>$A$2</f>
        <v>RESIDENTIAL CLASSIFIED - ELECTRIC COST OF SERVICE</v>
      </c>
      <c r="C732" s="3"/>
      <c r="D732" s="4"/>
      <c r="E732" s="3"/>
      <c r="F732" s="3"/>
      <c r="G732" s="3"/>
      <c r="H732" s="3"/>
      <c r="I732" s="3"/>
      <c r="J732" s="3" t="str">
        <f>J2</f>
        <v>WITNESS RESPONSIBLE:</v>
      </c>
      <c r="K732" s="3"/>
    </row>
    <row r="733" spans="1:11" ht="13">
      <c r="A733" s="1" t="str">
        <f>case_name</f>
        <v>CASE NO: 2022-00372</v>
      </c>
      <c r="C733" s="3"/>
      <c r="D733" s="4"/>
      <c r="E733" s="3"/>
      <c r="F733" s="3"/>
      <c r="G733" s="3"/>
      <c r="H733" s="3"/>
      <c r="I733" s="3"/>
      <c r="J733" s="3" t="str">
        <f>Witness</f>
        <v>JAMES E. ZIOLKOWSKI</v>
      </c>
      <c r="K733" s="3"/>
    </row>
    <row r="734" spans="1:11" ht="13">
      <c r="A734" s="1" t="str">
        <f>data_filing</f>
        <v>DATA: 12 MONTHS ACTUAL  &amp; 0 MONTHS ESTIMATED</v>
      </c>
      <c r="C734" s="3"/>
      <c r="D734" s="4"/>
      <c r="E734" s="3"/>
      <c r="F734" s="3"/>
      <c r="G734" s="3"/>
      <c r="H734" s="3"/>
      <c r="I734" s="3"/>
      <c r="J734" s="3" t="str">
        <f>"PAGE "&amp;Pages2-1&amp;" OF "&amp;Pages2</f>
        <v>PAGE 14 OF 15</v>
      </c>
      <c r="K734" s="3"/>
    </row>
    <row r="735" spans="1:11" ht="13">
      <c r="A735" s="1" t="str">
        <f>type</f>
        <v xml:space="preserve">TYPE OF FILING: "X" ORIGINAL   UPDATED    REVISED  </v>
      </c>
      <c r="C735" s="3"/>
      <c r="D735" s="4"/>
      <c r="E735" s="3"/>
      <c r="F735" s="3"/>
      <c r="G735" s="3"/>
      <c r="H735" s="3"/>
      <c r="I735" s="3"/>
      <c r="J735" s="3"/>
      <c r="K735" s="3"/>
    </row>
    <row r="736" spans="1:11" ht="13">
      <c r="B736" s="1"/>
      <c r="C736" s="3"/>
      <c r="D736" s="4"/>
      <c r="E736" s="3"/>
      <c r="F736" s="3"/>
      <c r="G736" s="3"/>
      <c r="H736" s="3"/>
      <c r="I736" s="3"/>
      <c r="J736" s="3"/>
      <c r="K736" s="3"/>
    </row>
    <row r="737" spans="1:11" ht="13">
      <c r="B737" s="1"/>
      <c r="C737" s="3"/>
      <c r="D737" s="4"/>
      <c r="E737" s="3"/>
      <c r="F737" s="3"/>
      <c r="G737" s="3"/>
      <c r="H737" s="3"/>
      <c r="I737" s="3"/>
      <c r="J737" s="3"/>
      <c r="K737" s="3"/>
    </row>
    <row r="738" spans="1:11" ht="13">
      <c r="A738" s="4" t="s">
        <v>2</v>
      </c>
      <c r="B738" s="3"/>
      <c r="C738" s="3"/>
      <c r="D738" s="4"/>
      <c r="E738" s="3"/>
      <c r="F738" s="4" t="s">
        <v>3</v>
      </c>
      <c r="G738" s="7" t="s">
        <v>4</v>
      </c>
      <c r="H738" s="8"/>
      <c r="I738" s="9"/>
      <c r="J738" s="4" t="s">
        <v>3</v>
      </c>
      <c r="K738" s="4" t="s">
        <v>5</v>
      </c>
    </row>
    <row r="739" spans="1:11" ht="13">
      <c r="A739" s="10" t="s">
        <v>6</v>
      </c>
      <c r="B739" s="11" t="s">
        <v>157</v>
      </c>
      <c r="C739" s="11"/>
      <c r="D739" s="10" t="s">
        <v>8</v>
      </c>
      <c r="E739" s="11"/>
      <c r="F739" s="10" t="str">
        <f>$F$9</f>
        <v>RESIDENTIAL</v>
      </c>
      <c r="G739" s="68" t="str">
        <f t="shared" ref="G739:I740" si="152">G9</f>
        <v>DEMAND</v>
      </c>
      <c r="H739" s="69" t="str">
        <f t="shared" si="152"/>
        <v>ENERGY</v>
      </c>
      <c r="I739" s="70" t="str">
        <f t="shared" si="152"/>
        <v>CUSTOMER</v>
      </c>
      <c r="J739" s="10" t="s">
        <v>13</v>
      </c>
      <c r="K739" s="10" t="s">
        <v>14</v>
      </c>
    </row>
    <row r="740" spans="1:11" ht="13">
      <c r="C740" s="16" t="s">
        <v>158</v>
      </c>
      <c r="D740" s="4"/>
      <c r="E740" s="3"/>
      <c r="G740" s="71">
        <f t="shared" si="152"/>
        <v>3</v>
      </c>
      <c r="H740" s="72">
        <f t="shared" si="152"/>
        <v>4</v>
      </c>
      <c r="I740" s="73">
        <f t="shared" si="152"/>
        <v>5</v>
      </c>
    </row>
    <row r="741" spans="1:11" ht="13">
      <c r="A741" s="20">
        <v>1</v>
      </c>
      <c r="B741" s="2" t="s">
        <v>159</v>
      </c>
      <c r="D741" s="4"/>
      <c r="E741" s="3"/>
      <c r="G741" s="21"/>
      <c r="H741" s="22"/>
      <c r="I741" s="23"/>
    </row>
    <row r="742" spans="1:11" ht="13">
      <c r="A742" s="20">
        <v>2</v>
      </c>
      <c r="C742" s="2" t="str">
        <f>'[2]FR-16(7)(v)-1 Functional'!C742</f>
        <v>MISC SERVICE REVENUE</v>
      </c>
      <c r="D742" s="4" t="str">
        <f>'[2]FR-16(7)(v)-1 Functional'!D742</f>
        <v>D249</v>
      </c>
      <c r="E742" s="3"/>
      <c r="F742" s="33">
        <f>'[2]FR-16(7)(v)-14 TOTAL CLASS'!G742</f>
        <v>74287</v>
      </c>
      <c r="G742" s="25">
        <f>'[2]FR-16(7)(v)-3 PROD Demand'!G742+'[2]FR-16(7)(v)-7 TRANS Demand'!G742+'[2]FR-16(7)(v)-11 DIST Demand'!G742</f>
        <v>51208</v>
      </c>
      <c r="H742" s="26">
        <f>'[2]FR-16(7)(v)-4 PROD Energy'!G742+'[2]FR-16(7)(v)-8 TRANS Energy'!G742+'[2]FR-16(7)(v)-12 DIST Energy'!G742</f>
        <v>0</v>
      </c>
      <c r="I742" s="27">
        <f>'[2]FR-16(7)(v)-5 PROD Cust'!G742+'[2]FR-16(7)(v)-9 TRANS Cust'!G742+'[2]FR-16(7)(v)-13 DIST Cust'!G742</f>
        <v>23079</v>
      </c>
      <c r="J742" s="24">
        <f t="shared" ref="J742:J749" si="153">SUM(G742:I742)</f>
        <v>74287</v>
      </c>
      <c r="K742" s="24">
        <f>F742-J742</f>
        <v>0</v>
      </c>
    </row>
    <row r="743" spans="1:11" ht="13">
      <c r="A743" s="20">
        <v>3</v>
      </c>
      <c r="C743" s="2" t="str">
        <f>'[2]FR-16(7)(v)-1 Functional'!C743</f>
        <v>RECONNECTION CHARGES</v>
      </c>
      <c r="D743" s="4" t="str">
        <f>'[2]FR-16(7)(v)-1 Functional'!D743</f>
        <v>K405</v>
      </c>
      <c r="E743" s="3"/>
      <c r="F743" s="33">
        <f>'[2]FR-16(7)(v)-14 TOTAL CLASS'!G743</f>
        <v>42535</v>
      </c>
      <c r="G743" s="25">
        <f>'[2]FR-16(7)(v)-3 PROD Demand'!G743+'[2]FR-16(7)(v)-7 TRANS Demand'!G743+'[2]FR-16(7)(v)-11 DIST Demand'!G743</f>
        <v>0</v>
      </c>
      <c r="H743" s="26">
        <f>'[2]FR-16(7)(v)-4 PROD Energy'!G743+'[2]FR-16(7)(v)-8 TRANS Energy'!G743+'[2]FR-16(7)(v)-12 DIST Energy'!G743</f>
        <v>0</v>
      </c>
      <c r="I743" s="27">
        <f>'[2]FR-16(7)(v)-5 PROD Cust'!G743+'[2]FR-16(7)(v)-9 TRANS Cust'!G743+'[2]FR-16(7)(v)-13 DIST Cust'!G743</f>
        <v>42535</v>
      </c>
      <c r="J743" s="24">
        <f t="shared" si="153"/>
        <v>42535</v>
      </c>
      <c r="K743" s="24">
        <f t="shared" ref="K743:K749" si="154">F743-J743</f>
        <v>0</v>
      </c>
    </row>
    <row r="744" spans="1:11" ht="13">
      <c r="A744" s="20">
        <v>4</v>
      </c>
      <c r="C744" s="2" t="str">
        <f>'[2]FR-16(7)(v)-1 Functional'!C744</f>
        <v>POLE &amp; LINE ATTACHMENTS</v>
      </c>
      <c r="D744" s="4" t="str">
        <f>'[2]FR-16(7)(v)-1 Functional'!D744</f>
        <v>D249</v>
      </c>
      <c r="E744" s="3"/>
      <c r="F744" s="33">
        <f>'[2]FR-16(7)(v)-14 TOTAL CLASS'!G744</f>
        <v>117201</v>
      </c>
      <c r="G744" s="25">
        <f>'[2]FR-16(7)(v)-3 PROD Demand'!G744+'[2]FR-16(7)(v)-7 TRANS Demand'!G744+'[2]FR-16(7)(v)-11 DIST Demand'!G744</f>
        <v>80789</v>
      </c>
      <c r="H744" s="26">
        <f>'[2]FR-16(7)(v)-4 PROD Energy'!G744+'[2]FR-16(7)(v)-8 TRANS Energy'!G744+'[2]FR-16(7)(v)-12 DIST Energy'!G744</f>
        <v>0</v>
      </c>
      <c r="I744" s="27">
        <f>'[2]FR-16(7)(v)-5 PROD Cust'!G744+'[2]FR-16(7)(v)-9 TRANS Cust'!G744+'[2]FR-16(7)(v)-13 DIST Cust'!G744</f>
        <v>36412</v>
      </c>
      <c r="J744" s="24">
        <f t="shared" si="153"/>
        <v>117201</v>
      </c>
      <c r="K744" s="24">
        <f t="shared" si="154"/>
        <v>0</v>
      </c>
    </row>
    <row r="745" spans="1:11" ht="13">
      <c r="A745" s="20">
        <v>5</v>
      </c>
      <c r="C745" s="2" t="str">
        <f>'[2]FR-16(7)(v)-1 Functional'!C745</f>
        <v>RENTS</v>
      </c>
      <c r="D745" s="4" t="str">
        <f>'[2]FR-16(7)(v)-1 Functional'!D745</f>
        <v>D249</v>
      </c>
      <c r="E745" s="3"/>
      <c r="F745" s="33">
        <f>'[2]FR-16(7)(v)-14 TOTAL CLASS'!G745</f>
        <v>701012</v>
      </c>
      <c r="G745" s="25">
        <f>'[2]FR-16(7)(v)-3 PROD Demand'!G745+'[2]FR-16(7)(v)-7 TRANS Demand'!G745+'[2]FR-16(7)(v)-11 DIST Demand'!G745</f>
        <v>483223</v>
      </c>
      <c r="H745" s="26">
        <f>'[2]FR-16(7)(v)-4 PROD Energy'!G745+'[2]FR-16(7)(v)-8 TRANS Energy'!G745+'[2]FR-16(7)(v)-12 DIST Energy'!G745</f>
        <v>0</v>
      </c>
      <c r="I745" s="27">
        <f>'[2]FR-16(7)(v)-5 PROD Cust'!G745+'[2]FR-16(7)(v)-9 TRANS Cust'!G745+'[2]FR-16(7)(v)-13 DIST Cust'!G745</f>
        <v>217789</v>
      </c>
      <c r="J745" s="24">
        <f t="shared" si="153"/>
        <v>701012</v>
      </c>
      <c r="K745" s="24">
        <f t="shared" si="154"/>
        <v>0</v>
      </c>
    </row>
    <row r="746" spans="1:11" ht="13">
      <c r="A746" s="20">
        <v>6</v>
      </c>
      <c r="C746" s="2" t="str">
        <f>'[2]FR-16(7)(v)-1 Functional'!C746</f>
        <v>TRANSMISSION CHARGE PTP</v>
      </c>
      <c r="D746" s="4" t="str">
        <f>'[2]FR-16(7)(v)-1 Functional'!D746</f>
        <v>T229</v>
      </c>
      <c r="E746" s="3"/>
      <c r="F746" s="33">
        <f>'[2]FR-16(7)(v)-14 TOTAL CLASS'!G746</f>
        <v>0</v>
      </c>
      <c r="G746" s="25">
        <f>'[2]FR-16(7)(v)-3 PROD Demand'!G746+'[2]FR-16(7)(v)-7 TRANS Demand'!G746+'[2]FR-16(7)(v)-11 DIST Demand'!G746</f>
        <v>0</v>
      </c>
      <c r="H746" s="26">
        <f>'[2]FR-16(7)(v)-4 PROD Energy'!G746+'[2]FR-16(7)(v)-8 TRANS Energy'!G746+'[2]FR-16(7)(v)-12 DIST Energy'!G746</f>
        <v>0</v>
      </c>
      <c r="I746" s="27">
        <f>'[2]FR-16(7)(v)-5 PROD Cust'!G746+'[2]FR-16(7)(v)-9 TRANS Cust'!G746+'[2]FR-16(7)(v)-13 DIST Cust'!G746</f>
        <v>0</v>
      </c>
      <c r="J746" s="24">
        <f t="shared" si="153"/>
        <v>0</v>
      </c>
      <c r="K746" s="24">
        <f>F746-J746</f>
        <v>0</v>
      </c>
    </row>
    <row r="747" spans="1:11" ht="13">
      <c r="A747" s="20">
        <v>7</v>
      </c>
      <c r="C747" s="2" t="str">
        <f>'[2]FR-16(7)(v)-1 Functional'!C747</f>
        <v>PJM REACTIVE REVENUE</v>
      </c>
      <c r="D747" s="4" t="str">
        <f>'[2]FR-16(7)(v)-1 Functional'!D747</f>
        <v>K401</v>
      </c>
      <c r="E747" s="3"/>
      <c r="F747" s="33">
        <f>'[2]FR-16(7)(v)-14 TOTAL CLASS'!G747</f>
        <v>0</v>
      </c>
      <c r="G747" s="25">
        <f>'[2]FR-16(7)(v)-3 PROD Demand'!G747+'[2]FR-16(7)(v)-7 TRANS Demand'!G747+'[2]FR-16(7)(v)-11 DIST Demand'!G747</f>
        <v>0</v>
      </c>
      <c r="H747" s="26">
        <f>'[2]FR-16(7)(v)-4 PROD Energy'!G747+'[2]FR-16(7)(v)-8 TRANS Energy'!G747+'[2]FR-16(7)(v)-12 DIST Energy'!G747</f>
        <v>0</v>
      </c>
      <c r="I747" s="27">
        <f>'[2]FR-16(7)(v)-5 PROD Cust'!G747+'[2]FR-16(7)(v)-9 TRANS Cust'!G747+'[2]FR-16(7)(v)-13 DIST Cust'!G747</f>
        <v>0</v>
      </c>
      <c r="J747" s="24">
        <f t="shared" si="153"/>
        <v>0</v>
      </c>
      <c r="K747" s="24">
        <f>F747-J747</f>
        <v>0</v>
      </c>
    </row>
    <row r="748" spans="1:11" ht="13">
      <c r="A748" s="20">
        <v>8</v>
      </c>
      <c r="C748" s="2" t="str">
        <f>'[2]FR-16(7)(v)-1 Functional'!C748</f>
        <v>OTHER TRANSMISSION REVENUES</v>
      </c>
      <c r="D748" s="4" t="str">
        <f>'[2]FR-16(7)(v)-1 Functional'!D748</f>
        <v>T229</v>
      </c>
      <c r="E748" s="3"/>
      <c r="F748" s="33">
        <f>'[2]FR-16(7)(v)-14 TOTAL CLASS'!G748</f>
        <v>0</v>
      </c>
      <c r="G748" s="25">
        <f>'[2]FR-16(7)(v)-3 PROD Demand'!G748+'[2]FR-16(7)(v)-7 TRANS Demand'!G748+'[2]FR-16(7)(v)-11 DIST Demand'!G748</f>
        <v>0</v>
      </c>
      <c r="H748" s="26">
        <f>'[2]FR-16(7)(v)-4 PROD Energy'!G748+'[2]FR-16(7)(v)-8 TRANS Energy'!G748+'[2]FR-16(7)(v)-12 DIST Energy'!G748</f>
        <v>0</v>
      </c>
      <c r="I748" s="27">
        <f>'[2]FR-16(7)(v)-5 PROD Cust'!G748+'[2]FR-16(7)(v)-9 TRANS Cust'!G748+'[2]FR-16(7)(v)-13 DIST Cust'!G748</f>
        <v>0</v>
      </c>
      <c r="J748" s="24">
        <f t="shared" si="153"/>
        <v>0</v>
      </c>
      <c r="K748" s="24">
        <f>F748-J748</f>
        <v>0</v>
      </c>
    </row>
    <row r="749" spans="1:11" ht="13">
      <c r="A749" s="20">
        <v>9</v>
      </c>
      <c r="C749" s="28" t="str">
        <f>'[2]FR-16(7)(v)-1 Functional'!C749</f>
        <v>BAD CHECK CHARGES</v>
      </c>
      <c r="D749" s="4" t="str">
        <f>'[2]FR-16(7)(v)-1 Functional'!D749</f>
        <v>K405</v>
      </c>
      <c r="E749" s="3"/>
      <c r="F749" s="33">
        <f>'[2]FR-16(7)(v)-14 TOTAL CLASS'!G749</f>
        <v>39255</v>
      </c>
      <c r="G749" s="25">
        <f>'[2]FR-16(7)(v)-3 PROD Demand'!G749+'[2]FR-16(7)(v)-7 TRANS Demand'!G749+'[2]FR-16(7)(v)-11 DIST Demand'!G749</f>
        <v>0</v>
      </c>
      <c r="H749" s="26">
        <f>'[2]FR-16(7)(v)-4 PROD Energy'!G749+'[2]FR-16(7)(v)-8 TRANS Energy'!G749+'[2]FR-16(7)(v)-12 DIST Energy'!G749</f>
        <v>0</v>
      </c>
      <c r="I749" s="27">
        <f>'[2]FR-16(7)(v)-5 PROD Cust'!G749+'[2]FR-16(7)(v)-9 TRANS Cust'!G749+'[2]FR-16(7)(v)-13 DIST Cust'!G749</f>
        <v>39255</v>
      </c>
      <c r="J749" s="24">
        <f t="shared" si="153"/>
        <v>39255</v>
      </c>
      <c r="K749" s="24">
        <f t="shared" si="154"/>
        <v>0</v>
      </c>
    </row>
    <row r="750" spans="1:11" ht="13">
      <c r="A750" s="20">
        <v>10</v>
      </c>
      <c r="C750" s="2" t="str">
        <f>'[2]FR-16(7)(v)-1 Functional'!C750</f>
        <v xml:space="preserve">  TOTAL OTHER OPERATING REVS</v>
      </c>
      <c r="D750" s="4"/>
      <c r="E750" s="3"/>
      <c r="F750" s="29">
        <f t="shared" ref="F750:K750" si="155">SUM(F742:F749)</f>
        <v>974290</v>
      </c>
      <c r="G750" s="30">
        <f t="shared" si="155"/>
        <v>615220</v>
      </c>
      <c r="H750" s="31">
        <f t="shared" si="155"/>
        <v>0</v>
      </c>
      <c r="I750" s="32">
        <f t="shared" si="155"/>
        <v>359070</v>
      </c>
      <c r="J750" s="29">
        <f t="shared" si="155"/>
        <v>974290</v>
      </c>
      <c r="K750" s="29">
        <f t="shared" si="155"/>
        <v>0</v>
      </c>
    </row>
    <row r="751" spans="1:11" ht="13">
      <c r="A751" s="20">
        <v>11</v>
      </c>
      <c r="D751" s="4"/>
      <c r="E751" s="3"/>
      <c r="G751" s="21"/>
      <c r="H751" s="22"/>
      <c r="I751" s="23"/>
    </row>
    <row r="752" spans="1:11" ht="13">
      <c r="A752" s="20">
        <v>12</v>
      </c>
      <c r="B752" s="2" t="s">
        <v>157</v>
      </c>
      <c r="D752" s="4"/>
      <c r="E752" s="3"/>
      <c r="G752" s="21"/>
      <c r="H752" s="22"/>
      <c r="I752" s="23"/>
    </row>
    <row r="753" spans="1:11" ht="13">
      <c r="A753" s="20">
        <v>13</v>
      </c>
      <c r="C753" s="2" t="str">
        <f>'[2]FR-16(7)(v)-1 Functional'!C753</f>
        <v>TOTAL OP EXP EXC INC &amp; REV TAX</v>
      </c>
      <c r="D753" s="4"/>
      <c r="E753" s="3"/>
      <c r="F753" s="24">
        <f>F618</f>
        <v>149827808</v>
      </c>
      <c r="G753" s="25">
        <f>G618</f>
        <v>67740144</v>
      </c>
      <c r="H753" s="26">
        <f>H618</f>
        <v>67162431</v>
      </c>
      <c r="I753" s="27">
        <f>I618</f>
        <v>14925233</v>
      </c>
      <c r="J753" s="24">
        <f>J618</f>
        <v>149827808</v>
      </c>
      <c r="K753" s="24">
        <f>F753-J753</f>
        <v>0</v>
      </c>
    </row>
    <row r="754" spans="1:11" ht="13">
      <c r="A754" s="20">
        <v>14</v>
      </c>
      <c r="C754" s="2" t="s">
        <v>20</v>
      </c>
      <c r="D754" s="4"/>
      <c r="E754" s="3"/>
      <c r="F754" s="24">
        <f>F433</f>
        <v>39166671</v>
      </c>
      <c r="G754" s="25">
        <f>G433</f>
        <v>32237492</v>
      </c>
      <c r="H754" s="26">
        <f>H433</f>
        <v>1089611</v>
      </c>
      <c r="I754" s="27">
        <f>I433</f>
        <v>5839568</v>
      </c>
      <c r="J754" s="24">
        <f>J433</f>
        <v>39166671</v>
      </c>
      <c r="K754" s="24">
        <f>F754-J754</f>
        <v>0</v>
      </c>
    </row>
    <row r="755" spans="1:11" ht="13">
      <c r="A755" s="20">
        <v>15</v>
      </c>
      <c r="C755" s="2" t="str">
        <f>'[2]FR-16(7)(v)-1 Functional'!C755</f>
        <v>NET FED INCOME TAX ALLOWABLE</v>
      </c>
      <c r="D755" s="4"/>
      <c r="E755" s="3"/>
      <c r="F755" s="24">
        <f>F676</f>
        <v>2961696</v>
      </c>
      <c r="G755" s="25">
        <f>G676</f>
        <v>1291697</v>
      </c>
      <c r="H755" s="26">
        <f>H676</f>
        <v>1319130</v>
      </c>
      <c r="I755" s="27">
        <f>I676</f>
        <v>350869</v>
      </c>
      <c r="J755" s="24">
        <f>J676</f>
        <v>2961696</v>
      </c>
      <c r="K755" s="24">
        <f>F755-J755</f>
        <v>0</v>
      </c>
    </row>
    <row r="756" spans="1:11" ht="13">
      <c r="A756" s="20">
        <v>16</v>
      </c>
      <c r="C756" s="2" t="str">
        <f>'[2]FR-16(7)(v)-1 Functional'!C756</f>
        <v>NET STATE INCOME TAX ALLOWABLE</v>
      </c>
      <c r="D756" s="4"/>
      <c r="E756" s="3"/>
      <c r="F756" s="24">
        <f>F722</f>
        <v>1931226</v>
      </c>
      <c r="G756" s="25">
        <f>G722</f>
        <v>1359345</v>
      </c>
      <c r="H756" s="26">
        <f>H722</f>
        <v>269545</v>
      </c>
      <c r="I756" s="27">
        <f>I722</f>
        <v>302335</v>
      </c>
      <c r="J756" s="24">
        <f>J722</f>
        <v>1931225</v>
      </c>
      <c r="K756" s="24">
        <f>F756-J756</f>
        <v>1</v>
      </c>
    </row>
    <row r="757" spans="1:11" ht="13">
      <c r="A757" s="20">
        <v>17</v>
      </c>
      <c r="C757" s="28" t="str">
        <f>'[2]FR-16(7)(v)-1 Functional'!C757</f>
        <v>TOTAL OTHER OPERATING REVENUES</v>
      </c>
      <c r="D757" s="4"/>
      <c r="E757" s="3"/>
      <c r="F757" s="24">
        <f>-F750</f>
        <v>-974290</v>
      </c>
      <c r="G757" s="25">
        <f>-G750</f>
        <v>-615220</v>
      </c>
      <c r="H757" s="26">
        <f>-H750</f>
        <v>0</v>
      </c>
      <c r="I757" s="27">
        <f>-I750</f>
        <v>-359070</v>
      </c>
      <c r="J757" s="24">
        <f>-J750</f>
        <v>-974290</v>
      </c>
      <c r="K757" s="24">
        <f>F757-J757</f>
        <v>0</v>
      </c>
    </row>
    <row r="758" spans="1:11" ht="13">
      <c r="A758" s="20">
        <v>18</v>
      </c>
      <c r="C758" s="2" t="str">
        <f>'[2]FR-16(7)(v)-1 Functional'!C758</f>
        <v xml:space="preserve">  SUBTOTAL B</v>
      </c>
      <c r="D758" s="4"/>
      <c r="E758" s="3"/>
      <c r="F758" s="29">
        <f>SUM(F752:F757)</f>
        <v>192913111</v>
      </c>
      <c r="G758" s="30">
        <f>SUM(G752:G757)</f>
        <v>102013458</v>
      </c>
      <c r="H758" s="31">
        <f>SUM(H752:H757)</f>
        <v>69840717</v>
      </c>
      <c r="I758" s="32">
        <f>SUM(I752:I757)</f>
        <v>21058935</v>
      </c>
      <c r="J758" s="29">
        <f>SUM(J752:J757)</f>
        <v>192913110</v>
      </c>
      <c r="K758" s="29">
        <f>J758-F758</f>
        <v>-1</v>
      </c>
    </row>
    <row r="759" spans="1:11" ht="13">
      <c r="A759" s="20">
        <v>19</v>
      </c>
      <c r="D759" s="4"/>
      <c r="E759" s="3"/>
      <c r="G759" s="21"/>
      <c r="H759" s="22"/>
      <c r="I759" s="23"/>
    </row>
    <row r="760" spans="1:11" ht="13">
      <c r="A760" s="20">
        <v>20</v>
      </c>
      <c r="C760" s="2" t="str">
        <f>'[2]FR-16(7)(v)-1 Functional'!C760</f>
        <v>TOTAL OTHER OPERATING REVENUES</v>
      </c>
      <c r="D760" s="4"/>
      <c r="E760" s="3"/>
      <c r="F760" s="24">
        <f>-F757</f>
        <v>974290</v>
      </c>
      <c r="G760" s="25">
        <f>-G757</f>
        <v>615220</v>
      </c>
      <c r="H760" s="26">
        <f>-H757</f>
        <v>0</v>
      </c>
      <c r="I760" s="27">
        <f>-I757</f>
        <v>359070</v>
      </c>
      <c r="J760" s="24">
        <f>-J757</f>
        <v>974290</v>
      </c>
      <c r="K760" s="24">
        <f>F760-J760</f>
        <v>0</v>
      </c>
    </row>
    <row r="761" spans="1:11" ht="13">
      <c r="A761" s="20">
        <v>21</v>
      </c>
      <c r="C761" s="28" t="str">
        <f>'[2]FR-16(7)(v)-1 Functional'!C761</f>
        <v>LESS: REVS EXCL FROM REV TAX CALC</v>
      </c>
      <c r="D761" s="4"/>
      <c r="E761" s="3"/>
      <c r="F761" s="33">
        <f>'[2]FR-16(7)(v)-14 TOTAL CLASS'!G761</f>
        <v>0</v>
      </c>
      <c r="G761" s="25">
        <f>'[2]FR-16(7)(v)-3 PROD Demand'!G761+'[2]FR-16(7)(v)-7 TRANS Demand'!G761+'[2]FR-16(7)(v)-11 DIST Demand'!G761</f>
        <v>0</v>
      </c>
      <c r="H761" s="26">
        <f>'[2]FR-16(7)(v)-4 PROD Energy'!G761+'[2]FR-16(7)(v)-8 TRANS Energy'!G761+'[2]FR-16(7)(v)-12 DIST Energy'!G761</f>
        <v>0</v>
      </c>
      <c r="I761" s="27">
        <f>'[2]FR-16(7)(v)-5 PROD Cust'!G761+'[2]FR-16(7)(v)-9 TRANS Cust'!G761+'[2]FR-16(7)(v)-13 DIST Cust'!G761</f>
        <v>0</v>
      </c>
      <c r="J761" s="24">
        <f>SUM(G761:I761)</f>
        <v>0</v>
      </c>
      <c r="K761" s="24">
        <f>F761-J761</f>
        <v>0</v>
      </c>
    </row>
    <row r="762" spans="1:11" ht="13">
      <c r="A762" s="20">
        <v>22</v>
      </c>
      <c r="C762" s="2" t="str">
        <f>'[2]FR-16(7)(v)-1 Functional'!C762</f>
        <v>OTHER OPERATING REVS TO BE TAXED</v>
      </c>
      <c r="D762" s="4"/>
      <c r="E762" s="3"/>
      <c r="F762" s="29">
        <f t="shared" ref="F762:K762" si="156">F760-F761</f>
        <v>974290</v>
      </c>
      <c r="G762" s="30">
        <f t="shared" si="156"/>
        <v>615220</v>
      </c>
      <c r="H762" s="31">
        <f t="shared" si="156"/>
        <v>0</v>
      </c>
      <c r="I762" s="32">
        <f t="shared" si="156"/>
        <v>359070</v>
      </c>
      <c r="J762" s="29">
        <f t="shared" si="156"/>
        <v>974290</v>
      </c>
      <c r="K762" s="29">
        <f t="shared" si="156"/>
        <v>0</v>
      </c>
    </row>
    <row r="763" spans="1:11" ht="13">
      <c r="A763" s="20">
        <v>23</v>
      </c>
      <c r="D763" s="4"/>
      <c r="E763" s="3"/>
      <c r="G763" s="21"/>
      <c r="H763" s="22"/>
      <c r="I763" s="23"/>
    </row>
    <row r="764" spans="1:11" ht="13">
      <c r="A764" s="20">
        <v>24</v>
      </c>
      <c r="C764" s="2" t="str">
        <f>'[2]FR-16(7)(v)-1 Functional'!C764</f>
        <v>REVENUE TAX FACTOR</v>
      </c>
      <c r="D764" s="4"/>
      <c r="E764" s="3"/>
      <c r="F764" s="85">
        <f t="shared" ref="F764:K764" si="157">ROUND(F817/(1-F817),8)</f>
        <v>0</v>
      </c>
      <c r="G764" s="105">
        <f t="shared" si="157"/>
        <v>0</v>
      </c>
      <c r="H764" s="106">
        <f t="shared" si="157"/>
        <v>0</v>
      </c>
      <c r="I764" s="107">
        <f t="shared" si="157"/>
        <v>0</v>
      </c>
      <c r="J764" s="85">
        <f t="shared" si="157"/>
        <v>0</v>
      </c>
      <c r="K764" s="85">
        <f t="shared" si="157"/>
        <v>0</v>
      </c>
    </row>
    <row r="765" spans="1:11" ht="13">
      <c r="A765" s="20">
        <v>25</v>
      </c>
      <c r="C765" s="2" t="str">
        <f>'[2]FR-16(7)(v)-1 Functional'!C765</f>
        <v>REVENUE TAX ON OTHER OPER. REVS</v>
      </c>
      <c r="D765" s="4"/>
      <c r="E765" s="3"/>
      <c r="F765" s="24">
        <f>ROUND(F764*F762,0)</f>
        <v>0</v>
      </c>
      <c r="G765" s="25">
        <f>ROUND(G764*G762,0)</f>
        <v>0</v>
      </c>
      <c r="H765" s="26">
        <f>ROUND(H764*H762,0)</f>
        <v>0</v>
      </c>
      <c r="I765" s="27">
        <f>ROUND(I764*I762,0)</f>
        <v>0</v>
      </c>
      <c r="J765" s="24">
        <f>SUM(G765:I765)</f>
        <v>0</v>
      </c>
      <c r="K765" s="24">
        <f>F765-J765</f>
        <v>0</v>
      </c>
    </row>
    <row r="766" spans="1:11" ht="13">
      <c r="A766" s="20">
        <v>26</v>
      </c>
      <c r="C766" s="2" t="str">
        <f>'[2]FR-16(7)(v)-1 Functional'!C766</f>
        <v>REVENUE TAX ON COST OF SERVICE</v>
      </c>
      <c r="D766" s="4"/>
      <c r="E766" s="3"/>
      <c r="F766" s="24">
        <f>ROUND(F764*F758,0)</f>
        <v>0</v>
      </c>
      <c r="G766" s="25">
        <f>ROUND(G764*G758,0)</f>
        <v>0</v>
      </c>
      <c r="H766" s="26">
        <f>ROUND(H764*H758,0)</f>
        <v>0</v>
      </c>
      <c r="I766" s="27">
        <f>ROUND(I764*I758,0)</f>
        <v>0</v>
      </c>
      <c r="J766" s="24">
        <f>SUM(G766:I766)</f>
        <v>0</v>
      </c>
      <c r="K766" s="24">
        <f>F766-J766</f>
        <v>0</v>
      </c>
    </row>
    <row r="767" spans="1:11" ht="13">
      <c r="A767" s="20">
        <v>27</v>
      </c>
      <c r="C767" s="74" t="str">
        <f>'[2]FR-16(7)(v)-1 Functional'!C767</f>
        <v>TOTAL REVENUE TAX</v>
      </c>
      <c r="D767" s="4"/>
      <c r="E767" s="3"/>
      <c r="F767" s="29">
        <f t="shared" ref="F767:K767" si="158">F766+F765</f>
        <v>0</v>
      </c>
      <c r="G767" s="30">
        <f t="shared" si="158"/>
        <v>0</v>
      </c>
      <c r="H767" s="31">
        <f t="shared" si="158"/>
        <v>0</v>
      </c>
      <c r="I767" s="32">
        <f t="shared" si="158"/>
        <v>0</v>
      </c>
      <c r="J767" s="29">
        <f t="shared" si="158"/>
        <v>0</v>
      </c>
      <c r="K767" s="29">
        <f t="shared" si="158"/>
        <v>0</v>
      </c>
    </row>
    <row r="768" spans="1:11" ht="13">
      <c r="A768" s="20">
        <v>28</v>
      </c>
      <c r="D768" s="4"/>
      <c r="E768" s="3"/>
      <c r="F768" s="97"/>
      <c r="G768" s="100"/>
      <c r="H768" s="101"/>
      <c r="I768" s="102"/>
      <c r="J768" s="97"/>
      <c r="K768" s="97"/>
    </row>
    <row r="769" spans="1:11" ht="13">
      <c r="A769" s="20">
        <v>29</v>
      </c>
      <c r="C769" s="2" t="s">
        <v>19</v>
      </c>
      <c r="D769" s="4"/>
      <c r="E769" s="3"/>
      <c r="F769" s="97">
        <f>F24</f>
        <v>0</v>
      </c>
      <c r="G769" s="25">
        <f>G24</f>
        <v>0</v>
      </c>
      <c r="H769" s="26">
        <f>H24</f>
        <v>0</v>
      </c>
      <c r="I769" s="27">
        <f>I24</f>
        <v>0</v>
      </c>
      <c r="J769" s="97">
        <f>J24</f>
        <v>0</v>
      </c>
      <c r="K769" s="24">
        <f>F769-J769</f>
        <v>0</v>
      </c>
    </row>
    <row r="770" spans="1:11" ht="13">
      <c r="A770" s="20">
        <v>30</v>
      </c>
      <c r="C770" s="74" t="str">
        <f>'[2]FR-16(7)(v)-1 Functional'!C770</f>
        <v xml:space="preserve">  TOTAL ELECTRIC COST OF SERVICE</v>
      </c>
      <c r="D770" s="4"/>
      <c r="E770" s="3"/>
      <c r="F770" s="29">
        <f t="shared" ref="F770:K770" si="159">F769+F767+F758</f>
        <v>192913111</v>
      </c>
      <c r="G770" s="30">
        <f t="shared" si="159"/>
        <v>102013458</v>
      </c>
      <c r="H770" s="31">
        <f t="shared" si="159"/>
        <v>69840717</v>
      </c>
      <c r="I770" s="32">
        <f t="shared" si="159"/>
        <v>21058935</v>
      </c>
      <c r="J770" s="29">
        <f t="shared" si="159"/>
        <v>192913110</v>
      </c>
      <c r="K770" s="29">
        <f t="shared" si="159"/>
        <v>-1</v>
      </c>
    </row>
    <row r="771" spans="1:11" ht="13">
      <c r="A771" s="20">
        <v>31</v>
      </c>
      <c r="D771" s="4"/>
      <c r="E771" s="3"/>
      <c r="G771" s="21"/>
      <c r="H771" s="22"/>
      <c r="I771" s="23"/>
    </row>
    <row r="772" spans="1:11" ht="13">
      <c r="A772" s="20">
        <v>32</v>
      </c>
      <c r="B772" s="2" t="s">
        <v>160</v>
      </c>
      <c r="D772" s="4"/>
      <c r="E772" s="3"/>
      <c r="F772" s="33">
        <f>'[2]FR-16(7)(v)-14 TOTAL CLASS'!G772</f>
        <v>270306243</v>
      </c>
      <c r="G772" s="25">
        <f>'[2]FR-16(7)(v)-3 PROD Demand'!G772+'[2]FR-16(7)(v)-7 TRANS Demand'!G772+'[2]FR-16(7)(v)-11 DIST Demand'!G772</f>
        <v>193544625</v>
      </c>
      <c r="H772" s="26">
        <f>'[2]FR-16(7)(v)-4 PROD Energy'!G772+'[2]FR-16(7)(v)-8 TRANS Energy'!G772+'[2]FR-16(7)(v)-12 DIST Energy'!G772</f>
        <v>36002881</v>
      </c>
      <c r="I772" s="27">
        <f>'[2]FR-16(7)(v)-5 PROD Cust'!G772+'[2]FR-16(7)(v)-9 TRANS Cust'!G772+'[2]FR-16(7)(v)-13 DIST Cust'!G772</f>
        <v>40758737</v>
      </c>
      <c r="J772" s="24">
        <f>SUM(G772:I772)</f>
        <v>270306243</v>
      </c>
      <c r="K772" s="24">
        <f>F772-J772</f>
        <v>0</v>
      </c>
    </row>
    <row r="773" spans="1:11" ht="13">
      <c r="A773" s="20">
        <v>33</v>
      </c>
      <c r="B773" s="2" t="s">
        <v>161</v>
      </c>
      <c r="D773" s="4"/>
      <c r="E773" s="3"/>
      <c r="F773" s="24">
        <f>-F770</f>
        <v>-192913111</v>
      </c>
      <c r="G773" s="25">
        <f>-G770</f>
        <v>-102013458</v>
      </c>
      <c r="H773" s="26">
        <f>-H770</f>
        <v>-69840717</v>
      </c>
      <c r="I773" s="27">
        <f>-I770</f>
        <v>-21058935</v>
      </c>
      <c r="J773" s="24">
        <f>SUM(G773:I773)</f>
        <v>-192913110</v>
      </c>
      <c r="K773" s="24">
        <f>F773-J773</f>
        <v>-1</v>
      </c>
    </row>
    <row r="774" spans="1:11" ht="13">
      <c r="A774" s="20">
        <v>34</v>
      </c>
      <c r="B774" s="2" t="s">
        <v>162</v>
      </c>
      <c r="D774" s="4"/>
      <c r="E774" s="3"/>
      <c r="F774" s="24">
        <f>F773+F772</f>
        <v>77393132</v>
      </c>
      <c r="G774" s="25">
        <f>G773+G772</f>
        <v>91531167</v>
      </c>
      <c r="H774" s="26">
        <f>H773+H772</f>
        <v>-33837836</v>
      </c>
      <c r="I774" s="27">
        <f>I773+I772</f>
        <v>19699802</v>
      </c>
      <c r="J774" s="24">
        <f>SUM(G774:I774)</f>
        <v>77393133</v>
      </c>
      <c r="K774" s="24">
        <f>F774-J774</f>
        <v>-1</v>
      </c>
    </row>
    <row r="775" spans="1:11" ht="13">
      <c r="A775" s="20">
        <v>35</v>
      </c>
      <c r="B775" s="2" t="s">
        <v>156</v>
      </c>
      <c r="D775" s="4"/>
      <c r="E775" s="3"/>
      <c r="F775" s="85">
        <f t="shared" ref="F775:K775" si="160">F729</f>
        <v>0.24925115</v>
      </c>
      <c r="G775" s="105">
        <f t="shared" si="160"/>
        <v>0.24925115</v>
      </c>
      <c r="H775" s="106">
        <f t="shared" si="160"/>
        <v>0.24925115</v>
      </c>
      <c r="I775" s="107">
        <f t="shared" si="160"/>
        <v>0.24925115</v>
      </c>
      <c r="J775" s="85">
        <f t="shared" si="160"/>
        <v>0.24925115</v>
      </c>
      <c r="K775" s="85">
        <f t="shared" si="160"/>
        <v>0.24925115</v>
      </c>
    </row>
    <row r="776" spans="1:11" ht="13">
      <c r="A776" s="20">
        <v>36</v>
      </c>
      <c r="B776" s="2" t="s">
        <v>163</v>
      </c>
      <c r="D776" s="4"/>
      <c r="E776" s="3"/>
      <c r="F776" s="24">
        <f>ROUND(F775*F774,0)</f>
        <v>19290327</v>
      </c>
      <c r="G776" s="25">
        <f>'[2]FR-16(7)(v)-3 PROD Demand'!G776+'[2]FR-16(7)(v)-7 TRANS Demand'!G776+'[2]FR-16(7)(v)-11 DIST Demand'!G776</f>
        <v>22814249</v>
      </c>
      <c r="H776" s="26">
        <f>ROUND(H775*H774,0)</f>
        <v>-8434120</v>
      </c>
      <c r="I776" s="27">
        <f>ROUND(I775*I774,0)</f>
        <v>4910198</v>
      </c>
      <c r="J776" s="24">
        <f>SUM(G776:I776)</f>
        <v>19290327</v>
      </c>
      <c r="K776" s="24">
        <f>F776-J776</f>
        <v>0</v>
      </c>
    </row>
    <row r="777" spans="1:11" ht="13">
      <c r="A777" s="20">
        <v>37</v>
      </c>
      <c r="B777" s="2" t="s">
        <v>164</v>
      </c>
      <c r="D777" s="4"/>
      <c r="E777" s="3"/>
      <c r="F777" s="24">
        <f>F774-F776</f>
        <v>58102805</v>
      </c>
      <c r="G777" s="76">
        <f>'[2]FR-16(7)(v)-3 PROD Demand'!G777+'[2]FR-16(7)(v)-7 TRANS Demand'!G777+'[2]FR-16(7)(v)-11 DIST Demand'!G777</f>
        <v>68716921</v>
      </c>
      <c r="H777" s="77">
        <f>H774-H776</f>
        <v>-25403716</v>
      </c>
      <c r="I777" s="78">
        <f>I774-I776</f>
        <v>14789604</v>
      </c>
      <c r="J777" s="24">
        <f>SUM(G777:I777)</f>
        <v>58102809</v>
      </c>
      <c r="K777" s="24">
        <f>F777-J777</f>
        <v>-4</v>
      </c>
    </row>
    <row r="778" spans="1:11" ht="13">
      <c r="B778" s="3"/>
      <c r="C778" s="3"/>
      <c r="D778" s="4"/>
      <c r="E778" s="3"/>
    </row>
    <row r="779" spans="1:11" ht="13">
      <c r="A779" s="1" t="str">
        <f>co_name</f>
        <v>DUKE ENERGY KENTUCKY, INC.</v>
      </c>
      <c r="C779" s="3"/>
      <c r="D779" s="4"/>
      <c r="E779" s="3"/>
      <c r="F779" s="3"/>
      <c r="G779" s="3"/>
      <c r="H779" s="3"/>
      <c r="I779" s="3"/>
      <c r="J779" s="3" t="str">
        <f>J1</f>
        <v>FR-16(7)(v)-15</v>
      </c>
      <c r="K779" s="3"/>
    </row>
    <row r="780" spans="1:11" ht="13">
      <c r="A780" s="1" t="str">
        <f>$A$2</f>
        <v>RESIDENTIAL CLASSIFIED - ELECTRIC COST OF SERVICE</v>
      </c>
      <c r="C780" s="3"/>
      <c r="D780" s="4"/>
      <c r="E780" s="3"/>
      <c r="F780" s="3"/>
      <c r="G780" s="3"/>
      <c r="H780" s="3"/>
      <c r="I780" s="3"/>
      <c r="J780" s="3" t="str">
        <f>J2</f>
        <v>WITNESS RESPONSIBLE:</v>
      </c>
      <c r="K780" s="3"/>
    </row>
    <row r="781" spans="1:11" ht="13">
      <c r="A781" s="1" t="str">
        <f>case_name</f>
        <v>CASE NO: 2022-00372</v>
      </c>
      <c r="C781" s="3"/>
      <c r="D781" s="4"/>
      <c r="E781" s="3"/>
      <c r="F781" s="3"/>
      <c r="G781" s="3"/>
      <c r="H781" s="3"/>
      <c r="I781" s="3"/>
      <c r="J781" s="3" t="str">
        <f>Witness</f>
        <v>JAMES E. ZIOLKOWSKI</v>
      </c>
      <c r="K781" s="3"/>
    </row>
    <row r="782" spans="1:11" ht="13">
      <c r="A782" s="1" t="str">
        <f>data_filing</f>
        <v>DATA: 12 MONTHS ACTUAL  &amp; 0 MONTHS ESTIMATED</v>
      </c>
      <c r="C782" s="3"/>
      <c r="D782" s="4"/>
      <c r="E782" s="3"/>
      <c r="F782" s="3"/>
      <c r="G782" s="3"/>
      <c r="H782" s="3"/>
      <c r="I782" s="3"/>
      <c r="J782" s="3" t="str">
        <f>"PAGE "&amp;Pages2&amp;" OF "&amp;Pages2</f>
        <v>PAGE 15 OF 15</v>
      </c>
      <c r="K782" s="3"/>
    </row>
    <row r="783" spans="1:11" ht="13">
      <c r="A783" s="1" t="str">
        <f>type</f>
        <v xml:space="preserve">TYPE OF FILING: "X" ORIGINAL   UPDATED    REVISED  </v>
      </c>
      <c r="C783" s="3"/>
      <c r="D783" s="4"/>
      <c r="E783" s="3"/>
      <c r="F783" s="3"/>
      <c r="G783" s="3"/>
      <c r="H783" s="3"/>
      <c r="I783" s="3"/>
      <c r="J783" s="3"/>
      <c r="K783" s="3"/>
    </row>
    <row r="784" spans="1:11" ht="13">
      <c r="B784" s="1"/>
      <c r="C784" s="3"/>
      <c r="D784" s="4"/>
      <c r="E784" s="3"/>
      <c r="F784" s="3"/>
      <c r="G784" s="3"/>
      <c r="H784" s="3"/>
      <c r="I784" s="3"/>
      <c r="J784" s="3"/>
      <c r="K784" s="3"/>
    </row>
    <row r="785" spans="1:11" ht="13">
      <c r="B785" s="1"/>
      <c r="C785" s="3"/>
      <c r="D785" s="4"/>
      <c r="E785" s="3"/>
      <c r="F785" s="3"/>
      <c r="G785" s="3"/>
      <c r="H785" s="3"/>
      <c r="I785" s="3"/>
      <c r="J785" s="3"/>
      <c r="K785" s="3"/>
    </row>
    <row r="786" spans="1:11" ht="13">
      <c r="A786" s="4" t="s">
        <v>2</v>
      </c>
      <c r="B786" s="3"/>
      <c r="C786" s="3"/>
      <c r="D786" s="4"/>
      <c r="E786" s="3"/>
      <c r="F786" s="4" t="s">
        <v>3</v>
      </c>
      <c r="G786" s="7" t="s">
        <v>4</v>
      </c>
      <c r="H786" s="8"/>
      <c r="I786" s="9"/>
      <c r="J786" s="4" t="s">
        <v>3</v>
      </c>
      <c r="K786" s="4" t="s">
        <v>5</v>
      </c>
    </row>
    <row r="787" spans="1:11" ht="13">
      <c r="A787" s="10" t="s">
        <v>6</v>
      </c>
      <c r="B787" s="11" t="s">
        <v>165</v>
      </c>
      <c r="C787" s="11"/>
      <c r="D787" s="10" t="s">
        <v>8</v>
      </c>
      <c r="E787" s="11"/>
      <c r="F787" s="10" t="str">
        <f>$F$9</f>
        <v>RESIDENTIAL</v>
      </c>
      <c r="G787" s="68" t="str">
        <f t="shared" ref="G787:I788" si="161">G9</f>
        <v>DEMAND</v>
      </c>
      <c r="H787" s="69" t="str">
        <f t="shared" si="161"/>
        <v>ENERGY</v>
      </c>
      <c r="I787" s="70" t="str">
        <f t="shared" si="161"/>
        <v>CUSTOMER</v>
      </c>
      <c r="J787" s="10" t="s">
        <v>13</v>
      </c>
      <c r="K787" s="10" t="s">
        <v>14</v>
      </c>
    </row>
    <row r="788" spans="1:11" ht="13">
      <c r="C788" s="16" t="s">
        <v>166</v>
      </c>
      <c r="D788" s="4"/>
      <c r="E788" s="3"/>
      <c r="G788" s="115">
        <f t="shared" si="161"/>
        <v>3</v>
      </c>
      <c r="H788" s="115">
        <f t="shared" si="161"/>
        <v>4</v>
      </c>
      <c r="I788" s="115">
        <f t="shared" si="161"/>
        <v>5</v>
      </c>
    </row>
    <row r="789" spans="1:11" ht="13">
      <c r="A789" s="20">
        <v>1</v>
      </c>
      <c r="B789" s="2" t="s">
        <v>167</v>
      </c>
      <c r="D789" s="4"/>
      <c r="E789" s="3"/>
    </row>
    <row r="790" spans="1:11" ht="13">
      <c r="A790" s="20">
        <v>2</v>
      </c>
      <c r="B790" s="2" t="s">
        <v>168</v>
      </c>
      <c r="D790" s="4"/>
      <c r="E790" s="3"/>
      <c r="G790" s="153" t="s">
        <v>169</v>
      </c>
    </row>
    <row r="791" spans="1:11" ht="13">
      <c r="A791" s="20">
        <v>3</v>
      </c>
      <c r="C791" s="2" t="str">
        <f>'[2]FR-16(7)(v)-1 Functional'!C791</f>
        <v>LONG TERM DEBT</v>
      </c>
      <c r="D791" s="4"/>
      <c r="E791" s="3"/>
      <c r="F791" s="33">
        <f>'[2]FR-16(7)(v)-1 Functional'!$F$791</f>
        <v>804442968</v>
      </c>
      <c r="G791" s="154">
        <f>IF(TotalCap=0,0,ROUND(F791/TotalCap,4))</f>
        <v>0.44069999999999998</v>
      </c>
    </row>
    <row r="792" spans="1:11" ht="13">
      <c r="A792" s="20">
        <v>4</v>
      </c>
      <c r="C792" s="2" t="str">
        <f>'[2]FR-16(7)(v)-1 Functional'!C792</f>
        <v>PREFERRED STOCK</v>
      </c>
      <c r="D792" s="4"/>
      <c r="E792" s="3"/>
      <c r="F792" s="33">
        <f>'[2]FR-16(7)(v)-1 Functional'!$F$792</f>
        <v>0</v>
      </c>
      <c r="G792" s="154">
        <f>IF(TotalCap=0,0,ROUND(F792/TotalCap,4))</f>
        <v>0</v>
      </c>
    </row>
    <row r="793" spans="1:11" ht="13">
      <c r="A793" s="20">
        <v>5</v>
      </c>
      <c r="C793" s="2" t="str">
        <f>'[2]FR-16(7)(v)-1 Functional'!C793</f>
        <v>COMMON STOCK</v>
      </c>
      <c r="D793" s="4"/>
      <c r="E793" s="3"/>
      <c r="F793" s="33">
        <f>[0]!Equity</f>
        <v>951750195</v>
      </c>
      <c r="G793" s="154">
        <f>1-G791-G792-G794-G795</f>
        <v>0.52150000000000007</v>
      </c>
    </row>
    <row r="794" spans="1:11" ht="13">
      <c r="A794" s="20">
        <v>6</v>
      </c>
      <c r="C794" s="2" t="str">
        <f>'[2]FR-16(7)(v)-1 Functional'!C794</f>
        <v>SHORT TERM DEBT</v>
      </c>
      <c r="D794" s="4"/>
      <c r="E794" s="3"/>
      <c r="F794" s="33">
        <f>'[2]FR-16(7)(v)-1 Functional'!$F$794</f>
        <v>68990481</v>
      </c>
      <c r="G794" s="154">
        <f>IF(TotalCap=0,0,ROUND(F794/TotalCap,4))</f>
        <v>3.78E-2</v>
      </c>
    </row>
    <row r="795" spans="1:11" ht="13">
      <c r="A795" s="20">
        <v>7</v>
      </c>
      <c r="C795" s="2" t="str">
        <f>'[2]FR-16(7)(v)-1 Functional'!C795</f>
        <v>UNAMORTIZED DISCOUNT</v>
      </c>
      <c r="D795" s="4"/>
      <c r="E795" s="3"/>
      <c r="F795" s="33">
        <f>'[2]FR-16(7)(v)-1 Functional'!$F$795</f>
        <v>0</v>
      </c>
      <c r="G795" s="154">
        <f>IF(TotalCap=0,0,ROUND(F795/TotalCap,4))</f>
        <v>0</v>
      </c>
    </row>
    <row r="796" spans="1:11" ht="13">
      <c r="A796" s="20">
        <v>8</v>
      </c>
      <c r="C796" s="2" t="str">
        <f>'[2]FR-16(7)(v)-1 Functional'!C796</f>
        <v xml:space="preserve">  TOTAL</v>
      </c>
      <c r="D796" s="4"/>
      <c r="E796" s="3"/>
      <c r="F796" s="75">
        <f>SUM(F790:F795)</f>
        <v>1825183644</v>
      </c>
      <c r="G796" s="155">
        <f>SUM(G791:G795)</f>
        <v>1</v>
      </c>
    </row>
    <row r="797" spans="1:11" ht="13">
      <c r="A797" s="20">
        <v>9</v>
      </c>
      <c r="D797" s="4"/>
      <c r="E797" s="3"/>
    </row>
    <row r="798" spans="1:11" ht="13">
      <c r="A798" s="20">
        <v>10</v>
      </c>
      <c r="B798" s="2" t="s">
        <v>170</v>
      </c>
      <c r="D798" s="4"/>
      <c r="E798" s="3"/>
    </row>
    <row r="799" spans="1:11" ht="13">
      <c r="A799" s="20">
        <v>11</v>
      </c>
      <c r="C799" s="2" t="str">
        <f>'[2]FR-16(7)(v)-1 Functional'!C799</f>
        <v>LONG TERM DEBT</v>
      </c>
      <c r="D799" s="4"/>
      <c r="E799" s="3"/>
      <c r="F799" s="156">
        <f>'[2]FR-16(7)(v)-1 Functional'!$F$799</f>
        <v>4.3770000000000003E-2</v>
      </c>
      <c r="G799" s="157"/>
      <c r="H799" s="157"/>
      <c r="I799" s="157"/>
    </row>
    <row r="800" spans="1:11" ht="13">
      <c r="A800" s="20">
        <v>12</v>
      </c>
      <c r="C800" s="2" t="str">
        <f>'[2]FR-16(7)(v)-1 Functional'!C800</f>
        <v>PREFERRED STOCK</v>
      </c>
      <c r="D800" s="4"/>
      <c r="E800" s="3"/>
      <c r="F800" s="156">
        <f>'[2]FR-16(7)(v)-1 Functional'!$F$800</f>
        <v>0</v>
      </c>
      <c r="G800" s="157"/>
      <c r="H800" s="157"/>
      <c r="I800" s="157"/>
    </row>
    <row r="801" spans="1:11" ht="13">
      <c r="A801" s="20">
        <v>13</v>
      </c>
      <c r="C801" s="2" t="str">
        <f>'[2]FR-16(7)(v)-1 Functional'!C801</f>
        <v>COMMON STOCK</v>
      </c>
      <c r="D801" s="4"/>
      <c r="E801" s="3"/>
      <c r="F801" s="156">
        <f>'[2]FR-16(7)(v)-1 Functional'!$F$801</f>
        <v>9.7500000000000003E-2</v>
      </c>
      <c r="G801" s="157"/>
      <c r="H801" s="157"/>
      <c r="I801" s="157"/>
    </row>
    <row r="802" spans="1:11" ht="13">
      <c r="A802" s="20">
        <v>14</v>
      </c>
      <c r="C802" s="2" t="str">
        <f>'[2]FR-16(7)(v)-1 Functional'!C802</f>
        <v>SHORT TERM DEBT</v>
      </c>
      <c r="D802" s="4"/>
      <c r="E802" s="3"/>
      <c r="F802" s="156">
        <f>'[2]FR-16(7)(v)-1 Functional'!$F$802</f>
        <v>4.7390000000000002E-2</v>
      </c>
      <c r="G802" s="157"/>
      <c r="H802" s="157"/>
      <c r="I802" s="157"/>
    </row>
    <row r="803" spans="1:11" ht="13">
      <c r="A803" s="20">
        <v>15</v>
      </c>
      <c r="C803" s="2" t="str">
        <f>'[2]FR-16(7)(v)-1 Functional'!C803</f>
        <v>UNAMORTIZED DISCOUNT</v>
      </c>
      <c r="D803" s="4"/>
      <c r="E803" s="3"/>
      <c r="F803" s="156">
        <f>'[2]FR-16(7)(v)-1 Functional'!$F$803</f>
        <v>0</v>
      </c>
      <c r="G803" s="157"/>
      <c r="H803" s="157"/>
      <c r="I803" s="157"/>
    </row>
    <row r="804" spans="1:11" ht="13">
      <c r="A804" s="20">
        <v>16</v>
      </c>
      <c r="D804" s="4"/>
      <c r="E804" s="3"/>
    </row>
    <row r="805" spans="1:11" ht="13">
      <c r="A805" s="20">
        <v>17</v>
      </c>
      <c r="B805" s="2" t="s">
        <v>171</v>
      </c>
      <c r="D805" s="4"/>
      <c r="E805" s="3"/>
    </row>
    <row r="806" spans="1:11" ht="13">
      <c r="A806" s="20">
        <v>18</v>
      </c>
      <c r="C806" s="2" t="str">
        <f>'[2]FR-16(7)(v)-1 Functional'!C806</f>
        <v>LONG TERM DEBT</v>
      </c>
      <c r="D806" s="4"/>
      <c r="E806" s="3"/>
      <c r="F806" s="154">
        <f>ROUND(G791*F799,4)</f>
        <v>1.9300000000000001E-2</v>
      </c>
      <c r="G806" s="154"/>
      <c r="H806" s="154"/>
      <c r="I806" s="154"/>
    </row>
    <row r="807" spans="1:11" ht="13">
      <c r="A807" s="20">
        <v>19</v>
      </c>
      <c r="C807" s="2" t="str">
        <f>'[2]FR-16(7)(v)-1 Functional'!C807</f>
        <v>PREFERRED STOCK</v>
      </c>
      <c r="D807" s="4"/>
      <c r="E807" s="3"/>
      <c r="F807" s="154">
        <f>ROUND(G792*F800,4)</f>
        <v>0</v>
      </c>
      <c r="G807" s="154"/>
      <c r="H807" s="154"/>
      <c r="I807" s="154"/>
    </row>
    <row r="808" spans="1:11" ht="13">
      <c r="A808" s="20">
        <v>20</v>
      </c>
      <c r="C808" s="2" t="str">
        <f>'[2]FR-16(7)(v)-1 Functional'!C808</f>
        <v>COMMON STOCK</v>
      </c>
      <c r="D808" s="4"/>
      <c r="E808" s="3"/>
      <c r="F808" s="154">
        <f>ROUND(G793*F801,4)</f>
        <v>5.0799999999999998E-2</v>
      </c>
      <c r="G808" s="154"/>
      <c r="H808" s="154"/>
      <c r="I808" s="154"/>
    </row>
    <row r="809" spans="1:11" ht="13">
      <c r="A809" s="20">
        <v>21</v>
      </c>
      <c r="C809" s="2" t="str">
        <f>'[2]FR-16(7)(v)-1 Functional'!C809</f>
        <v>SHORT TERM DEBT</v>
      </c>
      <c r="D809" s="4"/>
      <c r="E809" s="3"/>
      <c r="F809" s="154">
        <f>ROUND(G794*F802,4)</f>
        <v>1.8E-3</v>
      </c>
      <c r="G809" s="154"/>
      <c r="H809" s="154"/>
      <c r="I809" s="154"/>
    </row>
    <row r="810" spans="1:11" ht="13">
      <c r="A810" s="20">
        <v>22</v>
      </c>
      <c r="C810" s="2" t="str">
        <f>'[2]FR-16(7)(v)-1 Functional'!C810</f>
        <v>UNAMORTIZED DISCOUNT</v>
      </c>
      <c r="D810" s="4"/>
      <c r="E810" s="3"/>
      <c r="F810" s="154">
        <f>ROUND(G795*F803,4)</f>
        <v>0</v>
      </c>
      <c r="G810" s="154"/>
      <c r="H810" s="154"/>
      <c r="I810" s="154"/>
    </row>
    <row r="811" spans="1:11" ht="13">
      <c r="A811" s="20">
        <v>23</v>
      </c>
      <c r="C811" s="2" t="str">
        <f>'[2]FR-16(7)(v)-1 Functional'!C811</f>
        <v xml:space="preserve">  TOT RATE OF RETURN ALLOWABLE</v>
      </c>
      <c r="D811" s="4"/>
      <c r="E811" s="3"/>
      <c r="F811" s="158">
        <f>SUM(F806:F810)</f>
        <v>7.1899999999999992E-2</v>
      </c>
      <c r="G811" s="154"/>
      <c r="H811" s="154"/>
      <c r="I811" s="154"/>
    </row>
    <row r="812" spans="1:11" ht="13">
      <c r="A812" s="20">
        <v>24</v>
      </c>
      <c r="D812" s="4"/>
      <c r="E812" s="3"/>
    </row>
    <row r="813" spans="1:11" ht="13">
      <c r="A813" s="20">
        <v>25</v>
      </c>
      <c r="B813" s="2" t="s">
        <v>172</v>
      </c>
      <c r="D813" s="4"/>
      <c r="E813" s="3"/>
    </row>
    <row r="814" spans="1:11" ht="13">
      <c r="A814" s="20">
        <v>26</v>
      </c>
      <c r="C814" s="2" t="str">
        <f>'[2]FR-16(7)(v)-1 Functional'!C814</f>
        <v>SHORT TERM DEBT COST</v>
      </c>
      <c r="D814" s="4"/>
      <c r="E814" s="3"/>
      <c r="F814" s="157">
        <v>0</v>
      </c>
      <c r="G814" s="159">
        <f>F814</f>
        <v>0</v>
      </c>
      <c r="H814" s="159">
        <f>F814</f>
        <v>0</v>
      </c>
      <c r="I814" s="159">
        <f>F814</f>
        <v>0</v>
      </c>
      <c r="J814" s="159">
        <f>F814</f>
        <v>0</v>
      </c>
      <c r="K814" s="159">
        <f>F814</f>
        <v>0</v>
      </c>
    </row>
    <row r="815" spans="1:11" ht="13">
      <c r="A815" s="20">
        <v>27</v>
      </c>
      <c r="C815" s="2" t="str">
        <f>'[2]FR-16(7)(v)-1 Functional'!C815</f>
        <v>FEDERAL INCOME TAX RATE</v>
      </c>
      <c r="D815" s="4"/>
      <c r="E815" s="3"/>
      <c r="F815" s="156">
        <f t="shared" ref="F815:K815" si="162">FIT</f>
        <v>0.21</v>
      </c>
      <c r="G815" s="159">
        <f t="shared" si="162"/>
        <v>0.21</v>
      </c>
      <c r="H815" s="159">
        <f t="shared" si="162"/>
        <v>0.21</v>
      </c>
      <c r="I815" s="159">
        <f t="shared" si="162"/>
        <v>0.21</v>
      </c>
      <c r="J815" s="159">
        <f t="shared" si="162"/>
        <v>0.21</v>
      </c>
      <c r="K815" s="159">
        <f t="shared" si="162"/>
        <v>0.21</v>
      </c>
    </row>
    <row r="816" spans="1:11" ht="13">
      <c r="A816" s="20">
        <v>28</v>
      </c>
      <c r="C816" s="2" t="str">
        <f>'[2]FR-16(7)(v)-1 Functional'!C816</f>
        <v>STATE INCOME TAX RATE</v>
      </c>
      <c r="D816" s="4"/>
      <c r="E816" s="3"/>
      <c r="F816" s="156">
        <f t="shared" ref="F816:K816" si="163">SIT</f>
        <v>4.9685000000000007E-2</v>
      </c>
      <c r="G816" s="159">
        <f t="shared" si="163"/>
        <v>4.9685000000000007E-2</v>
      </c>
      <c r="H816" s="159">
        <f t="shared" si="163"/>
        <v>4.9685000000000007E-2</v>
      </c>
      <c r="I816" s="159">
        <f t="shared" si="163"/>
        <v>4.9685000000000007E-2</v>
      </c>
      <c r="J816" s="159">
        <f t="shared" si="163"/>
        <v>4.9685000000000007E-2</v>
      </c>
      <c r="K816" s="159">
        <f t="shared" si="163"/>
        <v>4.9685000000000007E-2</v>
      </c>
    </row>
    <row r="817" spans="1:11" ht="13">
      <c r="A817" s="20">
        <v>29</v>
      </c>
      <c r="C817" s="2" t="str">
        <f>'[2]FR-16(7)(v)-1 Functional'!C817</f>
        <v>REVENUE TAX RATE</v>
      </c>
      <c r="D817" s="4"/>
      <c r="E817" s="3"/>
      <c r="F817" s="157">
        <v>0</v>
      </c>
      <c r="G817" s="159">
        <f>RevTax</f>
        <v>0</v>
      </c>
      <c r="H817" s="159">
        <f>RevTax</f>
        <v>0</v>
      </c>
      <c r="I817" s="159">
        <f>RevTax</f>
        <v>0</v>
      </c>
      <c r="J817" s="159">
        <f>RevTax</f>
        <v>0</v>
      </c>
      <c r="K817" s="159">
        <f>RevTax</f>
        <v>0</v>
      </c>
    </row>
    <row r="819" spans="1:11" ht="13">
      <c r="A819" s="1"/>
      <c r="C819" s="3"/>
      <c r="D819" s="4"/>
      <c r="E819" s="3"/>
      <c r="F819" s="3"/>
      <c r="G819" s="3"/>
      <c r="H819" s="3"/>
      <c r="I819" s="3"/>
      <c r="J819" s="3"/>
      <c r="K819" s="3"/>
    </row>
    <row r="820" spans="1:11" ht="13">
      <c r="A820" s="1"/>
      <c r="C820" s="3"/>
      <c r="D820" s="4"/>
      <c r="E820" s="3"/>
      <c r="F820" s="3"/>
      <c r="G820" s="3"/>
      <c r="H820" s="3"/>
      <c r="I820" s="3"/>
      <c r="J820" s="3"/>
      <c r="K820" s="3"/>
    </row>
    <row r="821" spans="1:11" ht="13">
      <c r="A821" s="1"/>
      <c r="C821" s="3"/>
      <c r="D821" s="4"/>
      <c r="E821" s="3"/>
      <c r="F821" s="3"/>
      <c r="G821" s="3"/>
      <c r="H821" s="3"/>
      <c r="I821" s="3"/>
      <c r="J821" s="3"/>
      <c r="K821" s="3"/>
    </row>
    <row r="822" spans="1:11" ht="13">
      <c r="A822" s="1"/>
      <c r="C822" s="3"/>
      <c r="D822" s="4"/>
      <c r="E822" s="3"/>
      <c r="F822" s="3"/>
      <c r="G822" s="3"/>
      <c r="H822" s="3"/>
      <c r="I822" s="3"/>
      <c r="J822" s="3"/>
      <c r="K822" s="3"/>
    </row>
    <row r="823" spans="1:11" ht="13">
      <c r="A823" s="1"/>
      <c r="C823" s="3"/>
      <c r="D823" s="4"/>
      <c r="E823" s="3"/>
      <c r="F823" s="3"/>
      <c r="G823" s="3"/>
      <c r="H823" s="3"/>
      <c r="I823" s="3"/>
      <c r="J823" s="3"/>
      <c r="K823" s="3"/>
    </row>
    <row r="870" spans="1:11" ht="13">
      <c r="A870" s="1"/>
      <c r="C870" s="3"/>
      <c r="D870" s="4"/>
      <c r="E870" s="3"/>
      <c r="F870" s="3"/>
      <c r="G870" s="3"/>
      <c r="H870" s="3"/>
      <c r="I870" s="3"/>
      <c r="J870" s="3"/>
      <c r="K870" s="3"/>
    </row>
    <row r="871" spans="1:11" ht="13">
      <c r="A871" s="1"/>
      <c r="C871" s="3"/>
      <c r="D871" s="4"/>
      <c r="E871" s="3"/>
      <c r="F871" s="3"/>
      <c r="G871" s="3"/>
      <c r="H871" s="3"/>
      <c r="I871" s="3"/>
      <c r="J871" s="3"/>
      <c r="K871" s="3"/>
    </row>
    <row r="872" spans="1:11" ht="13">
      <c r="A872" s="1"/>
      <c r="C872" s="3"/>
      <c r="D872" s="4"/>
      <c r="E872" s="3"/>
      <c r="F872" s="3"/>
      <c r="G872" s="3"/>
      <c r="H872" s="3"/>
      <c r="I872" s="3"/>
      <c r="J872" s="3"/>
      <c r="K872" s="3"/>
    </row>
    <row r="873" spans="1:11" ht="13">
      <c r="A873" s="1"/>
      <c r="C873" s="3"/>
      <c r="D873" s="4"/>
      <c r="E873" s="3"/>
      <c r="F873" s="3"/>
      <c r="G873" s="3"/>
      <c r="H873" s="3"/>
      <c r="I873" s="3"/>
      <c r="J873" s="3"/>
      <c r="K873" s="3"/>
    </row>
    <row r="874" spans="1:11" ht="13">
      <c r="A874" s="1"/>
      <c r="C874" s="3"/>
      <c r="D874" s="4"/>
      <c r="E874" s="3"/>
      <c r="F874" s="3"/>
      <c r="G874" s="3"/>
      <c r="H874" s="3"/>
      <c r="I874" s="3"/>
      <c r="J874" s="3"/>
      <c r="K874" s="3"/>
    </row>
    <row r="928" spans="1:11" ht="13">
      <c r="A928" s="1"/>
      <c r="C928" s="3"/>
      <c r="D928" s="4"/>
      <c r="E928" s="3"/>
      <c r="F928" s="3"/>
      <c r="G928" s="3"/>
      <c r="H928" s="3"/>
      <c r="I928" s="3"/>
      <c r="J928" s="3"/>
      <c r="K928" s="3"/>
    </row>
    <row r="929" spans="1:11" ht="13">
      <c r="A929" s="1"/>
      <c r="C929" s="3"/>
      <c r="D929" s="4"/>
      <c r="E929" s="3"/>
      <c r="F929" s="3"/>
      <c r="G929" s="3"/>
      <c r="H929" s="3"/>
      <c r="I929" s="3"/>
      <c r="J929" s="3"/>
      <c r="K929" s="3"/>
    </row>
    <row r="930" spans="1:11" ht="13">
      <c r="A930" s="1"/>
      <c r="C930" s="3"/>
      <c r="D930" s="4"/>
      <c r="E930" s="3"/>
      <c r="F930" s="3"/>
      <c r="G930" s="3"/>
      <c r="H930" s="3"/>
      <c r="I930" s="3"/>
      <c r="J930" s="3"/>
      <c r="K930" s="3"/>
    </row>
    <row r="931" spans="1:11" ht="13">
      <c r="A931" s="1"/>
      <c r="C931" s="3"/>
      <c r="D931" s="4"/>
      <c r="E931" s="3"/>
      <c r="F931" s="3"/>
      <c r="G931" s="3"/>
      <c r="H931" s="3"/>
      <c r="I931" s="3"/>
      <c r="J931" s="3"/>
      <c r="K931" s="3"/>
    </row>
    <row r="932" spans="1:11" ht="13">
      <c r="A932" s="1"/>
      <c r="C932" s="3"/>
      <c r="D932" s="4"/>
      <c r="E932" s="3"/>
      <c r="F932" s="3"/>
      <c r="G932" s="3"/>
      <c r="H932" s="3"/>
      <c r="I932" s="3"/>
      <c r="J932" s="3"/>
      <c r="K932" s="3"/>
    </row>
    <row r="984" spans="1:11" ht="20">
      <c r="A984" s="160" t="s">
        <v>173</v>
      </c>
      <c r="D984" s="2"/>
    </row>
    <row r="986" spans="1:11" ht="13">
      <c r="A986" s="1" t="str">
        <f>co_name</f>
        <v>DUKE ENERGY KENTUCKY, INC.</v>
      </c>
      <c r="C986" s="3"/>
      <c r="D986" s="4"/>
      <c r="E986" s="3"/>
      <c r="F986" s="3"/>
      <c r="G986" s="3"/>
      <c r="H986" s="3"/>
      <c r="I986" s="3"/>
      <c r="J986" s="3" t="str">
        <f>J1</f>
        <v>FR-16(7)(v)-15</v>
      </c>
      <c r="K986" s="3"/>
    </row>
    <row r="987" spans="1:11" ht="13">
      <c r="A987" s="1" t="str">
        <f>$A$2</f>
        <v>RESIDENTIAL CLASSIFIED - ELECTRIC COST OF SERVICE</v>
      </c>
      <c r="C987" s="3"/>
      <c r="D987" s="4"/>
      <c r="E987" s="3"/>
      <c r="F987" s="3"/>
      <c r="G987" s="3"/>
      <c r="H987" s="3"/>
      <c r="I987" s="3"/>
      <c r="J987" s="3" t="str">
        <f>J2</f>
        <v>WITNESS RESPONSIBLE:</v>
      </c>
      <c r="K987" s="3"/>
    </row>
    <row r="988" spans="1:11" ht="13">
      <c r="A988" s="1" t="str">
        <f>case_name</f>
        <v>CASE NO: 2022-00372</v>
      </c>
      <c r="C988" s="3"/>
      <c r="D988" s="4"/>
      <c r="E988" s="3"/>
      <c r="F988" s="3"/>
      <c r="G988" s="3"/>
      <c r="H988" s="3"/>
      <c r="I988" s="3"/>
      <c r="J988" s="3" t="str">
        <f>Witness</f>
        <v>JAMES E. ZIOLKOWSKI</v>
      </c>
      <c r="K988" s="3"/>
    </row>
    <row r="989" spans="1:11" ht="13">
      <c r="A989" s="1" t="str">
        <f>data_filing</f>
        <v>DATA: 12 MONTHS ACTUAL  &amp; 0 MONTHS ESTIMATED</v>
      </c>
      <c r="C989" s="3"/>
      <c r="D989" s="4"/>
      <c r="E989" s="3"/>
      <c r="F989" s="3"/>
      <c r="G989" s="3"/>
      <c r="H989" s="3"/>
      <c r="I989" s="3"/>
      <c r="J989" s="3" t="str">
        <f>"PAGE "&amp;Pages2&amp;" OF "&amp;Pages2</f>
        <v>PAGE 15 OF 15</v>
      </c>
      <c r="K989" s="3"/>
    </row>
    <row r="990" spans="1:11" ht="13">
      <c r="A990" s="1" t="str">
        <f>type</f>
        <v xml:space="preserve">TYPE OF FILING: "X" ORIGINAL   UPDATED    REVISED  </v>
      </c>
      <c r="C990" s="3"/>
      <c r="D990" s="4"/>
      <c r="E990" s="3"/>
      <c r="F990" s="3"/>
      <c r="G990" s="3"/>
      <c r="H990" s="3"/>
      <c r="I990" s="3"/>
      <c r="J990" s="3"/>
      <c r="K990" s="3"/>
    </row>
    <row r="993" spans="1:11" ht="13">
      <c r="A993" s="4" t="s">
        <v>2</v>
      </c>
      <c r="B993" s="3"/>
      <c r="C993" s="3"/>
      <c r="D993" s="4"/>
      <c r="E993" s="3"/>
      <c r="F993" s="4" t="s">
        <v>3</v>
      </c>
      <c r="G993" s="7" t="s">
        <v>4</v>
      </c>
      <c r="H993" s="8"/>
      <c r="I993" s="9"/>
      <c r="J993" s="4" t="s">
        <v>3</v>
      </c>
      <c r="K993" s="4" t="s">
        <v>5</v>
      </c>
    </row>
    <row r="994" spans="1:11" ht="13">
      <c r="A994" s="10" t="s">
        <v>6</v>
      </c>
      <c r="B994" s="11" t="s">
        <v>174</v>
      </c>
      <c r="C994" s="11"/>
      <c r="D994" s="10" t="s">
        <v>8</v>
      </c>
      <c r="E994" s="11"/>
      <c r="F994" s="10" t="str">
        <f>$F$9</f>
        <v>RESIDENTIAL</v>
      </c>
      <c r="G994" s="68" t="s">
        <v>10</v>
      </c>
      <c r="H994" s="69" t="s">
        <v>175</v>
      </c>
      <c r="I994" s="70" t="s">
        <v>12</v>
      </c>
      <c r="J994" s="10" t="s">
        <v>13</v>
      </c>
      <c r="K994" s="10" t="s">
        <v>14</v>
      </c>
    </row>
    <row r="995" spans="1:11" ht="13">
      <c r="B995" s="3"/>
      <c r="C995" s="16" t="s">
        <v>176</v>
      </c>
      <c r="D995" s="4"/>
      <c r="E995" s="3"/>
      <c r="G995" s="71">
        <f>G10</f>
        <v>3</v>
      </c>
      <c r="H995" s="72">
        <f>H10</f>
        <v>4</v>
      </c>
      <c r="I995" s="73">
        <f>I10</f>
        <v>5</v>
      </c>
    </row>
    <row r="996" spans="1:11" ht="13">
      <c r="A996" s="20">
        <v>1</v>
      </c>
      <c r="B996" s="2" t="s">
        <v>16</v>
      </c>
      <c r="D996" s="4"/>
      <c r="E996" s="3"/>
      <c r="G996" s="21"/>
      <c r="H996" s="22"/>
      <c r="I996" s="23"/>
    </row>
    <row r="997" spans="1:11" ht="13">
      <c r="A997" s="20">
        <v>2</v>
      </c>
      <c r="C997" s="2" t="str">
        <f>'[2]FR-16(7)(v)-1 Functional'!C1008</f>
        <v>TOTAL ELECTRIC COST OF SERVICE</v>
      </c>
      <c r="D997" s="4"/>
      <c r="E997" s="3"/>
      <c r="F997" s="24">
        <f t="shared" ref="F997:K997" si="164">F770</f>
        <v>192913111</v>
      </c>
      <c r="G997" s="25">
        <f t="shared" si="164"/>
        <v>102013458</v>
      </c>
      <c r="H997" s="26">
        <f t="shared" si="164"/>
        <v>69840717</v>
      </c>
      <c r="I997" s="27">
        <f t="shared" si="164"/>
        <v>21058935</v>
      </c>
      <c r="J997" s="24">
        <f t="shared" si="164"/>
        <v>192913110</v>
      </c>
      <c r="K997" s="24">
        <f t="shared" si="164"/>
        <v>-1</v>
      </c>
    </row>
    <row r="998" spans="1:11" ht="13">
      <c r="A998" s="20">
        <v>3</v>
      </c>
      <c r="C998" s="28" t="str">
        <f>'[2]FR-16(7)(v)-1 Functional'!C1009</f>
        <v>TOTAL OTHER OPERATING REVENUES</v>
      </c>
      <c r="D998" s="4"/>
      <c r="E998" s="3"/>
      <c r="F998" s="24">
        <f t="shared" ref="F998:K998" si="165">F750</f>
        <v>974290</v>
      </c>
      <c r="G998" s="25">
        <f t="shared" si="165"/>
        <v>615220</v>
      </c>
      <c r="H998" s="26">
        <f t="shared" si="165"/>
        <v>0</v>
      </c>
      <c r="I998" s="27">
        <f t="shared" si="165"/>
        <v>359070</v>
      </c>
      <c r="J998" s="24">
        <f t="shared" si="165"/>
        <v>974290</v>
      </c>
      <c r="K998" s="24">
        <f t="shared" si="165"/>
        <v>0</v>
      </c>
    </row>
    <row r="999" spans="1:11" ht="13">
      <c r="A999" s="20">
        <v>4</v>
      </c>
      <c r="C999" s="2" t="str">
        <f>'[2]FR-16(7)(v)-1 Functional'!C1010</f>
        <v xml:space="preserve">  TOTAL ELECTRIC REVENUE</v>
      </c>
      <c r="D999" s="4"/>
      <c r="E999" s="3"/>
      <c r="F999" s="29">
        <f t="shared" ref="F999:K999" si="166">SUM(F996:F998)</f>
        <v>193887401</v>
      </c>
      <c r="G999" s="30">
        <f t="shared" si="166"/>
        <v>102628678</v>
      </c>
      <c r="H999" s="31">
        <f t="shared" si="166"/>
        <v>69840717</v>
      </c>
      <c r="I999" s="32">
        <f t="shared" si="166"/>
        <v>21418005</v>
      </c>
      <c r="J999" s="29">
        <f t="shared" si="166"/>
        <v>193887400</v>
      </c>
      <c r="K999" s="29">
        <f t="shared" si="166"/>
        <v>-1</v>
      </c>
    </row>
    <row r="1000" spans="1:11" ht="13">
      <c r="A1000" s="20">
        <v>5</v>
      </c>
      <c r="C1000" s="2" t="str">
        <f>'[2]FR-16(7)(v)-1 Functional'!C1011</f>
        <v>TOTAL OP EXP EX INC &amp; REV TAX</v>
      </c>
      <c r="D1000" s="4"/>
      <c r="E1000" s="3"/>
      <c r="F1000" s="24">
        <f t="shared" ref="F1000:K1000" si="167">-F618</f>
        <v>-149827808</v>
      </c>
      <c r="G1000" s="25">
        <f t="shared" si="167"/>
        <v>-67740144</v>
      </c>
      <c r="H1000" s="26">
        <f t="shared" si="167"/>
        <v>-67162431</v>
      </c>
      <c r="I1000" s="27">
        <f t="shared" si="167"/>
        <v>-14925233</v>
      </c>
      <c r="J1000" s="24">
        <f t="shared" si="167"/>
        <v>-149827808</v>
      </c>
      <c r="K1000" s="24">
        <f t="shared" si="167"/>
        <v>0</v>
      </c>
    </row>
    <row r="1001" spans="1:11" ht="13">
      <c r="A1001" s="20">
        <v>6</v>
      </c>
      <c r="C1001" s="28" t="str">
        <f>'[2]FR-16(7)(v)-1 Functional'!C1012</f>
        <v>FIRM SERVICE REVENUE TAX</v>
      </c>
      <c r="D1001" s="4"/>
      <c r="E1001" s="3"/>
      <c r="F1001" s="24">
        <f>-ROUND(F817*F997,0)</f>
        <v>0</v>
      </c>
      <c r="G1001" s="25">
        <f>-ROUND(G817*G997,0)</f>
        <v>0</v>
      </c>
      <c r="H1001" s="26">
        <f>-ROUND(H817*H997,0)</f>
        <v>0</v>
      </c>
      <c r="I1001" s="27">
        <f>-ROUND(I817*I997,0)</f>
        <v>0</v>
      </c>
      <c r="J1001" s="97">
        <f>SUM(G1001:I1001)</f>
        <v>0</v>
      </c>
      <c r="K1001" s="24">
        <f>-ROUND('[2]FR-16(7)(v)-1 Functional'!K817*K997,0)</f>
        <v>0</v>
      </c>
    </row>
    <row r="1002" spans="1:11" ht="13">
      <c r="A1002" s="20">
        <v>7</v>
      </c>
      <c r="C1002" s="2" t="str">
        <f>'[2]FR-16(7)(v)-1 Functional'!C1013</f>
        <v xml:space="preserve">  NET INCOME</v>
      </c>
      <c r="D1002" s="4"/>
      <c r="E1002" s="3"/>
      <c r="F1002" s="29">
        <f>SUM(F999:F1001)</f>
        <v>44059593</v>
      </c>
      <c r="G1002" s="30">
        <f>SUM(G999:G1001)</f>
        <v>34888534</v>
      </c>
      <c r="H1002" s="31">
        <f>SUM(H999:H1001)</f>
        <v>2678286</v>
      </c>
      <c r="I1002" s="32">
        <f>SUM(I999:I1001)</f>
        <v>6492772</v>
      </c>
      <c r="J1002" s="29">
        <f>SUM(G1002:I1002)</f>
        <v>44059592</v>
      </c>
      <c r="K1002" s="29">
        <f>SUM(K999:K1001)</f>
        <v>-1</v>
      </c>
    </row>
    <row r="1003" spans="1:11" ht="13">
      <c r="A1003" s="20">
        <v>8</v>
      </c>
      <c r="D1003" s="4"/>
      <c r="E1003" s="3"/>
      <c r="G1003" s="21"/>
      <c r="H1003" s="22"/>
      <c r="I1003" s="23"/>
    </row>
    <row r="1004" spans="1:11" ht="13">
      <c r="A1004" s="20">
        <v>9</v>
      </c>
      <c r="B1004" s="2" t="s">
        <v>177</v>
      </c>
      <c r="D1004" s="4"/>
      <c r="E1004" s="3"/>
      <c r="G1004" s="21"/>
      <c r="H1004" s="22"/>
      <c r="I1004" s="23"/>
    </row>
    <row r="1005" spans="1:11" ht="13">
      <c r="A1005" s="20">
        <v>10</v>
      </c>
      <c r="C1005" s="2" t="str">
        <f>'[2]FR-16(7)(v)-1 Functional'!C1016</f>
        <v>TOTAL INTEREST EXPENSE</v>
      </c>
      <c r="D1005" s="4"/>
      <c r="E1005" s="3"/>
      <c r="F1005" s="24">
        <f t="shared" ref="F1005:K1005" si="168">-F633</f>
        <v>-11481502</v>
      </c>
      <c r="G1005" s="25">
        <f t="shared" si="168"/>
        <v>-9450252</v>
      </c>
      <c r="H1005" s="26">
        <f t="shared" si="168"/>
        <v>-319413</v>
      </c>
      <c r="I1005" s="27">
        <f t="shared" si="168"/>
        <v>-1711837</v>
      </c>
      <c r="J1005" s="24">
        <f t="shared" si="168"/>
        <v>-11481502</v>
      </c>
      <c r="K1005" s="24">
        <f t="shared" si="168"/>
        <v>0</v>
      </c>
    </row>
    <row r="1006" spans="1:11" ht="13">
      <c r="A1006" s="20">
        <v>11</v>
      </c>
      <c r="C1006" s="28" t="str">
        <f>'[2]FR-16(7)(v)-1 Functional'!C1017</f>
        <v>TOTAL OTHER DEDUCTIONS</v>
      </c>
      <c r="D1006" s="4"/>
      <c r="E1006" s="3"/>
      <c r="F1006" s="24">
        <f t="shared" ref="F1006:K1006" si="169">-F639</f>
        <v>-12207448</v>
      </c>
      <c r="G1006" s="25">
        <f t="shared" si="169"/>
        <v>-10413134</v>
      </c>
      <c r="H1006" s="26">
        <f t="shared" si="169"/>
        <v>-279072</v>
      </c>
      <c r="I1006" s="27">
        <f t="shared" si="169"/>
        <v>-1515242</v>
      </c>
      <c r="J1006" s="24">
        <f t="shared" si="169"/>
        <v>-12207448</v>
      </c>
      <c r="K1006" s="24">
        <f t="shared" si="169"/>
        <v>0</v>
      </c>
    </row>
    <row r="1007" spans="1:11" ht="13">
      <c r="A1007" s="20">
        <v>12</v>
      </c>
      <c r="C1007" s="2" t="str">
        <f>'[2]FR-16(7)(v)-1 Functional'!C1018</f>
        <v xml:space="preserve">  PRELIMINARY TAXABLE INCOME</v>
      </c>
      <c r="D1007" s="4"/>
      <c r="E1007" s="3"/>
      <c r="F1007" s="29">
        <f>SUM(F1004:F1006)+F1002</f>
        <v>20370643</v>
      </c>
      <c r="G1007" s="30">
        <f>SUM(G1004:G1006)+G1002</f>
        <v>15025148</v>
      </c>
      <c r="H1007" s="31">
        <f>SUM(H1004:H1006)+H1002</f>
        <v>2079801</v>
      </c>
      <c r="I1007" s="32">
        <f>SUM(I1004:I1006)+I1002</f>
        <v>3265693</v>
      </c>
      <c r="J1007" s="29">
        <f>SUM(G1007:I1007)</f>
        <v>20370642</v>
      </c>
      <c r="K1007" s="29">
        <f>SUM(K1004:K1006)+K1002</f>
        <v>-1</v>
      </c>
    </row>
    <row r="1008" spans="1:11" ht="13">
      <c r="A1008" s="20">
        <v>13</v>
      </c>
      <c r="D1008" s="4"/>
      <c r="E1008" s="3"/>
      <c r="G1008" s="21"/>
      <c r="H1008" s="22"/>
      <c r="I1008" s="23"/>
    </row>
    <row r="1009" spans="1:11" ht="13">
      <c r="A1009" s="20">
        <v>14</v>
      </c>
      <c r="B1009" s="2" t="s">
        <v>174</v>
      </c>
      <c r="D1009" s="4"/>
      <c r="E1009" s="3"/>
      <c r="G1009" s="21"/>
      <c r="H1009" s="22"/>
      <c r="I1009" s="23"/>
    </row>
    <row r="1010" spans="1:11" ht="13">
      <c r="A1010" s="20">
        <v>15</v>
      </c>
      <c r="B1010" s="2" t="s">
        <v>124</v>
      </c>
      <c r="D1010" s="4"/>
      <c r="E1010" s="3"/>
      <c r="G1010" s="21"/>
      <c r="H1010" s="22"/>
      <c r="I1010" s="23"/>
    </row>
    <row r="1011" spans="1:11" ht="13">
      <c r="A1011" s="20">
        <v>16</v>
      </c>
      <c r="C1011" s="2" t="str">
        <f>'[2]FR-16(7)(v)-1 Functional'!C1022</f>
        <v>PRELIMINARY TAXABLE INCOME</v>
      </c>
      <c r="D1011" s="4"/>
      <c r="E1011" s="3"/>
      <c r="F1011" s="24">
        <f t="shared" ref="F1011:K1011" si="170">F1007</f>
        <v>20370643</v>
      </c>
      <c r="G1011" s="25">
        <f t="shared" si="170"/>
        <v>15025148</v>
      </c>
      <c r="H1011" s="26">
        <f t="shared" si="170"/>
        <v>2079801</v>
      </c>
      <c r="I1011" s="27">
        <f t="shared" si="170"/>
        <v>3265693</v>
      </c>
      <c r="J1011" s="24">
        <f t="shared" si="170"/>
        <v>20370642</v>
      </c>
      <c r="K1011" s="24">
        <f t="shared" si="170"/>
        <v>-1</v>
      </c>
    </row>
    <row r="1012" spans="1:11" ht="13">
      <c r="A1012" s="20">
        <v>17</v>
      </c>
      <c r="C1012" s="2" t="str">
        <f>'[2]FR-16(7)(v)-1 Functional'!C1023</f>
        <v xml:space="preserve">  NET FEDERAL TAXABLE INCOME</v>
      </c>
      <c r="D1012" s="4"/>
      <c r="E1012" s="3"/>
      <c r="F1012" s="24">
        <f t="shared" ref="F1012:K1012" si="171">SUM(F1011:F1011)</f>
        <v>20370643</v>
      </c>
      <c r="G1012" s="25">
        <f t="shared" si="171"/>
        <v>15025148</v>
      </c>
      <c r="H1012" s="26">
        <f t="shared" si="171"/>
        <v>2079801</v>
      </c>
      <c r="I1012" s="27">
        <f t="shared" si="171"/>
        <v>3265693</v>
      </c>
      <c r="J1012" s="24">
        <f t="shared" si="171"/>
        <v>20370642</v>
      </c>
      <c r="K1012" s="24">
        <f t="shared" si="171"/>
        <v>-1</v>
      </c>
    </row>
    <row r="1013" spans="1:11" ht="13">
      <c r="A1013" s="20">
        <v>18</v>
      </c>
      <c r="C1013" s="2" t="str">
        <f>'[2]FR-16(7)(v)-1 Functional'!C1024</f>
        <v xml:space="preserve">  FEDERAL INCOME TAX RATE</v>
      </c>
      <c r="D1013" s="4"/>
      <c r="E1013" s="3"/>
      <c r="F1013" s="85">
        <f>F815</f>
        <v>0.21</v>
      </c>
      <c r="G1013" s="105">
        <f>G815</f>
        <v>0.21</v>
      </c>
      <c r="H1013" s="106">
        <f>H815</f>
        <v>0.21</v>
      </c>
      <c r="I1013" s="107">
        <f>I815</f>
        <v>0.21</v>
      </c>
      <c r="J1013" s="85"/>
      <c r="K1013" s="85">
        <f>'[2]FR-16(7)(v)-1 Functional'!K815</f>
        <v>0.21</v>
      </c>
    </row>
    <row r="1014" spans="1:11" ht="13">
      <c r="A1014" s="20">
        <v>19</v>
      </c>
      <c r="C1014" s="2" t="str">
        <f>'[2]FR-16(7)(v)-1 Functional'!C1025</f>
        <v>PRELIMINARY FIT = FI01 * K190</v>
      </c>
      <c r="D1014" s="4"/>
      <c r="E1014" s="3"/>
      <c r="F1014" s="24">
        <f>ROUND(F1013*F1012,0)</f>
        <v>4277835</v>
      </c>
      <c r="G1014" s="25">
        <f>ROUND(G1013*G1012,0)</f>
        <v>3155281</v>
      </c>
      <c r="H1014" s="26">
        <f>ROUND(H1013*H1012,0)</f>
        <v>436758</v>
      </c>
      <c r="I1014" s="27">
        <f>ROUND(I1013*I1012,0)</f>
        <v>685796</v>
      </c>
      <c r="J1014" s="24">
        <f>SUM(G1014:I1014)</f>
        <v>4277835</v>
      </c>
      <c r="K1014" s="24">
        <f>ROUND(K1013*K1012,0)</f>
        <v>0</v>
      </c>
    </row>
    <row r="1015" spans="1:11" ht="13">
      <c r="A1015" s="20">
        <v>20</v>
      </c>
      <c r="C1015" s="2" t="str">
        <f>'[2]FR-16(7)(v)-1 Functional'!C1026</f>
        <v>TOTAL FED DEF IT (410 &amp; 411)</v>
      </c>
      <c r="D1015" s="4"/>
      <c r="E1015" s="3"/>
      <c r="F1015" s="24">
        <f t="shared" ref="F1015:K1015" si="172">F649</f>
        <v>-1177201</v>
      </c>
      <c r="G1015" s="25">
        <f t="shared" si="172"/>
        <v>-1769027</v>
      </c>
      <c r="H1015" s="26">
        <f t="shared" si="172"/>
        <v>903465</v>
      </c>
      <c r="I1015" s="27">
        <f t="shared" si="172"/>
        <v>-311639</v>
      </c>
      <c r="J1015" s="24">
        <f t="shared" si="172"/>
        <v>-1177201</v>
      </c>
      <c r="K1015" s="24">
        <f t="shared" si="172"/>
        <v>0</v>
      </c>
    </row>
    <row r="1016" spans="1:11" ht="13">
      <c r="A1016" s="20">
        <v>21</v>
      </c>
      <c r="C1016" s="28" t="str">
        <f>'[2]FR-16(7)(v)-1 Functional'!C1027</f>
        <v>TOTAL AMORTIZED ITC</v>
      </c>
      <c r="D1016" s="4"/>
      <c r="E1016" s="3"/>
      <c r="F1016" s="24">
        <f t="shared" ref="F1016:K1016" si="173">-F653</f>
        <v>0</v>
      </c>
      <c r="G1016" s="25">
        <f t="shared" si="173"/>
        <v>0</v>
      </c>
      <c r="H1016" s="26">
        <f t="shared" si="173"/>
        <v>0</v>
      </c>
      <c r="I1016" s="27">
        <f t="shared" si="173"/>
        <v>0</v>
      </c>
      <c r="J1016" s="24">
        <f t="shared" si="173"/>
        <v>0</v>
      </c>
      <c r="K1016" s="24">
        <f t="shared" si="173"/>
        <v>0</v>
      </c>
    </row>
    <row r="1017" spans="1:11" ht="13">
      <c r="A1017" s="20">
        <v>22</v>
      </c>
      <c r="C1017" s="2" t="str">
        <f>'[2]FR-16(7)(v)-1 Functional'!C1028</f>
        <v xml:space="preserve">  NET FED INC TAX ALLOWABLE</v>
      </c>
      <c r="D1017" s="4"/>
      <c r="E1017" s="3"/>
      <c r="F1017" s="29">
        <f t="shared" ref="F1017:K1017" si="174">SUM(F1014:F1016)</f>
        <v>3100634</v>
      </c>
      <c r="G1017" s="30">
        <f t="shared" si="174"/>
        <v>1386254</v>
      </c>
      <c r="H1017" s="31">
        <f t="shared" si="174"/>
        <v>1340223</v>
      </c>
      <c r="I1017" s="32">
        <f t="shared" si="174"/>
        <v>374157</v>
      </c>
      <c r="J1017" s="29">
        <f t="shared" si="174"/>
        <v>3100634</v>
      </c>
      <c r="K1017" s="29">
        <f t="shared" si="174"/>
        <v>0</v>
      </c>
    </row>
    <row r="1018" spans="1:11" ht="13">
      <c r="A1018" s="20">
        <v>23</v>
      </c>
      <c r="D1018" s="4"/>
      <c r="E1018" s="3"/>
      <c r="G1018" s="21"/>
      <c r="H1018" s="22"/>
      <c r="I1018" s="23"/>
    </row>
    <row r="1019" spans="1:11" ht="13">
      <c r="A1019" s="20">
        <v>24</v>
      </c>
      <c r="B1019" s="2" t="s">
        <v>127</v>
      </c>
      <c r="D1019" s="4"/>
      <c r="E1019" s="3"/>
      <c r="G1019" s="21"/>
      <c r="H1019" s="22"/>
      <c r="I1019" s="23"/>
    </row>
    <row r="1020" spans="1:11" ht="13">
      <c r="A1020" s="20">
        <v>25</v>
      </c>
      <c r="C1020" s="2" t="str">
        <f>'[2]FR-16(7)(v)-1 Functional'!C1031</f>
        <v>PRELIM FIT</v>
      </c>
      <c r="D1020" s="4"/>
      <c r="E1020" s="3"/>
      <c r="F1020" s="24">
        <f t="shared" ref="F1020:K1020" si="175">F1014</f>
        <v>4277835</v>
      </c>
      <c r="G1020" s="25">
        <f t="shared" si="175"/>
        <v>3155281</v>
      </c>
      <c r="H1020" s="26">
        <f t="shared" si="175"/>
        <v>436758</v>
      </c>
      <c r="I1020" s="27">
        <f t="shared" si="175"/>
        <v>685796</v>
      </c>
      <c r="J1020" s="24">
        <f t="shared" si="175"/>
        <v>4277835</v>
      </c>
      <c r="K1020" s="24">
        <f t="shared" si="175"/>
        <v>0</v>
      </c>
    </row>
    <row r="1021" spans="1:11" ht="13">
      <c r="A1021" s="20">
        <v>26</v>
      </c>
      <c r="C1021" s="28" t="str">
        <f>'[2]FR-16(7)(v)-1 Functional'!C1032</f>
        <v>TEST YEAR INV TAX CREDIT</v>
      </c>
      <c r="D1021" s="4"/>
      <c r="E1021" s="3"/>
      <c r="F1021" s="24">
        <f t="shared" ref="F1021:K1021" si="176">-F658</f>
        <v>0</v>
      </c>
      <c r="G1021" s="76">
        <f t="shared" si="176"/>
        <v>0</v>
      </c>
      <c r="H1021" s="77">
        <f t="shared" si="176"/>
        <v>0</v>
      </c>
      <c r="I1021" s="78">
        <f t="shared" si="176"/>
        <v>0</v>
      </c>
      <c r="J1021" s="24">
        <f t="shared" si="176"/>
        <v>0</v>
      </c>
      <c r="K1021" s="24">
        <f t="shared" si="176"/>
        <v>0</v>
      </c>
    </row>
    <row r="1022" spans="1:11" ht="13">
      <c r="A1022" s="20">
        <v>27</v>
      </c>
      <c r="C1022" s="2" t="str">
        <f>'[2]FR-16(7)(v)-1 Functional'!C1033</f>
        <v xml:space="preserve">  FED INC TAX PAYABLE</v>
      </c>
      <c r="D1022" s="4"/>
      <c r="E1022" s="3"/>
      <c r="F1022" s="29">
        <f t="shared" ref="F1022:K1022" si="177">SUM(F1019:F1021)</f>
        <v>4277835</v>
      </c>
      <c r="G1022" s="30">
        <f t="shared" si="177"/>
        <v>3155281</v>
      </c>
      <c r="H1022" s="31">
        <f t="shared" si="177"/>
        <v>436758</v>
      </c>
      <c r="I1022" s="32">
        <f t="shared" si="177"/>
        <v>685796</v>
      </c>
      <c r="J1022" s="29">
        <f t="shared" si="177"/>
        <v>4277835</v>
      </c>
      <c r="K1022" s="29">
        <f t="shared" si="177"/>
        <v>0</v>
      </c>
    </row>
    <row r="1023" spans="1:11" ht="13">
      <c r="A1023" s="20">
        <v>28</v>
      </c>
      <c r="D1023" s="4"/>
      <c r="E1023" s="3"/>
      <c r="G1023" s="21"/>
      <c r="H1023" s="22"/>
      <c r="I1023" s="23"/>
    </row>
    <row r="1024" spans="1:11" ht="13">
      <c r="A1024" s="20">
        <v>29</v>
      </c>
      <c r="B1024" s="2" t="s">
        <v>84</v>
      </c>
      <c r="D1024" s="4"/>
      <c r="E1024" s="3"/>
      <c r="G1024" s="21"/>
      <c r="H1024" s="22"/>
      <c r="I1024" s="23"/>
    </row>
    <row r="1025" spans="1:11" ht="13">
      <c r="A1025" s="20">
        <v>30</v>
      </c>
      <c r="C1025" s="2" t="str">
        <f>'[2]FR-16(7)(v)-1 Functional'!C1036</f>
        <v>NET INCOME</v>
      </c>
      <c r="D1025" s="4"/>
      <c r="E1025" s="3"/>
      <c r="F1025" s="24">
        <f t="shared" ref="F1025:K1025" si="178">F1002</f>
        <v>44059593</v>
      </c>
      <c r="G1025" s="25">
        <f t="shared" si="178"/>
        <v>34888534</v>
      </c>
      <c r="H1025" s="26">
        <f t="shared" si="178"/>
        <v>2678286</v>
      </c>
      <c r="I1025" s="27">
        <f t="shared" si="178"/>
        <v>6492772</v>
      </c>
      <c r="J1025" s="24">
        <f t="shared" si="178"/>
        <v>44059592</v>
      </c>
      <c r="K1025" s="24">
        <f t="shared" si="178"/>
        <v>-1</v>
      </c>
    </row>
    <row r="1026" spans="1:11" ht="13">
      <c r="A1026" s="20">
        <v>31</v>
      </c>
      <c r="C1026" s="28" t="str">
        <f>'[2]FR-16(7)(v)-1 Functional'!C1037</f>
        <v>NET FED INC TAX ALLOWABLE</v>
      </c>
      <c r="D1026" s="4"/>
      <c r="E1026" s="3"/>
      <c r="F1026" s="24">
        <f t="shared" ref="F1026:K1026" si="179">-F1017</f>
        <v>-3100634</v>
      </c>
      <c r="G1026" s="25">
        <f t="shared" si="179"/>
        <v>-1386254</v>
      </c>
      <c r="H1026" s="26">
        <f t="shared" si="179"/>
        <v>-1340223</v>
      </c>
      <c r="I1026" s="27">
        <f t="shared" si="179"/>
        <v>-374157</v>
      </c>
      <c r="J1026" s="24">
        <f t="shared" si="179"/>
        <v>-3100634</v>
      </c>
      <c r="K1026" s="24">
        <f t="shared" si="179"/>
        <v>0</v>
      </c>
    </row>
    <row r="1027" spans="1:11" ht="13">
      <c r="A1027" s="20">
        <v>32</v>
      </c>
      <c r="C1027" s="2" t="str">
        <f>'[2]FR-16(7)(v)-1 Functional'!C1038</f>
        <v xml:space="preserve">  OVERALL RETURN EARNED</v>
      </c>
      <c r="D1027" s="4"/>
      <c r="E1027" s="3"/>
      <c r="F1027" s="29">
        <f t="shared" ref="F1027:K1027" si="180">SUM(F1024:F1026)</f>
        <v>40958959</v>
      </c>
      <c r="G1027" s="30">
        <f t="shared" si="180"/>
        <v>33502280</v>
      </c>
      <c r="H1027" s="31">
        <f t="shared" si="180"/>
        <v>1338063</v>
      </c>
      <c r="I1027" s="32">
        <f t="shared" si="180"/>
        <v>6118615</v>
      </c>
      <c r="J1027" s="29">
        <f t="shared" si="180"/>
        <v>40958958</v>
      </c>
      <c r="K1027" s="29">
        <f t="shared" si="180"/>
        <v>-1</v>
      </c>
    </row>
    <row r="1028" spans="1:11" ht="13">
      <c r="A1028" s="20">
        <v>33</v>
      </c>
      <c r="D1028" s="4"/>
      <c r="E1028" s="3"/>
      <c r="G1028" s="21"/>
      <c r="H1028" s="22"/>
      <c r="I1028" s="23"/>
    </row>
    <row r="1029" spans="1:11" ht="13">
      <c r="A1029" s="20">
        <v>34</v>
      </c>
      <c r="C1029" s="2" t="str">
        <f>'[2]FR-16(7)(v)-1 Functional'!C1040</f>
        <v xml:space="preserve">  RATE OF RETURN EARNED</v>
      </c>
      <c r="D1029" s="4"/>
      <c r="E1029" s="3"/>
      <c r="F1029" s="85">
        <f t="shared" ref="F1029:K1029" si="181">IF(F426=0,0,ROUND(F1027/F426,5))</f>
        <v>7.535E-2</v>
      </c>
      <c r="G1029" s="161">
        <f t="shared" si="181"/>
        <v>7.485E-2</v>
      </c>
      <c r="H1029" s="162">
        <f t="shared" si="181"/>
        <v>8.8319999999999996E-2</v>
      </c>
      <c r="I1029" s="163">
        <f t="shared" si="181"/>
        <v>7.5719999999999996E-2</v>
      </c>
      <c r="J1029" s="85">
        <f t="shared" si="181"/>
        <v>7.535E-2</v>
      </c>
      <c r="K1029" s="85">
        <f t="shared" si="181"/>
        <v>0</v>
      </c>
    </row>
    <row r="1030" spans="1:11" ht="13">
      <c r="A1030" s="1"/>
      <c r="C1030" s="3"/>
      <c r="D1030" s="4"/>
      <c r="E1030" s="3"/>
      <c r="F1030" s="3"/>
      <c r="G1030" s="3"/>
      <c r="H1030" s="3"/>
      <c r="I1030" s="3"/>
      <c r="J1030" s="3"/>
      <c r="K1030" s="85"/>
    </row>
    <row r="1031" spans="1:11" ht="13">
      <c r="A1031" s="1"/>
      <c r="C1031" s="3"/>
      <c r="D1031" s="4"/>
      <c r="E1031" s="3"/>
      <c r="F1031" s="3"/>
      <c r="G1031" s="3"/>
      <c r="H1031" s="3"/>
      <c r="I1031" s="3"/>
      <c r="J1031" s="3"/>
      <c r="K1031" s="85"/>
    </row>
    <row r="1032" spans="1:11">
      <c r="K1032" s="85"/>
    </row>
    <row r="1033" spans="1:11">
      <c r="K1033" s="85"/>
    </row>
    <row r="1034" spans="1:11">
      <c r="K1034" s="85"/>
    </row>
    <row r="1035" spans="1:11" ht="13">
      <c r="A1035" s="20"/>
      <c r="D1035" s="4"/>
      <c r="E1035" s="3"/>
      <c r="F1035" s="85"/>
      <c r="J1035" s="85"/>
      <c r="K1035" s="85"/>
    </row>
    <row r="1036" spans="1:11" ht="13">
      <c r="A1036" s="20"/>
      <c r="D1036" s="4"/>
      <c r="E1036" s="3"/>
      <c r="F1036" s="85"/>
      <c r="J1036" s="85"/>
      <c r="K1036" s="85"/>
    </row>
  </sheetData>
  <pageMargins left="1" right="1" top="1" bottom="1" header="0.5" footer="0.5"/>
  <pageSetup scale="64" orientation="landscape" blackAndWhite="1" r:id="rId1"/>
  <headerFooter>
    <oddHeader>&amp;R&amp;"Times New Roman,Bold"&amp;10KyPSC Case No. 2023-00413
KSES-DR-01-010(a) Attachment 1
Page &amp;P of &amp;N</oddHeader>
  </headerFooter>
  <rowBreaks count="13" manualBreakCount="13">
    <brk id="46" max="10" man="1"/>
    <brk id="123" max="10" man="1"/>
    <brk id="200" max="10" man="1"/>
    <brk id="277" max="10" man="1"/>
    <brk id="324" max="10" man="1"/>
    <brk id="377" max="10" man="1"/>
    <brk id="433" max="10" man="1"/>
    <brk id="503" max="10" man="1"/>
    <brk id="549" max="10" man="1"/>
    <brk id="582" max="10" man="1"/>
    <brk id="618" max="10" man="1"/>
    <brk id="728" max="10" man="1"/>
    <brk id="777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B2D83-89CC-43A1-974B-6B010F722A4F}">
  <sheetPr codeName="Sheet52">
    <tabColor rgb="FFFFFF00"/>
    <pageSetUpPr fitToPage="1"/>
  </sheetPr>
  <dimension ref="A1:N1036"/>
  <sheetViews>
    <sheetView view="pageLayout" zoomScaleNormal="80" zoomScaleSheetLayoutView="80" workbookViewId="0"/>
  </sheetViews>
  <sheetFormatPr defaultColWidth="8.765625" defaultRowHeight="12.5"/>
  <cols>
    <col min="1" max="1" width="6.4609375" style="2" customWidth="1"/>
    <col min="2" max="2" width="3.53515625" style="2" customWidth="1"/>
    <col min="3" max="3" width="40" style="2" customWidth="1"/>
    <col min="4" max="4" width="8.3046875" style="20" customWidth="1"/>
    <col min="5" max="5" width="8.765625" style="2" customWidth="1"/>
    <col min="6" max="6" width="14" style="2" customWidth="1"/>
    <col min="7" max="8" width="11.84375" style="2" customWidth="1"/>
    <col min="9" max="9" width="13.765625" style="2" customWidth="1"/>
    <col min="10" max="11" width="11.84375" style="2" customWidth="1"/>
    <col min="12" max="16384" width="8.765625" style="2"/>
  </cols>
  <sheetData>
    <row r="1" spans="1:11" ht="13">
      <c r="A1" s="1" t="str">
        <f>co_name</f>
        <v>DUKE ENERGY KENTUCKY, INC.</v>
      </c>
      <c r="C1" s="3"/>
      <c r="D1" s="4"/>
      <c r="E1" s="3"/>
      <c r="F1" s="3"/>
      <c r="G1" s="3"/>
      <c r="H1" s="3"/>
      <c r="I1" s="3"/>
      <c r="J1" s="5" t="s">
        <v>178</v>
      </c>
      <c r="K1" s="3"/>
    </row>
    <row r="2" spans="1:11" ht="13">
      <c r="A2" s="6" t="str">
        <f>F9&amp;" "&amp;"CLASSIFIED - ELECTRIC COST OF SERVICE"</f>
        <v>DISTR. SEC. CLASSIFIED - ELECTRIC COST OF SERVICE</v>
      </c>
      <c r="C2" s="3"/>
      <c r="D2" s="4"/>
      <c r="E2" s="3"/>
      <c r="F2" s="3"/>
      <c r="G2" s="3"/>
      <c r="H2" s="3"/>
      <c r="I2" s="3"/>
      <c r="J2" s="3" t="s">
        <v>1</v>
      </c>
      <c r="K2" s="3"/>
    </row>
    <row r="3" spans="1:11" ht="13">
      <c r="A3" s="1" t="str">
        <f>case_name</f>
        <v>CASE NO: 2022-00372</v>
      </c>
      <c r="C3" s="3"/>
      <c r="D3" s="4"/>
      <c r="E3" s="3"/>
      <c r="F3" s="3"/>
      <c r="G3" s="3"/>
      <c r="H3" s="3"/>
      <c r="I3" s="3"/>
      <c r="J3" s="3" t="str">
        <f>Witness</f>
        <v>JAMES E. ZIOLKOWSKI</v>
      </c>
      <c r="K3" s="3"/>
    </row>
    <row r="4" spans="1:11" ht="13">
      <c r="A4" s="1" t="str">
        <f>data_filing</f>
        <v>DATA: 12 MONTHS ACTUAL  &amp; 0 MONTHS ESTIMATED</v>
      </c>
      <c r="C4" s="3"/>
      <c r="D4" s="4"/>
      <c r="E4" s="3"/>
      <c r="F4" s="3"/>
      <c r="G4" s="3"/>
      <c r="H4" s="3"/>
      <c r="I4" s="3"/>
      <c r="J4" s="3" t="str">
        <f>"PAGE "&amp;Pages2-14&amp;" OF "&amp;Pages2</f>
        <v>PAGE 1 OF 15</v>
      </c>
      <c r="K4" s="3"/>
    </row>
    <row r="5" spans="1:11" ht="13">
      <c r="A5" s="1" t="str">
        <f>type</f>
        <v xml:space="preserve">TYPE OF FILING: "X" ORIGINAL   UPDATED    REVISED  </v>
      </c>
      <c r="C5" s="3"/>
      <c r="D5" s="4"/>
      <c r="E5" s="3"/>
      <c r="F5" s="3"/>
      <c r="G5" s="3"/>
      <c r="H5" s="3"/>
      <c r="I5" s="3"/>
      <c r="J5" s="3"/>
      <c r="K5" s="3"/>
    </row>
    <row r="6" spans="1:11" ht="13">
      <c r="A6" s="1"/>
      <c r="C6" s="3"/>
      <c r="D6" s="4"/>
      <c r="E6" s="3"/>
      <c r="F6" s="3"/>
      <c r="G6" s="3"/>
      <c r="H6" s="3"/>
      <c r="I6" s="3"/>
      <c r="J6" s="3"/>
      <c r="K6" s="3"/>
    </row>
    <row r="7" spans="1:11" ht="13">
      <c r="A7" s="1"/>
      <c r="C7" s="3"/>
      <c r="D7" s="4"/>
      <c r="E7" s="3"/>
      <c r="F7" s="3"/>
      <c r="G7" s="3"/>
      <c r="H7" s="3"/>
      <c r="I7" s="3"/>
      <c r="J7" s="3"/>
      <c r="K7" s="3"/>
    </row>
    <row r="8" spans="1:11" ht="13">
      <c r="A8" s="4" t="s">
        <v>2</v>
      </c>
      <c r="B8" s="3"/>
      <c r="C8" s="3"/>
      <c r="D8" s="4"/>
      <c r="E8" s="3"/>
      <c r="F8" s="4" t="s">
        <v>3</v>
      </c>
      <c r="G8" s="7" t="s">
        <v>4</v>
      </c>
      <c r="H8" s="8"/>
      <c r="I8" s="9"/>
      <c r="J8" s="4" t="s">
        <v>3</v>
      </c>
      <c r="K8" s="4" t="s">
        <v>5</v>
      </c>
    </row>
    <row r="9" spans="1:11" ht="13">
      <c r="A9" s="10" t="s">
        <v>6</v>
      </c>
      <c r="B9" s="11" t="s">
        <v>7</v>
      </c>
      <c r="C9" s="11"/>
      <c r="D9" s="10" t="s">
        <v>8</v>
      </c>
      <c r="E9" s="11"/>
      <c r="F9" s="12" t="s">
        <v>179</v>
      </c>
      <c r="G9" s="13" t="s">
        <v>10</v>
      </c>
      <c r="H9" s="14" t="s">
        <v>11</v>
      </c>
      <c r="I9" s="15" t="s">
        <v>12</v>
      </c>
      <c r="J9" s="10" t="s">
        <v>13</v>
      </c>
      <c r="K9" s="10" t="s">
        <v>14</v>
      </c>
    </row>
    <row r="10" spans="1:11" ht="13">
      <c r="C10" s="16" t="s">
        <v>15</v>
      </c>
      <c r="D10" s="4"/>
      <c r="E10" s="3"/>
      <c r="G10" s="17">
        <v>3</v>
      </c>
      <c r="H10" s="18">
        <v>4</v>
      </c>
      <c r="I10" s="19">
        <v>5</v>
      </c>
    </row>
    <row r="11" spans="1:11" ht="13">
      <c r="A11" s="20">
        <v>1</v>
      </c>
      <c r="B11" s="2" t="s">
        <v>16</v>
      </c>
      <c r="D11" s="4"/>
      <c r="E11" s="3"/>
      <c r="G11" s="21"/>
      <c r="H11" s="22"/>
      <c r="I11" s="23"/>
    </row>
    <row r="12" spans="1:11" ht="13">
      <c r="A12" s="20">
        <v>2</v>
      </c>
      <c r="C12" s="2" t="str">
        <f>'[2]FR-16(7)(v)-1 Functional'!C12</f>
        <v>GROSS ELECTRIC PLANT IN SERVICE</v>
      </c>
      <c r="D12" s="4"/>
      <c r="E12" s="3"/>
      <c r="F12" s="24">
        <f>F123</f>
        <v>574597326</v>
      </c>
      <c r="G12" s="25">
        <f>G123</f>
        <v>548915378</v>
      </c>
      <c r="H12" s="26">
        <f>H123</f>
        <v>7154256</v>
      </c>
      <c r="I12" s="27">
        <f>I123</f>
        <v>18527692</v>
      </c>
      <c r="J12" s="24">
        <f>SUM(G12:I12)</f>
        <v>574597326</v>
      </c>
      <c r="K12" s="24">
        <f>F12-J12</f>
        <v>0</v>
      </c>
    </row>
    <row r="13" spans="1:11" ht="13">
      <c r="A13" s="20">
        <v>3</v>
      </c>
      <c r="C13" s="2" t="str">
        <f>'[2]FR-16(7)(v)-1 Functional'!C13</f>
        <v>TOTAL DEPRECIATION RESERVE</v>
      </c>
      <c r="D13" s="4"/>
      <c r="E13" s="3"/>
      <c r="F13" s="24">
        <f>-F200</f>
        <v>-222091061</v>
      </c>
      <c r="G13" s="25">
        <f>-G200</f>
        <v>-212680895</v>
      </c>
      <c r="H13" s="26">
        <f>-H200</f>
        <v>-3176384</v>
      </c>
      <c r="I13" s="27">
        <f>-I200</f>
        <v>-6233782</v>
      </c>
      <c r="J13" s="24">
        <f>SUM(G13:I13)</f>
        <v>-222091061</v>
      </c>
      <c r="K13" s="24">
        <f>F13-J13</f>
        <v>0</v>
      </c>
    </row>
    <row r="14" spans="1:11" ht="13">
      <c r="A14" s="20">
        <v>4</v>
      </c>
      <c r="C14" s="28" t="str">
        <f>'[2]FR-16(7)(v)-1 Functional'!C14</f>
        <v>TOTAL RATE BASE ADJUSTMENTS</v>
      </c>
      <c r="D14" s="4"/>
      <c r="E14" s="3"/>
      <c r="F14" s="24">
        <f>F421</f>
        <v>-57678515</v>
      </c>
      <c r="G14" s="25">
        <f>G421</f>
        <v>-63187340</v>
      </c>
      <c r="H14" s="26">
        <f>H421</f>
        <v>7198658</v>
      </c>
      <c r="I14" s="27">
        <f>I421</f>
        <v>-1689833</v>
      </c>
      <c r="J14" s="24">
        <f>SUM(G14:I14)</f>
        <v>-57678515</v>
      </c>
      <c r="K14" s="24">
        <f>F14-J14</f>
        <v>0</v>
      </c>
    </row>
    <row r="15" spans="1:11" ht="13">
      <c r="A15" s="20">
        <v>5</v>
      </c>
      <c r="C15" s="2" t="str">
        <f>'[2]FR-16(7)(v)-1 Functional'!C15</f>
        <v xml:space="preserve">  TOTAL RATE BASE</v>
      </c>
      <c r="D15" s="4"/>
      <c r="E15" s="3"/>
      <c r="F15" s="29">
        <f t="shared" ref="F15:K15" si="0">SUM(F12:F14)</f>
        <v>294827750</v>
      </c>
      <c r="G15" s="30">
        <f t="shared" si="0"/>
        <v>273047143</v>
      </c>
      <c r="H15" s="31">
        <f t="shared" si="0"/>
        <v>11176530</v>
      </c>
      <c r="I15" s="32">
        <f t="shared" si="0"/>
        <v>10604077</v>
      </c>
      <c r="J15" s="29">
        <f t="shared" si="0"/>
        <v>294827750</v>
      </c>
      <c r="K15" s="29">
        <f t="shared" si="0"/>
        <v>0</v>
      </c>
    </row>
    <row r="16" spans="1:11" ht="13">
      <c r="A16" s="20">
        <v>6</v>
      </c>
      <c r="D16" s="4"/>
      <c r="E16" s="3"/>
      <c r="G16" s="21"/>
      <c r="H16" s="22"/>
      <c r="I16" s="23"/>
    </row>
    <row r="17" spans="1:11" ht="13">
      <c r="A17" s="20">
        <v>7</v>
      </c>
      <c r="B17" s="2" t="s">
        <v>17</v>
      </c>
      <c r="D17" s="4"/>
      <c r="E17" s="3"/>
      <c r="G17" s="21"/>
      <c r="H17" s="22"/>
      <c r="I17" s="23"/>
    </row>
    <row r="18" spans="1:11" ht="13">
      <c r="A18" s="20">
        <v>8</v>
      </c>
      <c r="C18" s="2" t="str">
        <f>'[2]FR-16(7)(v)-1 Functional'!C18</f>
        <v>TOTAL O&amp;M EXPENSE</v>
      </c>
      <c r="D18" s="4"/>
      <c r="E18" s="3"/>
      <c r="F18" s="24">
        <f>F549</f>
        <v>62683914</v>
      </c>
      <c r="G18" s="25">
        <f>G549</f>
        <v>12097925</v>
      </c>
      <c r="H18" s="26">
        <f>H549</f>
        <v>48993720</v>
      </c>
      <c r="I18" s="27">
        <f>I549</f>
        <v>1592269</v>
      </c>
      <c r="J18" s="24">
        <f>SUM(G18:I18)</f>
        <v>62683914</v>
      </c>
      <c r="K18" s="24">
        <f>F18-J18</f>
        <v>0</v>
      </c>
    </row>
    <row r="19" spans="1:11" ht="13">
      <c r="A19" s="20">
        <v>9</v>
      </c>
      <c r="C19" s="2" t="str">
        <f>'[2]FR-16(7)(v)-1 Functional'!C19</f>
        <v>TOTAL DEPRECIATION EXPENSE</v>
      </c>
      <c r="D19" s="4"/>
      <c r="E19" s="3"/>
      <c r="F19" s="24">
        <f>F582</f>
        <v>17194401</v>
      </c>
      <c r="G19" s="25">
        <f>G582</f>
        <v>16129085</v>
      </c>
      <c r="H19" s="26">
        <f>H582</f>
        <v>545449</v>
      </c>
      <c r="I19" s="27">
        <f>I582</f>
        <v>519867</v>
      </c>
      <c r="J19" s="24">
        <f>SUM(G19:I19)</f>
        <v>17194401</v>
      </c>
      <c r="K19" s="24">
        <f>F19-J19</f>
        <v>0</v>
      </c>
    </row>
    <row r="20" spans="1:11" ht="13">
      <c r="A20" s="20">
        <v>10</v>
      </c>
      <c r="C20" s="28" t="str">
        <f>'[2]FR-16(7)(v)-1 Functional'!C20</f>
        <v>TOTAL OTHER TAX &amp; MISC EXPENSE</v>
      </c>
      <c r="D20" s="4"/>
      <c r="E20" s="3"/>
      <c r="F20" s="24">
        <f>F612</f>
        <v>5096265</v>
      </c>
      <c r="G20" s="25">
        <f>G612</f>
        <v>4944984</v>
      </c>
      <c r="H20" s="26">
        <f>H612</f>
        <v>-10514</v>
      </c>
      <c r="I20" s="27">
        <f>I612</f>
        <v>161795</v>
      </c>
      <c r="J20" s="24">
        <f>SUM(G20:I20)</f>
        <v>5096265</v>
      </c>
      <c r="K20" s="24">
        <f>F20-J20</f>
        <v>0</v>
      </c>
    </row>
    <row r="21" spans="1:11" ht="13">
      <c r="A21" s="20">
        <v>11</v>
      </c>
      <c r="C21" s="2" t="str">
        <f>'[2]FR-16(7)(v)-1 Functional'!C21</f>
        <v xml:space="preserve">  TOTAL OP EXP EXCLUDING INC &amp; REV TAX</v>
      </c>
      <c r="D21" s="4"/>
      <c r="E21" s="3"/>
      <c r="F21" s="29">
        <f t="shared" ref="F21:K21" si="1">SUM(F17:F20)</f>
        <v>84974580</v>
      </c>
      <c r="G21" s="30">
        <f t="shared" si="1"/>
        <v>33171994</v>
      </c>
      <c r="H21" s="31">
        <f t="shared" si="1"/>
        <v>49528655</v>
      </c>
      <c r="I21" s="32">
        <f t="shared" si="1"/>
        <v>2273931</v>
      </c>
      <c r="J21" s="29">
        <f t="shared" si="1"/>
        <v>84974580</v>
      </c>
      <c r="K21" s="29">
        <f t="shared" si="1"/>
        <v>0</v>
      </c>
    </row>
    <row r="22" spans="1:11" ht="13">
      <c r="A22" s="20">
        <v>12</v>
      </c>
      <c r="C22" s="2" t="str">
        <f>'[2]FR-16(7)(v)-1 Functional'!C22</f>
        <v>NET FED INCOME TAX EXP ALLOWABLE</v>
      </c>
      <c r="D22" s="4"/>
      <c r="E22" s="3"/>
      <c r="F22" s="24">
        <f>F676</f>
        <v>3033729</v>
      </c>
      <c r="G22" s="25">
        <f>G676</f>
        <v>2039961</v>
      </c>
      <c r="H22" s="26">
        <f>H676</f>
        <v>972859</v>
      </c>
      <c r="I22" s="27">
        <f>I676</f>
        <v>20909</v>
      </c>
      <c r="J22" s="24">
        <f>SUM(G22:I22)</f>
        <v>3033729</v>
      </c>
      <c r="K22" s="24">
        <f>F22-J22</f>
        <v>0</v>
      </c>
    </row>
    <row r="23" spans="1:11" ht="13">
      <c r="A23" s="20">
        <v>13</v>
      </c>
      <c r="C23" s="2" t="s">
        <v>18</v>
      </c>
      <c r="D23" s="4"/>
      <c r="E23" s="3"/>
      <c r="F23" s="24">
        <f>F722</f>
        <v>638858</v>
      </c>
      <c r="G23" s="25">
        <f>G722</f>
        <v>392326</v>
      </c>
      <c r="H23" s="26">
        <f>H722</f>
        <v>198790</v>
      </c>
      <c r="I23" s="27">
        <f>I722</f>
        <v>47741</v>
      </c>
      <c r="J23" s="24">
        <f>SUM(G23:I23)</f>
        <v>638857</v>
      </c>
      <c r="K23" s="24">
        <f>F23-J23</f>
        <v>1</v>
      </c>
    </row>
    <row r="24" spans="1:11" ht="13">
      <c r="A24" s="20">
        <v>14</v>
      </c>
      <c r="C24" s="2" t="s">
        <v>19</v>
      </c>
      <c r="D24" s="4" t="str">
        <f>'[2]FR-16(7)(v)-1 Functional'!D24</f>
        <v>CW29</v>
      </c>
      <c r="E24" s="3"/>
      <c r="F24" s="33">
        <f>'[2]FR-16(7)(v)-14 TOTAL CLASS'!H24</f>
        <v>0</v>
      </c>
      <c r="G24" s="25">
        <f>'[2]FR-16(7)(v)-3 PROD Demand'!H24+'[2]FR-16(7)(v)-7 TRANS Demand'!H24+'[2]FR-16(7)(v)-11 DIST Demand'!H24</f>
        <v>0</v>
      </c>
      <c r="H24" s="26">
        <f>'[2]FR-16(7)(v)-4 PROD Energy'!H24+'[2]FR-16(7)(v)-8 TRANS Energy'!H24+'[2]FR-16(7)(v)-12 DIST Energy'!H24</f>
        <v>0</v>
      </c>
      <c r="I24" s="27">
        <f>'[2]FR-16(7)(v)-5 PROD Cust'!H24+'[2]FR-16(7)(v)-9 TRANS Cust'!H24+'[2]FR-16(7)(v)-13 DIST Cust'!H24</f>
        <v>0</v>
      </c>
      <c r="J24" s="24">
        <f>SUM(G24:I24)</f>
        <v>0</v>
      </c>
      <c r="K24" s="24">
        <f>F24-J24</f>
        <v>0</v>
      </c>
    </row>
    <row r="25" spans="1:11" ht="13">
      <c r="A25" s="20">
        <v>15</v>
      </c>
      <c r="C25" s="28" t="str">
        <f>'[2]FR-16(7)(v)-1 Functional'!C25</f>
        <v>REVENUE TAX</v>
      </c>
      <c r="D25" s="4"/>
      <c r="E25" s="3"/>
      <c r="F25" s="24">
        <f>F767</f>
        <v>0</v>
      </c>
      <c r="G25" s="25">
        <f>G767</f>
        <v>0</v>
      </c>
      <c r="H25" s="26">
        <f>H767</f>
        <v>0</v>
      </c>
      <c r="I25" s="27">
        <f>I767</f>
        <v>0</v>
      </c>
      <c r="J25" s="24">
        <f>SUM(G25:I25)</f>
        <v>0</v>
      </c>
      <c r="K25" s="24">
        <f>F25-J25</f>
        <v>0</v>
      </c>
    </row>
    <row r="26" spans="1:11" ht="13">
      <c r="A26" s="20">
        <v>16</v>
      </c>
      <c r="C26" s="2" t="str">
        <f>'[2]FR-16(7)(v)-1 Functional'!C26</f>
        <v xml:space="preserve">  TOTAL OPERATING EXPENSE</v>
      </c>
      <c r="D26" s="4"/>
      <c r="E26" s="3"/>
      <c r="F26" s="29">
        <f t="shared" ref="F26:K26" si="2">SUM(F21:F25)</f>
        <v>88647167</v>
      </c>
      <c r="G26" s="30">
        <f t="shared" si="2"/>
        <v>35604281</v>
      </c>
      <c r="H26" s="31">
        <f t="shared" si="2"/>
        <v>50700304</v>
      </c>
      <c r="I26" s="32">
        <f t="shared" si="2"/>
        <v>2342581</v>
      </c>
      <c r="J26" s="29">
        <f t="shared" si="2"/>
        <v>88647166</v>
      </c>
      <c r="K26" s="29">
        <f t="shared" si="2"/>
        <v>1</v>
      </c>
    </row>
    <row r="27" spans="1:11" ht="13">
      <c r="A27" s="20">
        <v>17</v>
      </c>
      <c r="D27" s="4"/>
      <c r="E27" s="3"/>
      <c r="G27" s="21"/>
      <c r="H27" s="22"/>
      <c r="I27" s="23"/>
    </row>
    <row r="28" spans="1:11" ht="13">
      <c r="A28" s="20">
        <v>18</v>
      </c>
      <c r="B28" s="2" t="s">
        <v>20</v>
      </c>
      <c r="D28" s="4"/>
      <c r="E28" s="3"/>
      <c r="F28" s="24">
        <f>F433</f>
        <v>21221039</v>
      </c>
      <c r="G28" s="25">
        <f>G433</f>
        <v>19665261</v>
      </c>
      <c r="H28" s="26">
        <f>H433</f>
        <v>803828</v>
      </c>
      <c r="I28" s="27">
        <f>I433</f>
        <v>751950</v>
      </c>
      <c r="J28" s="24">
        <f>SUM(G28:I28)</f>
        <v>21221039</v>
      </c>
      <c r="K28" s="24">
        <f>F28-J28</f>
        <v>0</v>
      </c>
    </row>
    <row r="29" spans="1:11" ht="13">
      <c r="A29" s="20">
        <v>19</v>
      </c>
      <c r="B29" s="28" t="s">
        <v>21</v>
      </c>
      <c r="C29" s="28"/>
      <c r="D29" s="4"/>
      <c r="E29" s="3"/>
      <c r="F29" s="24">
        <f>-F750</f>
        <v>-424716</v>
      </c>
      <c r="G29" s="25">
        <f>-G750</f>
        <v>-382266</v>
      </c>
      <c r="H29" s="26">
        <f>-H750</f>
        <v>0</v>
      </c>
      <c r="I29" s="27">
        <f>-I750</f>
        <v>-42450</v>
      </c>
      <c r="J29" s="24">
        <f>SUM(G29:I29)</f>
        <v>-424716</v>
      </c>
      <c r="K29" s="24">
        <f>F29-J29</f>
        <v>0</v>
      </c>
    </row>
    <row r="30" spans="1:11" ht="13">
      <c r="A30" s="20">
        <v>20</v>
      </c>
      <c r="C30" s="2" t="str">
        <f>'[2]FR-16(7)(v)-1 Functional'!C30</f>
        <v>TOTAL ELECTRIC COST OF SERVICE</v>
      </c>
      <c r="D30" s="4"/>
      <c r="E30" s="3"/>
      <c r="F30" s="29">
        <f>SUM(F26:F29)</f>
        <v>109443490</v>
      </c>
      <c r="G30" s="165">
        <f>SUM(G26:G29)</f>
        <v>54887276</v>
      </c>
      <c r="H30" s="166">
        <f>SUM(H26:H29)</f>
        <v>51504132</v>
      </c>
      <c r="I30" s="167">
        <f>SUM(I26:I29)</f>
        <v>3052081</v>
      </c>
      <c r="J30" s="29">
        <f>SUM(J26:J29)</f>
        <v>109443489</v>
      </c>
      <c r="K30" s="29">
        <f>F30-J30</f>
        <v>1</v>
      </c>
    </row>
    <row r="31" spans="1:11" ht="13">
      <c r="A31" s="20">
        <v>21</v>
      </c>
      <c r="B31" s="37" t="s">
        <v>22</v>
      </c>
      <c r="C31" s="28"/>
      <c r="D31" s="38">
        <f>1-'[2]WP FR-16(7)(v) Rate Incr'!I11</f>
        <v>0.95</v>
      </c>
      <c r="E31" s="3"/>
      <c r="F31" s="39">
        <f>SUM(G31:I31)</f>
        <v>12334505</v>
      </c>
      <c r="G31" s="40">
        <f>'[2]WP FR-16(7)(v) Rate Incr'!T16</f>
        <v>9728347</v>
      </c>
      <c r="H31" s="39">
        <f>'[2]WP FR-16(7)(v) Rate Incr'!U15</f>
        <v>0</v>
      </c>
      <c r="I31" s="41">
        <f>'[2]WP FR-16(7)(v) Rate Incr'!V16</f>
        <v>2606158</v>
      </c>
      <c r="J31" s="39">
        <f>SUM(G31:I31)</f>
        <v>12334505</v>
      </c>
      <c r="K31" s="39">
        <f>F31-J31</f>
        <v>0</v>
      </c>
    </row>
    <row r="32" spans="1:11" ht="13">
      <c r="A32" s="20">
        <v>22</v>
      </c>
      <c r="B32" s="42" t="str">
        <f>'[2]FR-16(7)(v)-1 Functional'!$B$32</f>
        <v>REQUESTED REVENUES (COST OF SERVICE ADJUSTED FOR SUBSIDIES)</v>
      </c>
      <c r="D32" s="4"/>
      <c r="E32" s="3"/>
      <c r="F32" s="24">
        <f t="shared" ref="F32:K32" si="3">F30+F31</f>
        <v>121777995</v>
      </c>
      <c r="G32" s="43">
        <f t="shared" si="3"/>
        <v>64615623</v>
      </c>
      <c r="H32" s="24">
        <f t="shared" si="3"/>
        <v>51504132</v>
      </c>
      <c r="I32" s="44">
        <f t="shared" si="3"/>
        <v>5658239</v>
      </c>
      <c r="J32" s="24">
        <f t="shared" si="3"/>
        <v>121777994</v>
      </c>
      <c r="K32" s="24">
        <f t="shared" si="3"/>
        <v>1</v>
      </c>
    </row>
    <row r="33" spans="1:14" ht="13">
      <c r="A33" s="20">
        <v>23</v>
      </c>
      <c r="B33" s="45" t="s">
        <v>23</v>
      </c>
      <c r="C33" s="28"/>
      <c r="D33" s="4"/>
      <c r="E33" s="3"/>
      <c r="F33" s="33">
        <f>'[2]FR-16(7)(v)-14 TOTAL CLASS'!H33</f>
        <v>109813740</v>
      </c>
      <c r="G33" s="43">
        <f>'[2]FR-16(7)(v)-3 PROD Demand'!H33+'[2]FR-16(7)(v)-7 TRANS Demand'!H33+'[2]FR-16(7)(v)-11 DIST Demand'!H33</f>
        <v>16818619</v>
      </c>
      <c r="H33" s="24">
        <f>'[2]FR-16(7)(v)-4 PROD Energy'!H33+'[2]FR-16(7)(v)-8 TRANS Energy'!H33+'[2]FR-16(7)(v)-12 DIST Energy'!H33</f>
        <v>26551263</v>
      </c>
      <c r="I33" s="44">
        <f>'[2]FR-16(7)(v)-5 PROD Cust'!H33+'[2]FR-16(7)(v)-9 TRANS Cust'!H33+'[2]FR-16(7)(v)-13 DIST Cust'!H33</f>
        <v>7354097</v>
      </c>
      <c r="J33" s="24">
        <f>SUM(G33:I33)</f>
        <v>50723979</v>
      </c>
      <c r="K33" s="24">
        <f>F33-J33</f>
        <v>59089761</v>
      </c>
    </row>
    <row r="34" spans="1:14" ht="13">
      <c r="A34" s="20">
        <v>24</v>
      </c>
      <c r="B34" s="47" t="s">
        <v>24</v>
      </c>
      <c r="C34" s="48"/>
      <c r="D34" s="49"/>
      <c r="E34" s="50"/>
      <c r="F34" s="51">
        <f t="shared" ref="F34:K34" si="4">F32-F33</f>
        <v>11964255</v>
      </c>
      <c r="G34" s="52">
        <f t="shared" si="4"/>
        <v>47797004</v>
      </c>
      <c r="H34" s="51">
        <f t="shared" si="4"/>
        <v>24952869</v>
      </c>
      <c r="I34" s="53">
        <f t="shared" si="4"/>
        <v>-1695858</v>
      </c>
      <c r="J34" s="51">
        <f t="shared" si="4"/>
        <v>71054015</v>
      </c>
      <c r="K34" s="51">
        <f t="shared" si="4"/>
        <v>-59089760</v>
      </c>
    </row>
    <row r="35" spans="1:14" ht="13">
      <c r="A35" s="20">
        <v>25</v>
      </c>
      <c r="B35" s="48"/>
      <c r="C35" s="48"/>
      <c r="D35" s="49"/>
      <c r="E35" s="50"/>
      <c r="F35" s="48"/>
      <c r="G35" s="55"/>
      <c r="H35" s="48"/>
      <c r="I35" s="56"/>
      <c r="J35" s="48"/>
      <c r="K35" s="48"/>
    </row>
    <row r="36" spans="1:14" ht="13">
      <c r="A36" s="20">
        <v>26</v>
      </c>
      <c r="B36" s="48" t="s">
        <v>25</v>
      </c>
      <c r="C36" s="48"/>
      <c r="D36" s="49"/>
      <c r="E36" s="50"/>
      <c r="F36" s="57">
        <f>F777+F28</f>
        <v>-22862566</v>
      </c>
      <c r="G36" s="58">
        <f>G777+G28</f>
        <v>-8914740</v>
      </c>
      <c r="H36" s="57">
        <f>H777+H28</f>
        <v>-17929510</v>
      </c>
      <c r="I36" s="59">
        <f>I777+I28</f>
        <v>3981684</v>
      </c>
      <c r="J36" s="57">
        <f>J777+J28</f>
        <v>-22862566</v>
      </c>
      <c r="K36" s="57">
        <f>F36-J36</f>
        <v>0</v>
      </c>
    </row>
    <row r="37" spans="1:14" ht="13">
      <c r="A37" s="20">
        <v>27</v>
      </c>
      <c r="B37" s="48" t="s">
        <v>26</v>
      </c>
      <c r="C37" s="48"/>
      <c r="D37" s="49"/>
      <c r="E37" s="50"/>
      <c r="F37" s="60">
        <f t="shared" ref="F37:K37" si="5">IF(F431=0,0,ROUND(F36/F431,5))</f>
        <v>-7.7479999999999993E-2</v>
      </c>
      <c r="G37" s="61">
        <f t="shared" si="5"/>
        <v>-3.2599999999999997E-2</v>
      </c>
      <c r="H37" s="60">
        <f t="shared" si="5"/>
        <v>-1.60419</v>
      </c>
      <c r="I37" s="62">
        <f t="shared" si="5"/>
        <v>0.38083</v>
      </c>
      <c r="J37" s="60">
        <f t="shared" si="5"/>
        <v>-7.7479999999999993E-2</v>
      </c>
      <c r="K37" s="60">
        <f t="shared" si="5"/>
        <v>0</v>
      </c>
    </row>
    <row r="38" spans="1:14" ht="13">
      <c r="A38" s="20">
        <v>28</v>
      </c>
      <c r="B38" s="48" t="s">
        <v>27</v>
      </c>
      <c r="C38" s="48"/>
      <c r="D38" s="49"/>
      <c r="E38" s="50"/>
      <c r="F38" s="60">
        <f>$F$811</f>
        <v>7.1899999999999992E-2</v>
      </c>
      <c r="G38" s="61">
        <f>F811</f>
        <v>7.1899999999999992E-2</v>
      </c>
      <c r="H38" s="60">
        <f>F811</f>
        <v>7.1899999999999992E-2</v>
      </c>
      <c r="I38" s="62">
        <f>F811</f>
        <v>7.1899999999999992E-2</v>
      </c>
      <c r="J38" s="60">
        <f>F811</f>
        <v>7.1899999999999992E-2</v>
      </c>
      <c r="K38" s="60">
        <f>IF(K37=0,0,F811)</f>
        <v>0</v>
      </c>
      <c r="N38" s="63" t="s">
        <v>28</v>
      </c>
    </row>
    <row r="39" spans="1:14" ht="13">
      <c r="A39" s="20">
        <v>29</v>
      </c>
      <c r="B39" s="48" t="s">
        <v>29</v>
      </c>
      <c r="C39" s="48"/>
      <c r="D39" s="49"/>
      <c r="E39" s="50"/>
      <c r="F39" s="60">
        <f>IF(Equity=0,0,(F37-$F$806-$F$807-$F$809)*TotalCap/Equity)</f>
        <v>-0.18904813949160262</v>
      </c>
      <c r="G39" s="61">
        <f>IF(Equity=0,0,(G37-$F$806-$F$807-$F$809)*TotalCap/Equity)</f>
        <v>-0.10298118371575433</v>
      </c>
      <c r="H39" s="60">
        <f>IF(Equity=0,0,(H37-F806-F807-F809)*TotalCap/Equity)</f>
        <v>-3.116839629075947</v>
      </c>
      <c r="I39" s="62">
        <f>IF(Equity=0,0,(I37-F806-F807-F809)*TotalCap/Equity)</f>
        <v>0.6898588681204525</v>
      </c>
      <c r="J39" s="60">
        <f>IF(Equity=0,0,(J37-F806-F807-F809)*TotalCap/Equity)</f>
        <v>-0.18904813949160262</v>
      </c>
      <c r="K39" s="60">
        <f>IF(OR(E793=0,K37=0)=TRUE,0,(K37-E806-E807-E809)*E796/E793)</f>
        <v>0</v>
      </c>
      <c r="N39" s="63" t="s">
        <v>30</v>
      </c>
    </row>
    <row r="40" spans="1:14" ht="13">
      <c r="A40" s="20">
        <v>30</v>
      </c>
      <c r="B40" s="48" t="s">
        <v>31</v>
      </c>
      <c r="C40" s="48"/>
      <c r="D40" s="49"/>
      <c r="E40" s="50"/>
      <c r="F40" s="60">
        <f>IF(Equity=0,0,(F38-$F$806-$F$807-$F$809)*TotalCap/Equity)</f>
        <v>9.74198162525199E-2</v>
      </c>
      <c r="G40" s="61">
        <f>IF(Equity=0,0,(G38-F806-F807-F809)*TotalCap/Equity)</f>
        <v>9.74198162525199E-2</v>
      </c>
      <c r="H40" s="60">
        <f>IF(Equity=0,0,(H38-F806-F807-F809)*TotalCap/Equity)</f>
        <v>9.74198162525199E-2</v>
      </c>
      <c r="I40" s="62">
        <f>IF(Equity=0,0,(I38-F806-F807-F809)*TotalCap/Equity)</f>
        <v>9.74198162525199E-2</v>
      </c>
      <c r="J40" s="60">
        <f>IF(Equity=0,0,(J38-F806-F807-F809)*TotalCap/Equity)</f>
        <v>9.74198162525199E-2</v>
      </c>
      <c r="K40" s="60">
        <f>IF(OR(Equity=0,K38=0)=TRUE,0,(K38-F806-F807-F809)*TotalCap/Equity)</f>
        <v>0</v>
      </c>
    </row>
    <row r="41" spans="1:14" ht="13">
      <c r="A41" s="20">
        <v>31</v>
      </c>
      <c r="B41" s="48"/>
      <c r="C41" s="48"/>
      <c r="D41" s="49"/>
      <c r="E41" s="50"/>
      <c r="F41" s="48" t="s">
        <v>32</v>
      </c>
      <c r="G41" s="55"/>
      <c r="H41" s="48"/>
      <c r="I41" s="56"/>
      <c r="J41" s="48"/>
      <c r="K41" s="48"/>
    </row>
    <row r="42" spans="1:14" ht="13">
      <c r="A42" s="20">
        <v>32</v>
      </c>
      <c r="B42" s="48" t="s">
        <v>33</v>
      </c>
      <c r="C42" s="48"/>
      <c r="D42" s="49"/>
      <c r="E42" s="50"/>
      <c r="F42" s="64">
        <f>'[2]FR-16(7)(v)-14 TOTAL CLASS'!H42</f>
        <v>109813740</v>
      </c>
      <c r="G42" s="58">
        <f>F42-SUM(H42:I42)</f>
        <v>61494687</v>
      </c>
      <c r="H42" s="57">
        <f>'[2]FR-16(7)(v)-4 PROD Energy'!H42</f>
        <v>45616408</v>
      </c>
      <c r="I42" s="59">
        <f>'[2]FR-16(7)(v)-13 DIST Cust'!H42</f>
        <v>2702645</v>
      </c>
      <c r="J42" s="57">
        <f>SUM(G42:I42)</f>
        <v>109813740</v>
      </c>
      <c r="K42" s="57">
        <f>F42-J42</f>
        <v>0</v>
      </c>
    </row>
    <row r="43" spans="1:14" ht="13">
      <c r="A43" s="20">
        <v>33</v>
      </c>
      <c r="B43" s="48" t="s">
        <v>34</v>
      </c>
      <c r="C43" s="48"/>
      <c r="D43" s="49"/>
      <c r="E43" s="50"/>
      <c r="F43" s="57">
        <f t="shared" ref="F43:K43" si="6">F30-F42</f>
        <v>-370250</v>
      </c>
      <c r="G43" s="58">
        <f t="shared" si="6"/>
        <v>-6607411</v>
      </c>
      <c r="H43" s="57">
        <f t="shared" si="6"/>
        <v>5887724</v>
      </c>
      <c r="I43" s="59">
        <f t="shared" si="6"/>
        <v>349436</v>
      </c>
      <c r="J43" s="57">
        <f t="shared" si="6"/>
        <v>-370251</v>
      </c>
      <c r="K43" s="57">
        <f t="shared" si="6"/>
        <v>1</v>
      </c>
    </row>
    <row r="44" spans="1:14" ht="13">
      <c r="A44" s="20">
        <v>34</v>
      </c>
      <c r="B44" s="48"/>
      <c r="C44" s="48" t="s">
        <v>35</v>
      </c>
      <c r="D44" s="49"/>
      <c r="E44" s="50"/>
      <c r="F44" s="60">
        <f t="shared" ref="F44:K44" si="7">IF(F42=0,0,ROUND(F43/F42,5))</f>
        <v>-3.3700000000000002E-3</v>
      </c>
      <c r="G44" s="61">
        <f t="shared" si="7"/>
        <v>-0.10745</v>
      </c>
      <c r="H44" s="60">
        <f t="shared" si="7"/>
        <v>0.12906999999999999</v>
      </c>
      <c r="I44" s="62">
        <f t="shared" si="7"/>
        <v>0.12928999999999999</v>
      </c>
      <c r="J44" s="60">
        <f t="shared" si="7"/>
        <v>-3.3700000000000002E-3</v>
      </c>
      <c r="K44" s="57">
        <f t="shared" si="7"/>
        <v>0</v>
      </c>
    </row>
    <row r="45" spans="1:14" ht="13">
      <c r="A45" s="20">
        <v>35</v>
      </c>
      <c r="B45" s="48" t="s">
        <v>36</v>
      </c>
      <c r="C45" s="48"/>
      <c r="D45" s="49"/>
      <c r="E45" s="50"/>
      <c r="F45" s="57">
        <f t="shared" ref="F45:K45" si="8">F33-F42</f>
        <v>0</v>
      </c>
      <c r="G45" s="58">
        <f t="shared" si="8"/>
        <v>-44676068</v>
      </c>
      <c r="H45" s="57">
        <f t="shared" si="8"/>
        <v>-19065145</v>
      </c>
      <c r="I45" s="59">
        <f t="shared" si="8"/>
        <v>4651452</v>
      </c>
      <c r="J45" s="57">
        <f t="shared" si="8"/>
        <v>-59089761</v>
      </c>
      <c r="K45" s="57">
        <f t="shared" si="8"/>
        <v>59089761</v>
      </c>
    </row>
    <row r="46" spans="1:14" ht="13">
      <c r="A46" s="20">
        <v>36</v>
      </c>
      <c r="B46" s="48"/>
      <c r="C46" s="48" t="s">
        <v>35</v>
      </c>
      <c r="D46" s="49"/>
      <c r="E46" s="50"/>
      <c r="F46" s="60">
        <f t="shared" ref="F46:K46" si="9">IF(F42=0,0,ROUND(F45/F42,5))</f>
        <v>0</v>
      </c>
      <c r="G46" s="65">
        <f t="shared" si="9"/>
        <v>-0.72650000000000003</v>
      </c>
      <c r="H46" s="66">
        <f t="shared" si="9"/>
        <v>-0.41793999999999998</v>
      </c>
      <c r="I46" s="67">
        <f t="shared" si="9"/>
        <v>1.7210700000000001</v>
      </c>
      <c r="J46" s="60">
        <f t="shared" si="9"/>
        <v>-0.53808999999999996</v>
      </c>
      <c r="K46" s="57">
        <f t="shared" si="9"/>
        <v>0</v>
      </c>
    </row>
    <row r="47" spans="1:14" ht="13">
      <c r="A47" s="1"/>
      <c r="C47" s="3"/>
      <c r="D47" s="4"/>
      <c r="E47" s="3"/>
      <c r="F47" s="3"/>
      <c r="G47" s="3"/>
      <c r="H47" s="3"/>
      <c r="I47" s="3"/>
      <c r="J47" s="3"/>
      <c r="K47" s="3"/>
    </row>
    <row r="48" spans="1:14" ht="13">
      <c r="A48" s="1" t="str">
        <f>co_name</f>
        <v>DUKE ENERGY KENTUCKY, INC.</v>
      </c>
      <c r="C48" s="3"/>
      <c r="D48" s="4"/>
      <c r="E48" s="3"/>
      <c r="F48" s="3"/>
      <c r="G48" s="3"/>
      <c r="H48" s="3"/>
      <c r="I48" s="3"/>
      <c r="J48" s="3" t="str">
        <f>J1</f>
        <v>FR-16(7)(v)-16</v>
      </c>
      <c r="K48" s="3"/>
    </row>
    <row r="49" spans="1:11" ht="13">
      <c r="A49" s="1" t="str">
        <f>$A$2</f>
        <v>DISTR. SEC. CLASSIFIED - ELECTRIC COST OF SERVICE</v>
      </c>
      <c r="C49" s="3"/>
      <c r="D49" s="4"/>
      <c r="E49" s="3"/>
      <c r="F49" s="3"/>
      <c r="G49" s="3"/>
      <c r="H49" s="3"/>
      <c r="I49" s="3"/>
      <c r="J49" s="3" t="str">
        <f>J2</f>
        <v>WITNESS RESPONSIBLE:</v>
      </c>
      <c r="K49" s="3"/>
    </row>
    <row r="50" spans="1:11" ht="13">
      <c r="A50" s="1" t="str">
        <f>case_name</f>
        <v>CASE NO: 2022-00372</v>
      </c>
      <c r="C50" s="3"/>
      <c r="D50" s="4"/>
      <c r="E50" s="3"/>
      <c r="F50" s="3"/>
      <c r="G50" s="3"/>
      <c r="H50" s="3"/>
      <c r="I50" s="3"/>
      <c r="J50" s="3" t="str">
        <f>Witness</f>
        <v>JAMES E. ZIOLKOWSKI</v>
      </c>
      <c r="K50" s="3"/>
    </row>
    <row r="51" spans="1:11" ht="13">
      <c r="A51" s="1" t="str">
        <f>data_filing</f>
        <v>DATA: 12 MONTHS ACTUAL  &amp; 0 MONTHS ESTIMATED</v>
      </c>
      <c r="C51" s="3"/>
      <c r="D51" s="4"/>
      <c r="E51" s="3"/>
      <c r="F51" s="3"/>
      <c r="G51" s="3"/>
      <c r="H51" s="3"/>
      <c r="I51" s="3"/>
      <c r="J51" s="3" t="str">
        <f>"PAGE "&amp;Pages2-13&amp;" OF "&amp;Pages2</f>
        <v>PAGE 2 OF 15</v>
      </c>
      <c r="K51" s="3"/>
    </row>
    <row r="52" spans="1:11" ht="13">
      <c r="A52" s="1" t="str">
        <f>type</f>
        <v xml:space="preserve">TYPE OF FILING: "X" ORIGINAL   UPDATED    REVISED  </v>
      </c>
      <c r="C52" s="3"/>
      <c r="D52" s="4"/>
      <c r="E52" s="3"/>
      <c r="F52" s="3"/>
      <c r="G52" s="3"/>
      <c r="H52" s="3"/>
      <c r="I52" s="3"/>
      <c r="J52" s="3"/>
      <c r="K52" s="3"/>
    </row>
    <row r="53" spans="1:11" ht="13">
      <c r="A53" s="1"/>
      <c r="C53" s="3"/>
      <c r="D53" s="4"/>
      <c r="E53" s="3"/>
      <c r="F53" s="3"/>
      <c r="G53" s="3"/>
      <c r="H53" s="3"/>
      <c r="I53" s="3"/>
      <c r="J53" s="3"/>
      <c r="K53" s="3"/>
    </row>
    <row r="54" spans="1:11" ht="13">
      <c r="A54" s="1"/>
      <c r="C54" s="3"/>
      <c r="D54" s="4"/>
      <c r="E54" s="3"/>
      <c r="F54" s="3"/>
      <c r="G54" s="3"/>
      <c r="H54" s="3"/>
      <c r="I54" s="3"/>
      <c r="J54" s="3"/>
      <c r="K54" s="3"/>
    </row>
    <row r="55" spans="1:11" ht="13">
      <c r="A55" s="4" t="s">
        <v>2</v>
      </c>
      <c r="B55" s="3"/>
      <c r="C55" s="3"/>
      <c r="D55" s="4"/>
      <c r="E55" s="3"/>
      <c r="F55" s="4" t="s">
        <v>3</v>
      </c>
      <c r="G55" s="7" t="s">
        <v>4</v>
      </c>
      <c r="H55" s="8"/>
      <c r="I55" s="9"/>
      <c r="J55" s="4" t="s">
        <v>3</v>
      </c>
      <c r="K55" s="4" t="s">
        <v>5</v>
      </c>
    </row>
    <row r="56" spans="1:11" ht="13">
      <c r="A56" s="10" t="s">
        <v>6</v>
      </c>
      <c r="B56" s="11" t="s">
        <v>37</v>
      </c>
      <c r="C56" s="11"/>
      <c r="D56" s="10" t="s">
        <v>8</v>
      </c>
      <c r="E56" s="11"/>
      <c r="F56" s="10" t="str">
        <f>$F$9</f>
        <v>DISTR. SEC.</v>
      </c>
      <c r="G56" s="68" t="str">
        <f t="shared" ref="G56:I57" si="10">G9</f>
        <v>DEMAND</v>
      </c>
      <c r="H56" s="69" t="str">
        <f t="shared" si="10"/>
        <v>ENERGY</v>
      </c>
      <c r="I56" s="70" t="str">
        <f t="shared" si="10"/>
        <v>CUSTOMER</v>
      </c>
      <c r="J56" s="10" t="s">
        <v>13</v>
      </c>
      <c r="K56" s="10" t="s">
        <v>14</v>
      </c>
    </row>
    <row r="57" spans="1:11" ht="13">
      <c r="C57" s="16" t="s">
        <v>38</v>
      </c>
      <c r="D57" s="4"/>
      <c r="E57" s="3"/>
      <c r="G57" s="71">
        <f t="shared" si="10"/>
        <v>3</v>
      </c>
      <c r="H57" s="72">
        <f t="shared" si="10"/>
        <v>4</v>
      </c>
      <c r="I57" s="73">
        <f t="shared" si="10"/>
        <v>5</v>
      </c>
      <c r="K57" s="2" t="s">
        <v>32</v>
      </c>
    </row>
    <row r="58" spans="1:11" ht="13">
      <c r="A58" s="20">
        <v>1</v>
      </c>
      <c r="B58" s="2" t="s">
        <v>39</v>
      </c>
      <c r="E58" s="3"/>
      <c r="G58" s="21"/>
      <c r="H58" s="22"/>
      <c r="I58" s="23"/>
    </row>
    <row r="59" spans="1:11" ht="13">
      <c r="A59" s="20">
        <v>2</v>
      </c>
      <c r="C59" s="2" t="s">
        <v>40</v>
      </c>
      <c r="D59" s="4" t="str">
        <f>'[2]FR-16(7)(v)-1 Functional'!D59</f>
        <v>K201</v>
      </c>
      <c r="E59" s="3"/>
      <c r="F59" s="33">
        <f>'[2]FR-16(7)(v)-14 TOTAL CLASS'!H59</f>
        <v>243275627</v>
      </c>
      <c r="G59" s="25">
        <f>'[2]FR-16(7)(v)-3 PROD Demand'!H59+'[2]FR-16(7)(v)-7 TRANS Demand'!H59+'[2]FR-16(7)(v)-11 DIST Demand'!H59</f>
        <v>243275627</v>
      </c>
      <c r="H59" s="26">
        <f>'[2]FR-16(7)(v)-4 PROD Energy'!H59+'[2]FR-16(7)(v)-8 TRANS Energy'!H59+'[2]FR-16(7)(v)-12 DIST Energy'!H59</f>
        <v>0</v>
      </c>
      <c r="I59" s="27">
        <f>'[2]FR-16(7)(v)-5 PROD Cust'!H59+'[2]FR-16(7)(v)-9 TRANS Cust'!H59+'[2]FR-16(7)(v)-13 DIST Cust'!H59</f>
        <v>0</v>
      </c>
      <c r="J59" s="24">
        <f>SUM(G59:I59)</f>
        <v>243275627</v>
      </c>
      <c r="K59" s="24">
        <f>F59-J59</f>
        <v>0</v>
      </c>
    </row>
    <row r="60" spans="1:11" ht="13">
      <c r="A60" s="20">
        <v>3</v>
      </c>
      <c r="C60" s="2" t="s">
        <v>41</v>
      </c>
      <c r="D60" s="4" t="str">
        <f>'[2]FR-16(7)(v)-1 Functional'!D60</f>
        <v>K201</v>
      </c>
      <c r="E60" s="3"/>
      <c r="F60" s="33">
        <f>'[2]FR-16(7)(v)-14 TOTAL CLASS'!H60</f>
        <v>99260855</v>
      </c>
      <c r="G60" s="25">
        <f>'[2]FR-16(7)(v)-3 PROD Demand'!H60+'[2]FR-16(7)(v)-7 TRANS Demand'!H60+'[2]FR-16(7)(v)-11 DIST Demand'!H60</f>
        <v>99260855</v>
      </c>
      <c r="H60" s="26">
        <f>'[2]FR-16(7)(v)-4 PROD Energy'!H60+'[2]FR-16(7)(v)-8 TRANS Energy'!H60+'[2]FR-16(7)(v)-12 DIST Energy'!H60</f>
        <v>0</v>
      </c>
      <c r="I60" s="27">
        <f>'[2]FR-16(7)(v)-5 PROD Cust'!H60+'[2]FR-16(7)(v)-9 TRANS Cust'!H60+'[2]FR-16(7)(v)-13 DIST Cust'!H60</f>
        <v>0</v>
      </c>
      <c r="J60" s="24">
        <f>SUM(G60:I60)</f>
        <v>99260855</v>
      </c>
      <c r="K60" s="24">
        <f>F60-J60</f>
        <v>0</v>
      </c>
    </row>
    <row r="61" spans="1:11" ht="13">
      <c r="A61" s="20">
        <v>4</v>
      </c>
      <c r="C61" s="28" t="str">
        <f>'[2]FR-16(7)(v)-1 Functional'!C61</f>
        <v>ADJUSTMENT</v>
      </c>
      <c r="D61" s="4" t="str">
        <f>'[2]FR-16(7)(v)-1 Functional'!D61</f>
        <v>K201</v>
      </c>
      <c r="E61" s="3"/>
      <c r="F61" s="33">
        <f>'[2]FR-16(7)(v)-14 TOTAL CLASS'!H61</f>
        <v>0</v>
      </c>
      <c r="G61" s="25">
        <f>'[2]FR-16(7)(v)-3 PROD Demand'!H61+'[2]FR-16(7)(v)-7 TRANS Demand'!H61+'[2]FR-16(7)(v)-11 DIST Demand'!H61</f>
        <v>0</v>
      </c>
      <c r="H61" s="26">
        <f>'[2]FR-16(7)(v)-4 PROD Energy'!H61+'[2]FR-16(7)(v)-8 TRANS Energy'!H61+'[2]FR-16(7)(v)-12 DIST Energy'!H61</f>
        <v>0</v>
      </c>
      <c r="I61" s="27">
        <f>'[2]FR-16(7)(v)-5 PROD Cust'!H61+'[2]FR-16(7)(v)-9 TRANS Cust'!H61+'[2]FR-16(7)(v)-13 DIST Cust'!H61</f>
        <v>0</v>
      </c>
      <c r="J61" s="24">
        <f>SUM(G61:I61)</f>
        <v>0</v>
      </c>
      <c r="K61" s="24">
        <f>F61-J61</f>
        <v>0</v>
      </c>
    </row>
    <row r="62" spans="1:11" ht="13">
      <c r="A62" s="20">
        <v>5</v>
      </c>
      <c r="C62" s="2" t="str">
        <f>'[2]FR-16(7)(v)-1 Functional'!C62</f>
        <v xml:space="preserve">  PRODUCTION PLANT IN SERVICE</v>
      </c>
      <c r="D62" s="4"/>
      <c r="E62" s="3"/>
      <c r="F62" s="29">
        <f t="shared" ref="F62:K62" si="11">SUM(F59:F61)</f>
        <v>342536482</v>
      </c>
      <c r="G62" s="30">
        <f t="shared" si="11"/>
        <v>342536482</v>
      </c>
      <c r="H62" s="31">
        <f t="shared" si="11"/>
        <v>0</v>
      </c>
      <c r="I62" s="32">
        <f t="shared" si="11"/>
        <v>0</v>
      </c>
      <c r="J62" s="29">
        <f t="shared" si="11"/>
        <v>342536482</v>
      </c>
      <c r="K62" s="29">
        <f t="shared" si="11"/>
        <v>0</v>
      </c>
    </row>
    <row r="63" spans="1:11" ht="13">
      <c r="A63" s="20">
        <v>6</v>
      </c>
      <c r="D63" s="4"/>
      <c r="E63" s="3"/>
      <c r="G63" s="21"/>
      <c r="H63" s="22"/>
      <c r="I63" s="23"/>
    </row>
    <row r="64" spans="1:11" ht="13">
      <c r="A64" s="20">
        <v>7</v>
      </c>
      <c r="B64" s="2" t="s">
        <v>42</v>
      </c>
      <c r="D64" s="4"/>
      <c r="E64" s="3"/>
      <c r="G64" s="21"/>
      <c r="H64" s="22"/>
      <c r="I64" s="23"/>
    </row>
    <row r="65" spans="1:11" ht="13">
      <c r="A65" s="20">
        <v>8</v>
      </c>
      <c r="C65" s="2" t="s">
        <v>43</v>
      </c>
      <c r="D65" s="4" t="str">
        <f>'[2]FR-16(7)(v)-1 Functional'!D65</f>
        <v>K202</v>
      </c>
      <c r="E65" s="3"/>
      <c r="F65" s="33">
        <f>'[2]FR-16(7)(v)-14 TOTAL CLASS'!H65</f>
        <v>0</v>
      </c>
      <c r="G65" s="25">
        <f>'[2]FR-16(7)(v)-3 PROD Demand'!H65+'[2]FR-16(7)(v)-7 TRANS Demand'!H65+'[2]FR-16(7)(v)-11 DIST Demand'!H65</f>
        <v>0</v>
      </c>
      <c r="H65" s="26">
        <f>'[2]FR-16(7)(v)-4 PROD Energy'!H65+'[2]FR-16(7)(v)-8 TRANS Energy'!H65+'[2]FR-16(7)(v)-12 DIST Energy'!H65</f>
        <v>0</v>
      </c>
      <c r="I65" s="27">
        <f>'[2]FR-16(7)(v)-5 PROD Cust'!H65+'[2]FR-16(7)(v)-9 TRANS Cust'!H65+'[2]FR-16(7)(v)-13 DIST Cust'!H65</f>
        <v>0</v>
      </c>
      <c r="J65" s="24">
        <f>SUM(G65:I65)</f>
        <v>0</v>
      </c>
      <c r="K65" s="24">
        <f>F65-J65</f>
        <v>0</v>
      </c>
    </row>
    <row r="66" spans="1:11" ht="13">
      <c r="A66" s="20">
        <v>9</v>
      </c>
      <c r="C66" s="2" t="s">
        <v>44</v>
      </c>
      <c r="D66" s="4" t="str">
        <f>'[2]FR-16(7)(v)-1 Functional'!D66</f>
        <v>K202</v>
      </c>
      <c r="E66" s="3"/>
      <c r="F66" s="33">
        <f>'[2]FR-16(7)(v)-14 TOTAL CLASS'!H66</f>
        <v>36795993</v>
      </c>
      <c r="G66" s="25">
        <f>'[2]FR-16(7)(v)-3 PROD Demand'!H66+'[2]FR-16(7)(v)-7 TRANS Demand'!H66+'[2]FR-16(7)(v)-11 DIST Demand'!H66</f>
        <v>36795993</v>
      </c>
      <c r="H66" s="26">
        <f>'[2]FR-16(7)(v)-4 PROD Energy'!H66+'[2]FR-16(7)(v)-8 TRANS Energy'!H66+'[2]FR-16(7)(v)-12 DIST Energy'!H66</f>
        <v>0</v>
      </c>
      <c r="I66" s="27">
        <f>'[2]FR-16(7)(v)-5 PROD Cust'!H66+'[2]FR-16(7)(v)-9 TRANS Cust'!H66+'[2]FR-16(7)(v)-13 DIST Cust'!H66</f>
        <v>0</v>
      </c>
      <c r="J66" s="24">
        <f>SUM(G66:I66)</f>
        <v>36795993</v>
      </c>
      <c r="K66" s="24">
        <f>F66-J66</f>
        <v>0</v>
      </c>
    </row>
    <row r="67" spans="1:11" ht="13">
      <c r="A67" s="20">
        <v>10</v>
      </c>
      <c r="C67" s="28" t="s">
        <v>45</v>
      </c>
      <c r="D67" s="4" t="str">
        <f>'[2]FR-16(7)(v)-1 Functional'!D67</f>
        <v>K202</v>
      </c>
      <c r="E67" s="3"/>
      <c r="F67" s="33">
        <f>'[2]FR-16(7)(v)-14 TOTAL CLASS'!H67</f>
        <v>0</v>
      </c>
      <c r="G67" s="25">
        <f>'[2]FR-16(7)(v)-3 PROD Demand'!H67+'[2]FR-16(7)(v)-7 TRANS Demand'!H67+'[2]FR-16(7)(v)-11 DIST Demand'!H67</f>
        <v>0</v>
      </c>
      <c r="H67" s="26">
        <f>'[2]FR-16(7)(v)-4 PROD Energy'!H67+'[2]FR-16(7)(v)-8 TRANS Energy'!H67+'[2]FR-16(7)(v)-12 DIST Energy'!H67</f>
        <v>0</v>
      </c>
      <c r="I67" s="27">
        <f>'[2]FR-16(7)(v)-5 PROD Cust'!H67+'[2]FR-16(7)(v)-9 TRANS Cust'!H67+'[2]FR-16(7)(v)-13 DIST Cust'!H67</f>
        <v>0</v>
      </c>
      <c r="J67" s="24">
        <f>SUM(G67:I67)</f>
        <v>0</v>
      </c>
      <c r="K67" s="24">
        <f>F67-J67</f>
        <v>0</v>
      </c>
    </row>
    <row r="68" spans="1:11" ht="13">
      <c r="A68" s="20">
        <v>11</v>
      </c>
      <c r="C68" s="2" t="str">
        <f>'[2]FR-16(7)(v)-1 Functional'!C68</f>
        <v xml:space="preserve">  TRANSMISSION PLANT IN SERVICE</v>
      </c>
      <c r="D68" s="4"/>
      <c r="E68" s="3"/>
      <c r="F68" s="29">
        <f t="shared" ref="F68:K68" si="12">SUM(F65:F67)</f>
        <v>36795993</v>
      </c>
      <c r="G68" s="30">
        <f t="shared" si="12"/>
        <v>36795993</v>
      </c>
      <c r="H68" s="31">
        <f t="shared" si="12"/>
        <v>0</v>
      </c>
      <c r="I68" s="32">
        <f t="shared" si="12"/>
        <v>0</v>
      </c>
      <c r="J68" s="29">
        <f t="shared" si="12"/>
        <v>36795993</v>
      </c>
      <c r="K68" s="29">
        <f t="shared" si="12"/>
        <v>0</v>
      </c>
    </row>
    <row r="69" spans="1:11" ht="13">
      <c r="A69" s="20">
        <v>12</v>
      </c>
      <c r="D69" s="4"/>
      <c r="E69" s="3"/>
      <c r="G69" s="21"/>
      <c r="H69" s="22"/>
      <c r="I69" s="23"/>
    </row>
    <row r="70" spans="1:11" ht="13">
      <c r="A70" s="20">
        <v>13</v>
      </c>
      <c r="B70" s="2" t="s">
        <v>46</v>
      </c>
      <c r="D70" s="4"/>
      <c r="E70" s="3"/>
      <c r="F70" s="24">
        <f t="shared" ref="F70:K70" si="13">F68+F62</f>
        <v>379332475</v>
      </c>
      <c r="G70" s="25">
        <f t="shared" si="13"/>
        <v>379332475</v>
      </c>
      <c r="H70" s="26">
        <f t="shared" si="13"/>
        <v>0</v>
      </c>
      <c r="I70" s="27">
        <f t="shared" si="13"/>
        <v>0</v>
      </c>
      <c r="J70" s="24">
        <f t="shared" si="13"/>
        <v>379332475</v>
      </c>
      <c r="K70" s="24">
        <f t="shared" si="13"/>
        <v>0</v>
      </c>
    </row>
    <row r="71" spans="1:11" ht="13">
      <c r="A71" s="20">
        <v>14</v>
      </c>
      <c r="D71" s="4"/>
      <c r="E71" s="3"/>
      <c r="G71" s="21"/>
      <c r="H71" s="22"/>
      <c r="I71" s="23"/>
    </row>
    <row r="72" spans="1:11" ht="13">
      <c r="A72" s="20">
        <v>15</v>
      </c>
      <c r="B72" s="2" t="s">
        <v>47</v>
      </c>
      <c r="D72" s="4"/>
      <c r="E72" s="3"/>
      <c r="G72" s="21"/>
      <c r="H72" s="22"/>
      <c r="I72" s="23"/>
    </row>
    <row r="73" spans="1:11" ht="13">
      <c r="A73" s="20">
        <v>16</v>
      </c>
      <c r="C73" s="2" t="str">
        <f>'[2]FR-16(7)(v)-1 Functional'!C73</f>
        <v>SUBSTATIONS</v>
      </c>
      <c r="D73" s="4" t="str">
        <f>'[2]FR-16(7)(v)-1 Functional'!D73</f>
        <v>K215</v>
      </c>
      <c r="E73" s="3"/>
      <c r="F73" s="33">
        <f>'[2]FR-16(7)(v)-14 TOTAL CLASS'!H73</f>
        <v>44246707</v>
      </c>
      <c r="G73" s="25">
        <f>'[2]FR-16(7)(v)-3 PROD Demand'!H73+'[2]FR-16(7)(v)-7 TRANS Demand'!H73+'[2]FR-16(7)(v)-11 DIST Demand'!H73</f>
        <v>44246707</v>
      </c>
      <c r="H73" s="26">
        <f>'[2]FR-16(7)(v)-4 PROD Energy'!H73+'[2]FR-16(7)(v)-8 TRANS Energy'!H73+'[2]FR-16(7)(v)-12 DIST Energy'!H73</f>
        <v>0</v>
      </c>
      <c r="I73" s="27">
        <f>'[2]FR-16(7)(v)-5 PROD Cust'!H73+'[2]FR-16(7)(v)-9 TRANS Cust'!H73+'[2]FR-16(7)(v)-13 DIST Cust'!H73</f>
        <v>0</v>
      </c>
      <c r="J73" s="24">
        <f>SUM(G73:I73)</f>
        <v>44246707</v>
      </c>
      <c r="K73" s="24">
        <f>F73-J73</f>
        <v>0</v>
      </c>
    </row>
    <row r="74" spans="1:11" ht="13">
      <c r="A74" s="20">
        <v>17</v>
      </c>
      <c r="C74" s="2" t="str">
        <f>'[2]FR-16(7)(v)-1 Functional'!C74</f>
        <v>POLES, TOWERS  &amp; FIXTURES - PRIMARY - DEMAND</v>
      </c>
      <c r="D74" s="4" t="str">
        <f>'[2]FR-16(7)(v)-1 Functional'!D74</f>
        <v>K205</v>
      </c>
      <c r="E74" s="3"/>
      <c r="F74" s="33">
        <f>'[2]FR-16(7)(v)-14 TOTAL CLASS'!H74</f>
        <v>12968387</v>
      </c>
      <c r="G74" s="25">
        <f>'[2]FR-16(7)(v)-3 PROD Demand'!H74+'[2]FR-16(7)(v)-7 TRANS Demand'!H74+'[2]FR-16(7)(v)-11 DIST Demand'!H74</f>
        <v>12968387</v>
      </c>
      <c r="H74" s="26">
        <f>'[2]FR-16(7)(v)-4 PROD Energy'!H74+'[2]FR-16(7)(v)-8 TRANS Energy'!H74+'[2]FR-16(7)(v)-12 DIST Energy'!H74</f>
        <v>0</v>
      </c>
      <c r="I74" s="27">
        <f>'[2]FR-16(7)(v)-5 PROD Cust'!H74+'[2]FR-16(7)(v)-9 TRANS Cust'!H74+'[2]FR-16(7)(v)-13 DIST Cust'!H74</f>
        <v>0</v>
      </c>
      <c r="J74" s="24">
        <f>SUM(G74:I74)</f>
        <v>12968387</v>
      </c>
      <c r="K74" s="24">
        <f>F74-J74</f>
        <v>0</v>
      </c>
    </row>
    <row r="75" spans="1:11" ht="13">
      <c r="A75" s="20">
        <v>18</v>
      </c>
      <c r="C75" s="2" t="str">
        <f>'[2]FR-16(7)(v)-1 Functional'!C75</f>
        <v>POLES, TOWERS  &amp; FIXTURES - PRIMARY - CUSTOMER</v>
      </c>
      <c r="D75" s="4" t="str">
        <f>'[2]FR-16(7)(v)-1 Functional'!D75</f>
        <v>K405</v>
      </c>
      <c r="E75" s="3"/>
      <c r="F75" s="33">
        <f>'[2]FR-16(7)(v)-14 TOTAL CLASS'!H75</f>
        <v>1551346</v>
      </c>
      <c r="G75" s="25">
        <f>'[2]FR-16(7)(v)-3 PROD Demand'!H75+'[2]FR-16(7)(v)-7 TRANS Demand'!H75+'[2]FR-16(7)(v)-11 DIST Demand'!H75</f>
        <v>0</v>
      </c>
      <c r="H75" s="26">
        <f>'[2]FR-16(7)(v)-4 PROD Energy'!H75+'[2]FR-16(7)(v)-8 TRANS Energy'!H75+'[2]FR-16(7)(v)-12 DIST Energy'!H75</f>
        <v>0</v>
      </c>
      <c r="I75" s="27">
        <f>'[2]FR-16(7)(v)-5 PROD Cust'!H75+'[2]FR-16(7)(v)-9 TRANS Cust'!H75+'[2]FR-16(7)(v)-13 DIST Cust'!H75</f>
        <v>1551346</v>
      </c>
      <c r="J75" s="24">
        <f t="shared" ref="J75:J93" si="14">SUM(G75:I75)</f>
        <v>1551346</v>
      </c>
      <c r="K75" s="24">
        <f t="shared" ref="K75:K93" si="15">F75-J75</f>
        <v>0</v>
      </c>
    </row>
    <row r="76" spans="1:11" ht="13">
      <c r="A76" s="20">
        <v>19</v>
      </c>
      <c r="C76" s="2" t="str">
        <f>'[2]FR-16(7)(v)-1 Functional'!C76</f>
        <v>POLES, TOWERS  &amp; FIXTURES - SECONDARY - DEMAND</v>
      </c>
      <c r="D76" s="4" t="str">
        <f>'[2]FR-16(7)(v)-1 Functional'!D76</f>
        <v>K206</v>
      </c>
      <c r="E76" s="3"/>
      <c r="F76" s="33">
        <f>'[2]FR-16(7)(v)-14 TOTAL CLASS'!H76</f>
        <v>4686892</v>
      </c>
      <c r="G76" s="25">
        <f>'[2]FR-16(7)(v)-3 PROD Demand'!H76+'[2]FR-16(7)(v)-7 TRANS Demand'!H76+'[2]FR-16(7)(v)-11 DIST Demand'!H76</f>
        <v>4686892</v>
      </c>
      <c r="H76" s="26">
        <f>'[2]FR-16(7)(v)-4 PROD Energy'!H76+'[2]FR-16(7)(v)-8 TRANS Energy'!H76+'[2]FR-16(7)(v)-12 DIST Energy'!H76</f>
        <v>0</v>
      </c>
      <c r="I76" s="27">
        <f>'[2]FR-16(7)(v)-5 PROD Cust'!H76+'[2]FR-16(7)(v)-9 TRANS Cust'!H76+'[2]FR-16(7)(v)-13 DIST Cust'!H76</f>
        <v>0</v>
      </c>
      <c r="J76" s="24">
        <f t="shared" si="14"/>
        <v>4686892</v>
      </c>
      <c r="K76" s="24">
        <f t="shared" si="15"/>
        <v>0</v>
      </c>
    </row>
    <row r="77" spans="1:11" ht="13">
      <c r="A77" s="20">
        <v>20</v>
      </c>
      <c r="C77" s="2" t="str">
        <f>'[2]FR-16(7)(v)-1 Functional'!C77</f>
        <v>POLES, TOWERS  &amp; FIXTURES - SECONDARY - CUSTOMER</v>
      </c>
      <c r="D77" s="4" t="str">
        <f>'[2]FR-16(7)(v)-1 Functional'!D77</f>
        <v>K405</v>
      </c>
      <c r="E77" s="3"/>
      <c r="F77" s="33">
        <f>'[2]FR-16(7)(v)-14 TOTAL CLASS'!H77</f>
        <v>403430</v>
      </c>
      <c r="G77" s="25">
        <f>'[2]FR-16(7)(v)-3 PROD Demand'!H77+'[2]FR-16(7)(v)-7 TRANS Demand'!H77+'[2]FR-16(7)(v)-11 DIST Demand'!H77</f>
        <v>0</v>
      </c>
      <c r="H77" s="26">
        <f>'[2]FR-16(7)(v)-4 PROD Energy'!H77+'[2]FR-16(7)(v)-8 TRANS Energy'!H77+'[2]FR-16(7)(v)-12 DIST Energy'!H77</f>
        <v>0</v>
      </c>
      <c r="I77" s="27">
        <f>'[2]FR-16(7)(v)-5 PROD Cust'!H77+'[2]FR-16(7)(v)-9 TRANS Cust'!H77+'[2]FR-16(7)(v)-13 DIST Cust'!H77</f>
        <v>403430</v>
      </c>
      <c r="J77" s="24">
        <f t="shared" si="14"/>
        <v>403430</v>
      </c>
      <c r="K77" s="24">
        <f t="shared" si="15"/>
        <v>0</v>
      </c>
    </row>
    <row r="78" spans="1:11" ht="13">
      <c r="A78" s="20">
        <v>21</v>
      </c>
      <c r="C78" s="2" t="str">
        <f>'[2]FR-16(7)(v)-1 Functional'!C78</f>
        <v>CONDUCTORS - OVERHEAD / PRIMARY - DEMAND</v>
      </c>
      <c r="D78" s="4" t="str">
        <f>'[2]FR-16(7)(v)-1 Functional'!D78</f>
        <v>K205</v>
      </c>
      <c r="E78" s="3"/>
      <c r="F78" s="33">
        <f>'[2]FR-16(7)(v)-14 TOTAL CLASS'!H78</f>
        <v>28269258</v>
      </c>
      <c r="G78" s="25">
        <f>'[2]FR-16(7)(v)-3 PROD Demand'!H78+'[2]FR-16(7)(v)-7 TRANS Demand'!H78+'[2]FR-16(7)(v)-11 DIST Demand'!H78</f>
        <v>28269258</v>
      </c>
      <c r="H78" s="26">
        <f>'[2]FR-16(7)(v)-4 PROD Energy'!H78+'[2]FR-16(7)(v)-8 TRANS Energy'!H78+'[2]FR-16(7)(v)-12 DIST Energy'!H78</f>
        <v>0</v>
      </c>
      <c r="I78" s="27">
        <f>'[2]FR-16(7)(v)-5 PROD Cust'!H78+'[2]FR-16(7)(v)-9 TRANS Cust'!H78+'[2]FR-16(7)(v)-13 DIST Cust'!H78</f>
        <v>0</v>
      </c>
      <c r="J78" s="24">
        <f t="shared" si="14"/>
        <v>28269258</v>
      </c>
      <c r="K78" s="24">
        <f t="shared" si="15"/>
        <v>0</v>
      </c>
    </row>
    <row r="79" spans="1:11" ht="13">
      <c r="A79" s="20">
        <v>22</v>
      </c>
      <c r="C79" s="2" t="str">
        <f>'[2]FR-16(7)(v)-1 Functional'!C79</f>
        <v>CONDUCTORS - OVERHEAD / PRIMARY - CUSTOMER</v>
      </c>
      <c r="D79" s="4" t="str">
        <f>'[2]FR-16(7)(v)-1 Functional'!D79</f>
        <v>K405</v>
      </c>
      <c r="E79" s="3"/>
      <c r="F79" s="33">
        <f>'[2]FR-16(7)(v)-14 TOTAL CLASS'!H79</f>
        <v>1806946</v>
      </c>
      <c r="G79" s="25">
        <f>'[2]FR-16(7)(v)-3 PROD Demand'!H79+'[2]FR-16(7)(v)-7 TRANS Demand'!H79+'[2]FR-16(7)(v)-11 DIST Demand'!H79</f>
        <v>0</v>
      </c>
      <c r="H79" s="26">
        <f>'[2]FR-16(7)(v)-4 PROD Energy'!H79+'[2]FR-16(7)(v)-8 TRANS Energy'!H79+'[2]FR-16(7)(v)-12 DIST Energy'!H79</f>
        <v>0</v>
      </c>
      <c r="I79" s="27">
        <f>'[2]FR-16(7)(v)-5 PROD Cust'!H79+'[2]FR-16(7)(v)-9 TRANS Cust'!H79+'[2]FR-16(7)(v)-13 DIST Cust'!H79</f>
        <v>1806946</v>
      </c>
      <c r="J79" s="24">
        <f t="shared" si="14"/>
        <v>1806946</v>
      </c>
      <c r="K79" s="24">
        <f t="shared" si="15"/>
        <v>0</v>
      </c>
    </row>
    <row r="80" spans="1:11" ht="13">
      <c r="A80" s="20">
        <v>23</v>
      </c>
      <c r="C80" s="2" t="str">
        <f>'[2]FR-16(7)(v)-1 Functional'!C80</f>
        <v>CONDUCTORS - OVERHEAD / SECONDARY - DEMAND</v>
      </c>
      <c r="D80" s="4" t="str">
        <f>'[2]FR-16(7)(v)-1 Functional'!D80</f>
        <v>K206</v>
      </c>
      <c r="E80" s="3"/>
      <c r="F80" s="33">
        <f>'[2]FR-16(7)(v)-14 TOTAL CLASS'!H80</f>
        <v>11266301</v>
      </c>
      <c r="G80" s="25">
        <f>'[2]FR-16(7)(v)-3 PROD Demand'!H80+'[2]FR-16(7)(v)-7 TRANS Demand'!H80+'[2]FR-16(7)(v)-11 DIST Demand'!H80</f>
        <v>11266301</v>
      </c>
      <c r="H80" s="26">
        <f>'[2]FR-16(7)(v)-4 PROD Energy'!H80+'[2]FR-16(7)(v)-8 TRANS Energy'!H80+'[2]FR-16(7)(v)-12 DIST Energy'!H80</f>
        <v>0</v>
      </c>
      <c r="I80" s="27">
        <f>'[2]FR-16(7)(v)-5 PROD Cust'!H80+'[2]FR-16(7)(v)-9 TRANS Cust'!H80+'[2]FR-16(7)(v)-13 DIST Cust'!H80</f>
        <v>0</v>
      </c>
      <c r="J80" s="24">
        <f t="shared" si="14"/>
        <v>11266301</v>
      </c>
      <c r="K80" s="24">
        <f t="shared" si="15"/>
        <v>0</v>
      </c>
    </row>
    <row r="81" spans="1:11" ht="13">
      <c r="A81" s="20">
        <v>24</v>
      </c>
      <c r="C81" s="2" t="str">
        <f>'[2]FR-16(7)(v)-1 Functional'!C81</f>
        <v>CONDUCTORS - OVERHEAD / SECONDARY - CUSTOMER</v>
      </c>
      <c r="D81" s="4" t="str">
        <f>'[2]FR-16(7)(v)-1 Functional'!D81</f>
        <v>K405</v>
      </c>
      <c r="E81" s="3"/>
      <c r="F81" s="33">
        <f>'[2]FR-16(7)(v)-14 TOTAL CLASS'!H81</f>
        <v>825568</v>
      </c>
      <c r="G81" s="25">
        <f>'[2]FR-16(7)(v)-3 PROD Demand'!H81+'[2]FR-16(7)(v)-7 TRANS Demand'!H81+'[2]FR-16(7)(v)-11 DIST Demand'!H81</f>
        <v>0</v>
      </c>
      <c r="H81" s="26">
        <f>'[2]FR-16(7)(v)-4 PROD Energy'!H81+'[2]FR-16(7)(v)-8 TRANS Energy'!H81+'[2]FR-16(7)(v)-12 DIST Energy'!H81</f>
        <v>0</v>
      </c>
      <c r="I81" s="27">
        <f>'[2]FR-16(7)(v)-5 PROD Cust'!H81+'[2]FR-16(7)(v)-9 TRANS Cust'!H81+'[2]FR-16(7)(v)-13 DIST Cust'!H81</f>
        <v>825568</v>
      </c>
      <c r="J81" s="24">
        <f t="shared" si="14"/>
        <v>825568</v>
      </c>
      <c r="K81" s="24">
        <f t="shared" si="15"/>
        <v>0</v>
      </c>
    </row>
    <row r="82" spans="1:11" ht="13">
      <c r="A82" s="20">
        <v>25</v>
      </c>
      <c r="C82" s="2" t="str">
        <f>'[2]FR-16(7)(v)-1 Functional'!C82</f>
        <v>CONDUCTORS - UNDERGROUND / PRIMARY - DEMAND</v>
      </c>
      <c r="D82" s="4" t="str">
        <f>'[2]FR-16(7)(v)-1 Functional'!D82</f>
        <v>K205</v>
      </c>
      <c r="E82" s="3"/>
      <c r="F82" s="33">
        <f>'[2]FR-16(7)(v)-14 TOTAL CLASS'!H82</f>
        <v>27381803</v>
      </c>
      <c r="G82" s="25">
        <f>'[2]FR-16(7)(v)-3 PROD Demand'!H82+'[2]FR-16(7)(v)-7 TRANS Demand'!H82+'[2]FR-16(7)(v)-11 DIST Demand'!H82</f>
        <v>27381803</v>
      </c>
      <c r="H82" s="26">
        <f>'[2]FR-16(7)(v)-4 PROD Energy'!H82+'[2]FR-16(7)(v)-8 TRANS Energy'!H82+'[2]FR-16(7)(v)-12 DIST Energy'!H82</f>
        <v>0</v>
      </c>
      <c r="I82" s="27">
        <f>'[2]FR-16(7)(v)-5 PROD Cust'!H82+'[2]FR-16(7)(v)-9 TRANS Cust'!H82+'[2]FR-16(7)(v)-13 DIST Cust'!H82</f>
        <v>0</v>
      </c>
      <c r="J82" s="24">
        <f t="shared" si="14"/>
        <v>27381803</v>
      </c>
      <c r="K82" s="24">
        <f t="shared" si="15"/>
        <v>0</v>
      </c>
    </row>
    <row r="83" spans="1:11" ht="13">
      <c r="A83" s="20">
        <v>26</v>
      </c>
      <c r="C83" s="2" t="str">
        <f>'[2]FR-16(7)(v)-1 Functional'!C83</f>
        <v>CONDUCTORS - UNDERGROUND / PRIMARY - CUSTOMER</v>
      </c>
      <c r="D83" s="4" t="str">
        <f>'[2]FR-16(7)(v)-1 Functional'!D83</f>
        <v>K405</v>
      </c>
      <c r="E83" s="3"/>
      <c r="F83" s="33">
        <f>'[2]FR-16(7)(v)-14 TOTAL CLASS'!H83</f>
        <v>1907247</v>
      </c>
      <c r="G83" s="25">
        <f>'[2]FR-16(7)(v)-3 PROD Demand'!H83+'[2]FR-16(7)(v)-7 TRANS Demand'!H83+'[2]FR-16(7)(v)-11 DIST Demand'!H83</f>
        <v>0</v>
      </c>
      <c r="H83" s="26">
        <f>'[2]FR-16(7)(v)-4 PROD Energy'!H83+'[2]FR-16(7)(v)-8 TRANS Energy'!H83+'[2]FR-16(7)(v)-12 DIST Energy'!H83</f>
        <v>0</v>
      </c>
      <c r="I83" s="27">
        <f>'[2]FR-16(7)(v)-5 PROD Cust'!H83+'[2]FR-16(7)(v)-9 TRANS Cust'!H83+'[2]FR-16(7)(v)-13 DIST Cust'!H83</f>
        <v>1907247</v>
      </c>
      <c r="J83" s="24">
        <f t="shared" si="14"/>
        <v>1907247</v>
      </c>
      <c r="K83" s="24">
        <f t="shared" si="15"/>
        <v>0</v>
      </c>
    </row>
    <row r="84" spans="1:11" ht="13">
      <c r="A84" s="20">
        <v>27</v>
      </c>
      <c r="C84" s="2" t="str">
        <f>'[2]FR-16(7)(v)-1 Functional'!C84</f>
        <v>CONDUCTORS - UNDERGROUND / SECONDARY - DEMAND</v>
      </c>
      <c r="D84" s="4" t="str">
        <f>'[2]FR-16(7)(v)-1 Functional'!D84</f>
        <v>K206</v>
      </c>
      <c r="E84" s="3"/>
      <c r="F84" s="33">
        <f>'[2]FR-16(7)(v)-14 TOTAL CLASS'!H84</f>
        <v>5740740</v>
      </c>
      <c r="G84" s="25">
        <f>'[2]FR-16(7)(v)-3 PROD Demand'!H84+'[2]FR-16(7)(v)-7 TRANS Demand'!H84+'[2]FR-16(7)(v)-11 DIST Demand'!H84</f>
        <v>5740740</v>
      </c>
      <c r="H84" s="26">
        <f>'[2]FR-16(7)(v)-4 PROD Energy'!H84+'[2]FR-16(7)(v)-8 TRANS Energy'!H84+'[2]FR-16(7)(v)-12 DIST Energy'!H84</f>
        <v>0</v>
      </c>
      <c r="I84" s="27">
        <f>'[2]FR-16(7)(v)-5 PROD Cust'!H84+'[2]FR-16(7)(v)-9 TRANS Cust'!H84+'[2]FR-16(7)(v)-13 DIST Cust'!H84</f>
        <v>0</v>
      </c>
      <c r="J84" s="24">
        <f t="shared" si="14"/>
        <v>5740740</v>
      </c>
      <c r="K84" s="24">
        <f t="shared" si="15"/>
        <v>0</v>
      </c>
    </row>
    <row r="85" spans="1:11" ht="13">
      <c r="A85" s="20">
        <v>28</v>
      </c>
      <c r="C85" s="2" t="str">
        <f>'[2]FR-16(7)(v)-1 Functional'!C85</f>
        <v>CONDUCTORS - UNDERGROUND / SECONDARY - CUSTOMER</v>
      </c>
      <c r="D85" s="4" t="str">
        <f>'[2]FR-16(7)(v)-1 Functional'!D85</f>
        <v>K405</v>
      </c>
      <c r="E85" s="3"/>
      <c r="F85" s="33">
        <f>'[2]FR-16(7)(v)-14 TOTAL CLASS'!H85</f>
        <v>349294</v>
      </c>
      <c r="G85" s="25">
        <f>'[2]FR-16(7)(v)-3 PROD Demand'!H85+'[2]FR-16(7)(v)-7 TRANS Demand'!H85+'[2]FR-16(7)(v)-11 DIST Demand'!H85</f>
        <v>0</v>
      </c>
      <c r="H85" s="26">
        <f>'[2]FR-16(7)(v)-4 PROD Energy'!H85+'[2]FR-16(7)(v)-8 TRANS Energy'!H85+'[2]FR-16(7)(v)-12 DIST Energy'!H85</f>
        <v>0</v>
      </c>
      <c r="I85" s="27">
        <f>'[2]FR-16(7)(v)-5 PROD Cust'!H85+'[2]FR-16(7)(v)-9 TRANS Cust'!H85+'[2]FR-16(7)(v)-13 DIST Cust'!H85</f>
        <v>349294</v>
      </c>
      <c r="J85" s="24">
        <f t="shared" si="14"/>
        <v>349294</v>
      </c>
      <c r="K85" s="24">
        <f t="shared" si="15"/>
        <v>0</v>
      </c>
    </row>
    <row r="86" spans="1:11" ht="13">
      <c r="A86" s="20">
        <v>29</v>
      </c>
      <c r="C86" s="2" t="str">
        <f>'[2]FR-16(7)(v)-1 Functional'!C86</f>
        <v>TRANSFORMERS DEMAND RELATED</v>
      </c>
      <c r="D86" s="4" t="str">
        <f>'[2]FR-16(7)(v)-1 Functional'!D86</f>
        <v>K215</v>
      </c>
      <c r="E86" s="3"/>
      <c r="F86" s="33">
        <f>'[2]FR-16(7)(v)-14 TOTAL CLASS'!H86</f>
        <v>18464257</v>
      </c>
      <c r="G86" s="25">
        <f>'[2]FR-16(7)(v)-3 PROD Demand'!H86+'[2]FR-16(7)(v)-7 TRANS Demand'!H86+'[2]FR-16(7)(v)-11 DIST Demand'!H86</f>
        <v>18464257</v>
      </c>
      <c r="H86" s="26">
        <f>'[2]FR-16(7)(v)-4 PROD Energy'!H86+'[2]FR-16(7)(v)-8 TRANS Energy'!H86+'[2]FR-16(7)(v)-12 DIST Energy'!H86</f>
        <v>0</v>
      </c>
      <c r="I86" s="27">
        <f>'[2]FR-16(7)(v)-5 PROD Cust'!H86+'[2]FR-16(7)(v)-9 TRANS Cust'!H86+'[2]FR-16(7)(v)-13 DIST Cust'!H86</f>
        <v>0</v>
      </c>
      <c r="J86" s="24">
        <f t="shared" si="14"/>
        <v>18464257</v>
      </c>
      <c r="K86" s="24">
        <f t="shared" si="15"/>
        <v>0</v>
      </c>
    </row>
    <row r="87" spans="1:11" ht="13">
      <c r="A87" s="20">
        <v>30</v>
      </c>
      <c r="C87" s="2" t="str">
        <f>'[2]FR-16(7)(v)-1 Functional'!C87</f>
        <v>TRANSFORMERS CUSTOMER RELATED</v>
      </c>
      <c r="D87" s="4" t="str">
        <f>'[2]FR-16(7)(v)-1 Functional'!D87</f>
        <v>K405</v>
      </c>
      <c r="E87" s="3"/>
      <c r="F87" s="33">
        <f>'[2]FR-16(7)(v)-14 TOTAL CLASS'!H87</f>
        <v>1691940</v>
      </c>
      <c r="G87" s="25">
        <f>'[2]FR-16(7)(v)-3 PROD Demand'!H87+'[2]FR-16(7)(v)-7 TRANS Demand'!H87+'[2]FR-16(7)(v)-11 DIST Demand'!H87</f>
        <v>0</v>
      </c>
      <c r="H87" s="26">
        <f>'[2]FR-16(7)(v)-4 PROD Energy'!H87+'[2]FR-16(7)(v)-8 TRANS Energy'!H87+'[2]FR-16(7)(v)-12 DIST Energy'!H87</f>
        <v>0</v>
      </c>
      <c r="I87" s="27">
        <f>'[2]FR-16(7)(v)-5 PROD Cust'!H87+'[2]FR-16(7)(v)-9 TRANS Cust'!H87+'[2]FR-16(7)(v)-13 DIST Cust'!H87</f>
        <v>1691940</v>
      </c>
      <c r="J87" s="24">
        <f t="shared" si="14"/>
        <v>1691940</v>
      </c>
      <c r="K87" s="24">
        <f t="shared" si="15"/>
        <v>0</v>
      </c>
    </row>
    <row r="88" spans="1:11" ht="13">
      <c r="A88" s="20">
        <v>31</v>
      </c>
      <c r="C88" s="2" t="str">
        <f>'[2]FR-16(7)(v)-1 Functional'!C88</f>
        <v>SERVICES</v>
      </c>
      <c r="D88" s="4" t="str">
        <f>'[2]FR-16(7)(v)-1 Functional'!D88</f>
        <v>K217</v>
      </c>
      <c r="E88" s="3"/>
      <c r="F88" s="33">
        <f>'[2]FR-16(7)(v)-14 TOTAL CLASS'!H88</f>
        <v>2076697</v>
      </c>
      <c r="G88" s="25">
        <f>'[2]FR-16(7)(v)-3 PROD Demand'!H88+'[2]FR-16(7)(v)-7 TRANS Demand'!H88+'[2]FR-16(7)(v)-11 DIST Demand'!H88</f>
        <v>0</v>
      </c>
      <c r="H88" s="26">
        <f>'[2]FR-16(7)(v)-4 PROD Energy'!H88+'[2]FR-16(7)(v)-8 TRANS Energy'!H88+'[2]FR-16(7)(v)-12 DIST Energy'!H88</f>
        <v>0</v>
      </c>
      <c r="I88" s="27">
        <f>'[2]FR-16(7)(v)-5 PROD Cust'!H88+'[2]FR-16(7)(v)-9 TRANS Cust'!H88+'[2]FR-16(7)(v)-13 DIST Cust'!H88</f>
        <v>2076697</v>
      </c>
      <c r="J88" s="24">
        <f t="shared" si="14"/>
        <v>2076697</v>
      </c>
      <c r="K88" s="24">
        <f t="shared" si="15"/>
        <v>0</v>
      </c>
    </row>
    <row r="89" spans="1:11" ht="13">
      <c r="A89" s="20">
        <v>32</v>
      </c>
      <c r="C89" s="2" t="str">
        <f>'[2]FR-16(7)(v)-1 Functional'!C89</f>
        <v>METERS</v>
      </c>
      <c r="D89" s="4" t="str">
        <f>'[2]FR-16(7)(v)-1 Functional'!D89</f>
        <v>K407</v>
      </c>
      <c r="E89" s="3"/>
      <c r="F89" s="33">
        <f>'[2]FR-16(7)(v)-14 TOTAL CLASS'!H89</f>
        <v>5930157</v>
      </c>
      <c r="G89" s="25">
        <f>'[2]FR-16(7)(v)-3 PROD Demand'!H89+'[2]FR-16(7)(v)-7 TRANS Demand'!H89+'[2]FR-16(7)(v)-11 DIST Demand'!H89</f>
        <v>0</v>
      </c>
      <c r="H89" s="26">
        <f>'[2]FR-16(7)(v)-4 PROD Energy'!H89+'[2]FR-16(7)(v)-8 TRANS Energy'!H89+'[2]FR-16(7)(v)-12 DIST Energy'!H89</f>
        <v>0</v>
      </c>
      <c r="I89" s="27">
        <f>'[2]FR-16(7)(v)-5 PROD Cust'!H89+'[2]FR-16(7)(v)-9 TRANS Cust'!H89+'[2]FR-16(7)(v)-13 DIST Cust'!H89</f>
        <v>5930157</v>
      </c>
      <c r="J89" s="24">
        <f t="shared" si="14"/>
        <v>5930157</v>
      </c>
      <c r="K89" s="24">
        <f t="shared" si="15"/>
        <v>0</v>
      </c>
    </row>
    <row r="90" spans="1:11" ht="13">
      <c r="A90" s="20">
        <v>33</v>
      </c>
      <c r="C90" s="2" t="str">
        <f>'[2]FR-16(7)(v)-1 Functional'!C90</f>
        <v>STREET LIGHTS</v>
      </c>
      <c r="D90" s="4" t="str">
        <f>'[2]FR-16(7)(v)-1 Functional'!D90</f>
        <v>K401</v>
      </c>
      <c r="E90" s="3"/>
      <c r="F90" s="33">
        <f>'[2]FR-16(7)(v)-14 TOTAL CLASS'!H90</f>
        <v>0</v>
      </c>
      <c r="G90" s="25">
        <f>'[2]FR-16(7)(v)-3 PROD Demand'!H90+'[2]FR-16(7)(v)-7 TRANS Demand'!H90+'[2]FR-16(7)(v)-11 DIST Demand'!H90</f>
        <v>0</v>
      </c>
      <c r="H90" s="26">
        <f>'[2]FR-16(7)(v)-4 PROD Energy'!H90+'[2]FR-16(7)(v)-8 TRANS Energy'!H90+'[2]FR-16(7)(v)-12 DIST Energy'!H90</f>
        <v>0</v>
      </c>
      <c r="I90" s="27">
        <f>'[2]FR-16(7)(v)-5 PROD Cust'!H90+'[2]FR-16(7)(v)-9 TRANS Cust'!H90+'[2]FR-16(7)(v)-13 DIST Cust'!H90</f>
        <v>0</v>
      </c>
      <c r="J90" s="24">
        <f t="shared" si="14"/>
        <v>0</v>
      </c>
      <c r="K90" s="24">
        <f t="shared" si="15"/>
        <v>0</v>
      </c>
    </row>
    <row r="91" spans="1:11" ht="13">
      <c r="A91" s="20">
        <v>34</v>
      </c>
      <c r="C91" s="2" t="str">
        <f>'[2]FR-16(7)(v)-1 Functional'!C91</f>
        <v xml:space="preserve">ADJUSTMENT  </v>
      </c>
      <c r="D91" s="4" t="str">
        <f>'[2]FR-16(7)(v)-1 Functional'!D91</f>
        <v>K209</v>
      </c>
      <c r="E91" s="3"/>
      <c r="F91" s="33">
        <f>'[2]FR-16(7)(v)-14 TOTAL CLASS'!H91</f>
        <v>0</v>
      </c>
      <c r="G91" s="25">
        <f>'[2]FR-16(7)(v)-3 PROD Demand'!H91+'[2]FR-16(7)(v)-7 TRANS Demand'!H91+'[2]FR-16(7)(v)-11 DIST Demand'!H91</f>
        <v>0</v>
      </c>
      <c r="H91" s="26">
        <f>'[2]FR-16(7)(v)-4 PROD Energy'!H91+'[2]FR-16(7)(v)-8 TRANS Energy'!H91+'[2]FR-16(7)(v)-12 DIST Energy'!H91</f>
        <v>0</v>
      </c>
      <c r="I91" s="27">
        <f>'[2]FR-16(7)(v)-5 PROD Cust'!H91+'[2]FR-16(7)(v)-9 TRANS Cust'!H91+'[2]FR-16(7)(v)-13 DIST Cust'!H91</f>
        <v>0</v>
      </c>
      <c r="J91" s="24">
        <f t="shared" si="14"/>
        <v>0</v>
      </c>
      <c r="K91" s="24">
        <f t="shared" si="15"/>
        <v>0</v>
      </c>
    </row>
    <row r="92" spans="1:11" ht="13">
      <c r="A92" s="20">
        <v>35</v>
      </c>
      <c r="C92" s="2" t="str">
        <f>'[2]FR-16(7)(v)-1 Functional'!C92</f>
        <v>CONSTRUCTION NOT CLASSIFIED</v>
      </c>
      <c r="D92" s="4" t="str">
        <f>'[2]FR-16(7)(v)-1 Functional'!D92</f>
        <v>K209</v>
      </c>
      <c r="E92" s="3"/>
      <c r="F92" s="33">
        <f>'[2]FR-16(7)(v)-14 TOTAL CLASS'!H92</f>
        <v>0</v>
      </c>
      <c r="G92" s="25">
        <f>'[2]FR-16(7)(v)-3 PROD Demand'!H92+'[2]FR-16(7)(v)-7 TRANS Demand'!H92+'[2]FR-16(7)(v)-11 DIST Demand'!H92</f>
        <v>0</v>
      </c>
      <c r="H92" s="26">
        <f>'[2]FR-16(7)(v)-4 PROD Energy'!H92+'[2]FR-16(7)(v)-8 TRANS Energy'!H92+'[2]FR-16(7)(v)-12 DIST Energy'!H92</f>
        <v>0</v>
      </c>
      <c r="I92" s="27">
        <f>'[2]FR-16(7)(v)-5 PROD Cust'!H92+'[2]FR-16(7)(v)-9 TRANS Cust'!H92+'[2]FR-16(7)(v)-13 DIST Cust'!H92</f>
        <v>0</v>
      </c>
      <c r="J92" s="24">
        <f t="shared" si="14"/>
        <v>0</v>
      </c>
      <c r="K92" s="24">
        <f t="shared" si="15"/>
        <v>0</v>
      </c>
    </row>
    <row r="93" spans="1:11" ht="13">
      <c r="A93" s="20">
        <v>36</v>
      </c>
      <c r="C93" s="2" t="str">
        <f>'[2]FR-16(7)(v)-1 Functional'!C93</f>
        <v>RWIP</v>
      </c>
      <c r="D93" s="4" t="str">
        <f>'[2]FR-16(7)(v)-1 Functional'!D93</f>
        <v>K215</v>
      </c>
      <c r="E93" s="3"/>
      <c r="F93" s="33">
        <f>'[2]FR-16(7)(v)-14 TOTAL CLASS'!H93</f>
        <v>0</v>
      </c>
      <c r="G93" s="25">
        <f>'[2]FR-16(7)(v)-3 PROD Demand'!H93+'[2]FR-16(7)(v)-7 TRANS Demand'!H93+'[2]FR-16(7)(v)-11 DIST Demand'!H93</f>
        <v>0</v>
      </c>
      <c r="H93" s="26">
        <f>'[2]FR-16(7)(v)-4 PROD Energy'!H93+'[2]FR-16(7)(v)-8 TRANS Energy'!H93+'[2]FR-16(7)(v)-12 DIST Energy'!H93</f>
        <v>0</v>
      </c>
      <c r="I93" s="27">
        <f>'[2]FR-16(7)(v)-5 PROD Cust'!H93+'[2]FR-16(7)(v)-9 TRANS Cust'!H93+'[2]FR-16(7)(v)-13 DIST Cust'!H93</f>
        <v>0</v>
      </c>
      <c r="J93" s="24">
        <f t="shared" si="14"/>
        <v>0</v>
      </c>
      <c r="K93" s="24">
        <f t="shared" si="15"/>
        <v>0</v>
      </c>
    </row>
    <row r="94" spans="1:11" ht="13">
      <c r="A94" s="20">
        <v>37</v>
      </c>
      <c r="C94" s="74" t="str">
        <f>'[2]FR-16(7)(v)-1 Functional'!C94</f>
        <v xml:space="preserve">  DISTRIBUTION PLANT IN SERVICE</v>
      </c>
      <c r="D94" s="4"/>
      <c r="E94" s="3"/>
      <c r="F94" s="29">
        <f>SUM(F73:F93)</f>
        <v>169566970</v>
      </c>
      <c r="G94" s="30">
        <f t="shared" ref="G94:K94" si="16">SUM(G73:G92)</f>
        <v>153024345</v>
      </c>
      <c r="H94" s="31">
        <f t="shared" si="16"/>
        <v>0</v>
      </c>
      <c r="I94" s="32">
        <f t="shared" si="16"/>
        <v>16542625</v>
      </c>
      <c r="J94" s="29">
        <f t="shared" si="16"/>
        <v>169566970</v>
      </c>
      <c r="K94" s="29">
        <f t="shared" si="16"/>
        <v>0</v>
      </c>
    </row>
    <row r="95" spans="1:11" ht="13">
      <c r="A95" s="20">
        <v>38</v>
      </c>
      <c r="D95" s="4"/>
      <c r="E95" s="3"/>
      <c r="G95" s="21"/>
      <c r="H95" s="22"/>
      <c r="I95" s="23"/>
    </row>
    <row r="96" spans="1:11" ht="13">
      <c r="A96" s="20">
        <v>39</v>
      </c>
      <c r="B96" s="2" t="s">
        <v>48</v>
      </c>
      <c r="D96" s="4"/>
      <c r="E96" s="3"/>
      <c r="F96" s="24">
        <f t="shared" ref="F96:K96" si="17">F94+F68</f>
        <v>206362963</v>
      </c>
      <c r="G96" s="25">
        <f t="shared" si="17"/>
        <v>189820338</v>
      </c>
      <c r="H96" s="26">
        <f t="shared" si="17"/>
        <v>0</v>
      </c>
      <c r="I96" s="27">
        <f t="shared" si="17"/>
        <v>16542625</v>
      </c>
      <c r="J96" s="24">
        <f t="shared" si="17"/>
        <v>206362963</v>
      </c>
      <c r="K96" s="24">
        <f t="shared" si="17"/>
        <v>0</v>
      </c>
    </row>
    <row r="97" spans="1:11" ht="13">
      <c r="A97" s="20">
        <v>40</v>
      </c>
      <c r="B97" s="2" t="s">
        <v>49</v>
      </c>
      <c r="D97" s="4"/>
      <c r="E97" s="3"/>
      <c r="F97" s="24">
        <f t="shared" ref="F97:K97" si="18">F94+F70</f>
        <v>548899445</v>
      </c>
      <c r="G97" s="25">
        <f t="shared" si="18"/>
        <v>532356820</v>
      </c>
      <c r="H97" s="26">
        <f t="shared" si="18"/>
        <v>0</v>
      </c>
      <c r="I97" s="27">
        <f t="shared" si="18"/>
        <v>16542625</v>
      </c>
      <c r="J97" s="24">
        <f t="shared" si="18"/>
        <v>548899445</v>
      </c>
      <c r="K97" s="24">
        <f t="shared" si="18"/>
        <v>0</v>
      </c>
    </row>
    <row r="98" spans="1:11" ht="13">
      <c r="A98" s="20">
        <v>41</v>
      </c>
      <c r="D98" s="4"/>
      <c r="E98" s="3"/>
      <c r="G98" s="21"/>
      <c r="H98" s="22"/>
      <c r="I98" s="23"/>
    </row>
    <row r="99" spans="1:11" ht="13">
      <c r="A99" s="20">
        <v>42</v>
      </c>
      <c r="B99" s="2" t="s">
        <v>50</v>
      </c>
      <c r="D99" s="4"/>
      <c r="E99" s="3"/>
      <c r="G99" s="21"/>
      <c r="H99" s="22"/>
      <c r="I99" s="23"/>
    </row>
    <row r="100" spans="1:11" ht="13">
      <c r="A100" s="20">
        <v>43</v>
      </c>
      <c r="C100" s="2" t="str">
        <f>'[2]FR-16(7)(v)-1 Functional'!C100</f>
        <v>PRODUCTION - DEMAND</v>
      </c>
      <c r="D100" s="4" t="str">
        <f>'[2]FR-16(7)(v)-1 Functional'!D100</f>
        <v>K201</v>
      </c>
      <c r="E100" s="3"/>
      <c r="F100" s="33">
        <f>'[2]FR-16(7)(v)-14 TOTAL CLASS'!H100</f>
        <v>7924372</v>
      </c>
      <c r="G100" s="25">
        <f>'[2]FR-16(7)(v)-3 PROD Demand'!H100+'[2]FR-16(7)(v)-7 TRANS Demand'!H100+'[2]FR-16(7)(v)-11 DIST Demand'!H100</f>
        <v>7924372</v>
      </c>
      <c r="H100" s="26">
        <f>'[2]FR-16(7)(v)-4 PROD Energy'!H100+'[2]FR-16(7)(v)-8 TRANS Energy'!H100+'[2]FR-16(7)(v)-12 DIST Energy'!H100</f>
        <v>0</v>
      </c>
      <c r="I100" s="27">
        <f>'[2]FR-16(7)(v)-5 PROD Cust'!H100+'[2]FR-16(7)(v)-9 TRANS Cust'!H100+'[2]FR-16(7)(v)-13 DIST Cust'!H100</f>
        <v>0</v>
      </c>
      <c r="J100" s="24">
        <f>SUM(G100:I100)</f>
        <v>7924372</v>
      </c>
      <c r="K100" s="24">
        <f>F100-J100</f>
        <v>0</v>
      </c>
    </row>
    <row r="101" spans="1:11" ht="13">
      <c r="A101" s="20">
        <v>44</v>
      </c>
      <c r="C101" s="2" t="str">
        <f>'[2]FR-16(7)(v)-1 Functional'!C101</f>
        <v>PRODUCTION - ENERGY</v>
      </c>
      <c r="D101" s="4" t="str">
        <f>'[2]FR-16(7)(v)-1 Functional'!D101</f>
        <v>K301</v>
      </c>
      <c r="E101" s="3"/>
      <c r="F101" s="33">
        <f>'[2]FR-16(7)(v)-14 TOTAL CLASS'!H101</f>
        <v>4766822</v>
      </c>
      <c r="G101" s="25">
        <f>'[2]FR-16(7)(v)-3 PROD Demand'!H101+'[2]FR-16(7)(v)-7 TRANS Demand'!H101+'[2]FR-16(7)(v)-11 DIST Demand'!H101</f>
        <v>0</v>
      </c>
      <c r="H101" s="26">
        <f>'[2]FR-16(7)(v)-4 PROD Energy'!H101+'[2]FR-16(7)(v)-8 TRANS Energy'!H101+'[2]FR-16(7)(v)-12 DIST Energy'!H101</f>
        <v>4766822</v>
      </c>
      <c r="I101" s="27">
        <f>'[2]FR-16(7)(v)-5 PROD Cust'!H101+'[2]FR-16(7)(v)-9 TRANS Cust'!H101+'[2]FR-16(7)(v)-13 DIST Cust'!H101</f>
        <v>0</v>
      </c>
      <c r="J101" s="24">
        <f t="shared" ref="J101:J108" si="19">SUM(G101:I101)</f>
        <v>4766822</v>
      </c>
      <c r="K101" s="24">
        <f t="shared" ref="K101:K108" si="20">F101-J101</f>
        <v>0</v>
      </c>
    </row>
    <row r="102" spans="1:11" ht="13">
      <c r="A102" s="20">
        <v>45</v>
      </c>
      <c r="C102" s="2" t="str">
        <f>'[2]FR-16(7)(v)-1 Functional'!C102</f>
        <v>TRANSMISSION</v>
      </c>
      <c r="D102" s="4" t="str">
        <f>'[2]FR-16(7)(v)-1 Functional'!D102</f>
        <v>K202</v>
      </c>
      <c r="E102" s="3"/>
      <c r="F102" s="33">
        <f>'[2]FR-16(7)(v)-14 TOTAL CLASS'!H102</f>
        <v>746133</v>
      </c>
      <c r="G102" s="25">
        <f>'[2]FR-16(7)(v)-3 PROD Demand'!H102+'[2]FR-16(7)(v)-7 TRANS Demand'!H102+'[2]FR-16(7)(v)-11 DIST Demand'!H102</f>
        <v>746133</v>
      </c>
      <c r="H102" s="26">
        <f>'[2]FR-16(7)(v)-4 PROD Energy'!H102+'[2]FR-16(7)(v)-8 TRANS Energy'!H102+'[2]FR-16(7)(v)-12 DIST Energy'!H102</f>
        <v>0</v>
      </c>
      <c r="I102" s="27">
        <f>'[2]FR-16(7)(v)-5 PROD Cust'!H102+'[2]FR-16(7)(v)-9 TRANS Cust'!H102+'[2]FR-16(7)(v)-13 DIST Cust'!H102</f>
        <v>0</v>
      </c>
      <c r="J102" s="24">
        <f t="shared" si="19"/>
        <v>746133</v>
      </c>
      <c r="K102" s="24">
        <f t="shared" si="20"/>
        <v>0</v>
      </c>
    </row>
    <row r="103" spans="1:11" ht="13">
      <c r="A103" s="20">
        <v>46</v>
      </c>
      <c r="C103" s="2" t="str">
        <f>'[2]FR-16(7)(v)-1 Functional'!C103</f>
        <v>DISTRIBUTION - DEMAND</v>
      </c>
      <c r="D103" s="4" t="str">
        <f>'[2]FR-16(7)(v)-1 Functional'!D103</f>
        <v>K201</v>
      </c>
      <c r="E103" s="3"/>
      <c r="F103" s="33">
        <f>'[2]FR-16(7)(v)-14 TOTAL CLASS'!H103</f>
        <v>2362327</v>
      </c>
      <c r="G103" s="25">
        <f>'[2]FR-16(7)(v)-3 PROD Demand'!H103+'[2]FR-16(7)(v)-7 TRANS Demand'!H103+'[2]FR-16(7)(v)-11 DIST Demand'!H103</f>
        <v>2362327</v>
      </c>
      <c r="H103" s="26">
        <f>'[2]FR-16(7)(v)-4 PROD Energy'!H103+'[2]FR-16(7)(v)-8 TRANS Energy'!H103+'[2]FR-16(7)(v)-12 DIST Energy'!H103</f>
        <v>0</v>
      </c>
      <c r="I103" s="27">
        <f>'[2]FR-16(7)(v)-5 PROD Cust'!H103+'[2]FR-16(7)(v)-9 TRANS Cust'!H103+'[2]FR-16(7)(v)-13 DIST Cust'!H103</f>
        <v>0</v>
      </c>
      <c r="J103" s="24">
        <f t="shared" si="19"/>
        <v>2362327</v>
      </c>
      <c r="K103" s="24">
        <f t="shared" si="20"/>
        <v>0</v>
      </c>
    </row>
    <row r="104" spans="1:11" ht="13">
      <c r="A104" s="20">
        <v>47</v>
      </c>
      <c r="C104" s="2" t="str">
        <f>'[2]FR-16(7)(v)-1 Functional'!C104</f>
        <v>DISTRIBUTION - CUSTOMER</v>
      </c>
      <c r="D104" s="4" t="str">
        <f>'[2]FR-16(7)(v)-1 Functional'!D104</f>
        <v>K405</v>
      </c>
      <c r="E104" s="3"/>
      <c r="F104" s="33">
        <f>'[2]FR-16(7)(v)-14 TOTAL CLASS'!H104</f>
        <v>181535</v>
      </c>
      <c r="G104" s="25">
        <f>'[2]FR-16(7)(v)-3 PROD Demand'!H104+'[2]FR-16(7)(v)-7 TRANS Demand'!H104+'[2]FR-16(7)(v)-11 DIST Demand'!H104</f>
        <v>0</v>
      </c>
      <c r="H104" s="26">
        <f>'[2]FR-16(7)(v)-4 PROD Energy'!H104+'[2]FR-16(7)(v)-8 TRANS Energy'!H104+'[2]FR-16(7)(v)-12 DIST Energy'!H104</f>
        <v>0</v>
      </c>
      <c r="I104" s="27">
        <f>'[2]FR-16(7)(v)-5 PROD Cust'!H104+'[2]FR-16(7)(v)-9 TRANS Cust'!H104+'[2]FR-16(7)(v)-13 DIST Cust'!H104</f>
        <v>181535</v>
      </c>
      <c r="J104" s="24">
        <f t="shared" si="19"/>
        <v>181535</v>
      </c>
      <c r="K104" s="24">
        <f t="shared" si="20"/>
        <v>0</v>
      </c>
    </row>
    <row r="105" spans="1:11" ht="13">
      <c r="A105" s="20">
        <v>48</v>
      </c>
      <c r="C105" s="2" t="str">
        <f>'[2]FR-16(7)(v)-1 Functional'!C105</f>
        <v>CUSTOMER ACCOUNTING</v>
      </c>
      <c r="D105" s="4" t="str">
        <f>'[2]FR-16(7)(v)-1 Functional'!D105</f>
        <v>A308</v>
      </c>
      <c r="E105" s="3"/>
      <c r="F105" s="33">
        <f>'[2]FR-16(7)(v)-14 TOTAL CLASS'!H105</f>
        <v>1116616</v>
      </c>
      <c r="G105" s="25">
        <f>'[2]FR-16(7)(v)-3 PROD Demand'!H105+'[2]FR-16(7)(v)-7 TRANS Demand'!H105+'[2]FR-16(7)(v)-11 DIST Demand'!H105</f>
        <v>0</v>
      </c>
      <c r="H105" s="26">
        <f>'[2]FR-16(7)(v)-4 PROD Energy'!H105+'[2]FR-16(7)(v)-8 TRANS Energy'!H105+'[2]FR-16(7)(v)-12 DIST Energy'!H105</f>
        <v>0</v>
      </c>
      <c r="I105" s="27">
        <f>'[2]FR-16(7)(v)-5 PROD Cust'!H105+'[2]FR-16(7)(v)-9 TRANS Cust'!H105+'[2]FR-16(7)(v)-13 DIST Cust'!H105</f>
        <v>1116616</v>
      </c>
      <c r="J105" s="24">
        <f t="shared" si="19"/>
        <v>1116616</v>
      </c>
      <c r="K105" s="24">
        <f t="shared" si="20"/>
        <v>0</v>
      </c>
    </row>
    <row r="106" spans="1:11" ht="13">
      <c r="A106" s="20">
        <v>49</v>
      </c>
      <c r="C106" s="2" t="str">
        <f>'[2]FR-16(7)(v)-1 Functional'!C106</f>
        <v>CUSTOMER SERVICE &amp; INFORMATION</v>
      </c>
      <c r="D106" s="4" t="str">
        <f>'[2]FR-16(7)(v)-1 Functional'!D106</f>
        <v>A310</v>
      </c>
      <c r="E106" s="3"/>
      <c r="F106" s="33">
        <f>'[2]FR-16(7)(v)-14 TOTAL CLASS'!H106</f>
        <v>24483</v>
      </c>
      <c r="G106" s="25">
        <f>'[2]FR-16(7)(v)-3 PROD Demand'!H106+'[2]FR-16(7)(v)-7 TRANS Demand'!H106+'[2]FR-16(7)(v)-11 DIST Demand'!H106</f>
        <v>0</v>
      </c>
      <c r="H106" s="26">
        <f>'[2]FR-16(7)(v)-4 PROD Energy'!H106+'[2]FR-16(7)(v)-8 TRANS Energy'!H106+'[2]FR-16(7)(v)-12 DIST Energy'!H106</f>
        <v>0</v>
      </c>
      <c r="I106" s="27">
        <f>'[2]FR-16(7)(v)-5 PROD Cust'!H106+'[2]FR-16(7)(v)-9 TRANS Cust'!H106+'[2]FR-16(7)(v)-13 DIST Cust'!H106</f>
        <v>24483</v>
      </c>
      <c r="J106" s="24">
        <f t="shared" si="19"/>
        <v>24483</v>
      </c>
      <c r="K106" s="24">
        <f t="shared" si="20"/>
        <v>0</v>
      </c>
    </row>
    <row r="107" spans="1:11" ht="13">
      <c r="A107" s="20">
        <v>50</v>
      </c>
      <c r="C107" s="2" t="str">
        <f>'[2]FR-16(7)(v)-1 Functional'!C107</f>
        <v>SALES</v>
      </c>
      <c r="D107" s="4" t="str">
        <f>'[2]FR-16(7)(v)-1 Functional'!D107</f>
        <v>A312</v>
      </c>
      <c r="E107" s="3"/>
      <c r="F107" s="33">
        <f>'[2]FR-16(7)(v)-14 TOTAL CLASS'!H107</f>
        <v>0</v>
      </c>
      <c r="G107" s="25">
        <f>'[2]FR-16(7)(v)-3 PROD Demand'!H107+'[2]FR-16(7)(v)-7 TRANS Demand'!H107+'[2]FR-16(7)(v)-11 DIST Demand'!H107</f>
        <v>0</v>
      </c>
      <c r="H107" s="26">
        <f>'[2]FR-16(7)(v)-4 PROD Energy'!H107+'[2]FR-16(7)(v)-8 TRANS Energy'!H107+'[2]FR-16(7)(v)-12 DIST Energy'!H107</f>
        <v>0</v>
      </c>
      <c r="I107" s="27">
        <f>'[2]FR-16(7)(v)-5 PROD Cust'!H107+'[2]FR-16(7)(v)-9 TRANS Cust'!H107+'[2]FR-16(7)(v)-13 DIST Cust'!H107</f>
        <v>0</v>
      </c>
      <c r="J107" s="24">
        <f t="shared" si="19"/>
        <v>0</v>
      </c>
      <c r="K107" s="24">
        <f t="shared" si="20"/>
        <v>0</v>
      </c>
    </row>
    <row r="108" spans="1:11" ht="13">
      <c r="A108" s="20">
        <v>51</v>
      </c>
      <c r="C108" s="2" t="str">
        <f>'[2]FR-16(7)(v)-1 Functional'!C108</f>
        <v>ADJUSTMENT</v>
      </c>
      <c r="D108" s="4" t="str">
        <f>'[2]FR-16(7)(v)-1 Functional'!D108</f>
        <v>A315</v>
      </c>
      <c r="E108" s="3"/>
      <c r="F108" s="33">
        <f>'[2]FR-16(7)(v)-14 TOTAL CLASS'!H108</f>
        <v>0</v>
      </c>
      <c r="G108" s="25">
        <f>'[2]FR-16(7)(v)-3 PROD Demand'!H108+'[2]FR-16(7)(v)-7 TRANS Demand'!H108+'[2]FR-16(7)(v)-11 DIST Demand'!H108</f>
        <v>0</v>
      </c>
      <c r="H108" s="26">
        <f>'[2]FR-16(7)(v)-4 PROD Energy'!H108+'[2]FR-16(7)(v)-8 TRANS Energy'!H108+'[2]FR-16(7)(v)-12 DIST Energy'!H108</f>
        <v>0</v>
      </c>
      <c r="I108" s="27">
        <f>'[2]FR-16(7)(v)-5 PROD Cust'!H108+'[2]FR-16(7)(v)-9 TRANS Cust'!H108+'[2]FR-16(7)(v)-13 DIST Cust'!H108</f>
        <v>0</v>
      </c>
      <c r="J108" s="24">
        <f t="shared" si="19"/>
        <v>0</v>
      </c>
      <c r="K108" s="24">
        <f t="shared" si="20"/>
        <v>0</v>
      </c>
    </row>
    <row r="109" spans="1:11" ht="13">
      <c r="A109" s="20">
        <v>52</v>
      </c>
      <c r="C109" s="74" t="str">
        <f>'[2]FR-16(7)(v)-1 Functional'!C109</f>
        <v xml:space="preserve">  GEN &amp; INTANG PLANT IN SERVICE</v>
      </c>
      <c r="D109" s="4"/>
      <c r="E109" s="3"/>
      <c r="F109" s="75">
        <f t="shared" ref="F109:K109" si="21">SUM(F100:F108)</f>
        <v>17122288</v>
      </c>
      <c r="G109" s="30">
        <f t="shared" si="21"/>
        <v>11032832</v>
      </c>
      <c r="H109" s="31">
        <f t="shared" si="21"/>
        <v>4766822</v>
      </c>
      <c r="I109" s="32">
        <f t="shared" si="21"/>
        <v>1322634</v>
      </c>
      <c r="J109" s="29">
        <f t="shared" si="21"/>
        <v>17122288</v>
      </c>
      <c r="K109" s="29">
        <f t="shared" si="21"/>
        <v>0</v>
      </c>
    </row>
    <row r="110" spans="1:11" ht="13">
      <c r="A110" s="20">
        <v>53</v>
      </c>
      <c r="D110" s="4"/>
      <c r="E110" s="3"/>
      <c r="G110" s="21"/>
      <c r="H110" s="22"/>
      <c r="I110" s="23"/>
    </row>
    <row r="111" spans="1:11" ht="13">
      <c r="A111" s="20">
        <v>54</v>
      </c>
      <c r="B111" s="2" t="s">
        <v>51</v>
      </c>
      <c r="D111" s="4"/>
      <c r="E111" s="3"/>
      <c r="G111" s="21"/>
      <c r="H111" s="22"/>
      <c r="I111" s="23"/>
    </row>
    <row r="112" spans="1:11" ht="13">
      <c r="A112" s="20">
        <v>55</v>
      </c>
      <c r="C112" s="2" t="str">
        <f>'[2]FR-16(7)(v)-1 Functional'!C112</f>
        <v>PRODUCTION - DEMAND</v>
      </c>
      <c r="D112" s="4" t="str">
        <f>'[2]FR-16(7)(v)-1 Functional'!D112</f>
        <v>K201</v>
      </c>
      <c r="E112" s="3"/>
      <c r="F112" s="33">
        <f>'[2]FR-16(7)(v)-14 TOTAL CLASS'!H112</f>
        <v>3968873</v>
      </c>
      <c r="G112" s="25">
        <f>'[2]FR-16(7)(v)-3 PROD Demand'!H112+'[2]FR-16(7)(v)-7 TRANS Demand'!H112+'[2]FR-16(7)(v)-11 DIST Demand'!H112</f>
        <v>3968873</v>
      </c>
      <c r="H112" s="26">
        <f>'[2]FR-16(7)(v)-4 PROD Energy'!H112+'[2]FR-16(7)(v)-8 TRANS Energy'!H112+'[2]FR-16(7)(v)-12 DIST Energy'!H112</f>
        <v>0</v>
      </c>
      <c r="I112" s="27">
        <f>'[2]FR-16(7)(v)-5 PROD Cust'!H112+'[2]FR-16(7)(v)-9 TRANS Cust'!H112+'[2]FR-16(7)(v)-13 DIST Cust'!H112</f>
        <v>0</v>
      </c>
      <c r="J112" s="24">
        <f>SUM(G112:I112)</f>
        <v>3968873</v>
      </c>
      <c r="K112" s="24">
        <f>F112-J112</f>
        <v>0</v>
      </c>
    </row>
    <row r="113" spans="1:11" ht="13">
      <c r="A113" s="20">
        <v>56</v>
      </c>
      <c r="C113" s="2" t="str">
        <f>'[2]FR-16(7)(v)-1 Functional'!C113</f>
        <v>PRODUCTION - ENERGY</v>
      </c>
      <c r="D113" s="4" t="str">
        <f>'[2]FR-16(7)(v)-1 Functional'!D113</f>
        <v>K301</v>
      </c>
      <c r="E113" s="3"/>
      <c r="F113" s="33">
        <f>'[2]FR-16(7)(v)-14 TOTAL CLASS'!H113</f>
        <v>2387434</v>
      </c>
      <c r="G113" s="25">
        <f>'[2]FR-16(7)(v)-3 PROD Demand'!H113+'[2]FR-16(7)(v)-7 TRANS Demand'!H113+'[2]FR-16(7)(v)-11 DIST Demand'!H113</f>
        <v>0</v>
      </c>
      <c r="H113" s="26">
        <f>'[2]FR-16(7)(v)-4 PROD Energy'!H113+'[2]FR-16(7)(v)-8 TRANS Energy'!H113+'[2]FR-16(7)(v)-12 DIST Energy'!H113</f>
        <v>2387434</v>
      </c>
      <c r="I113" s="27">
        <f>'[2]FR-16(7)(v)-5 PROD Cust'!H113+'[2]FR-16(7)(v)-9 TRANS Cust'!H113+'[2]FR-16(7)(v)-13 DIST Cust'!H113</f>
        <v>0</v>
      </c>
      <c r="J113" s="24">
        <f t="shared" ref="J113:J120" si="22">SUM(G113:I113)</f>
        <v>2387434</v>
      </c>
      <c r="K113" s="24">
        <f t="shared" ref="K113:K120" si="23">F113-J113</f>
        <v>0</v>
      </c>
    </row>
    <row r="114" spans="1:11" ht="13">
      <c r="A114" s="20">
        <v>57</v>
      </c>
      <c r="C114" s="2" t="str">
        <f>'[2]FR-16(7)(v)-1 Functional'!C114</f>
        <v>TRANSMISSION</v>
      </c>
      <c r="D114" s="4" t="str">
        <f>'[2]FR-16(7)(v)-1 Functional'!D114</f>
        <v>K202</v>
      </c>
      <c r="E114" s="3"/>
      <c r="F114" s="33">
        <f>'[2]FR-16(7)(v)-14 TOTAL CLASS'!H114</f>
        <v>373696</v>
      </c>
      <c r="G114" s="25">
        <f>'[2]FR-16(7)(v)-3 PROD Demand'!H114+'[2]FR-16(7)(v)-7 TRANS Demand'!H114+'[2]FR-16(7)(v)-11 DIST Demand'!H114</f>
        <v>373696</v>
      </c>
      <c r="H114" s="26">
        <f>'[2]FR-16(7)(v)-4 PROD Energy'!H114+'[2]FR-16(7)(v)-8 TRANS Energy'!H114+'[2]FR-16(7)(v)-12 DIST Energy'!H114</f>
        <v>0</v>
      </c>
      <c r="I114" s="27">
        <f>'[2]FR-16(7)(v)-5 PROD Cust'!H114+'[2]FR-16(7)(v)-9 TRANS Cust'!H114+'[2]FR-16(7)(v)-13 DIST Cust'!H114</f>
        <v>0</v>
      </c>
      <c r="J114" s="24">
        <f t="shared" si="22"/>
        <v>373696</v>
      </c>
      <c r="K114" s="24">
        <f t="shared" si="23"/>
        <v>0</v>
      </c>
    </row>
    <row r="115" spans="1:11" ht="13">
      <c r="A115" s="20">
        <v>58</v>
      </c>
      <c r="C115" s="2" t="str">
        <f>'[2]FR-16(7)(v)-1 Functional'!C115</f>
        <v>DISTRIBUTION - DEMAND</v>
      </c>
      <c r="D115" s="4" t="str">
        <f>'[2]FR-16(7)(v)-1 Functional'!D115</f>
        <v>K201</v>
      </c>
      <c r="E115" s="3"/>
      <c r="F115" s="33">
        <f>'[2]FR-16(7)(v)-14 TOTAL CLASS'!H115</f>
        <v>1183157</v>
      </c>
      <c r="G115" s="25">
        <f>'[2]FR-16(7)(v)-3 PROD Demand'!H115+'[2]FR-16(7)(v)-7 TRANS Demand'!H115+'[2]FR-16(7)(v)-11 DIST Demand'!H115</f>
        <v>1183157</v>
      </c>
      <c r="H115" s="26">
        <f>'[2]FR-16(7)(v)-4 PROD Energy'!H115+'[2]FR-16(7)(v)-8 TRANS Energy'!H115+'[2]FR-16(7)(v)-12 DIST Energy'!H115</f>
        <v>0</v>
      </c>
      <c r="I115" s="27">
        <f>'[2]FR-16(7)(v)-5 PROD Cust'!H115+'[2]FR-16(7)(v)-9 TRANS Cust'!H115+'[2]FR-16(7)(v)-13 DIST Cust'!H115</f>
        <v>0</v>
      </c>
      <c r="J115" s="24">
        <f t="shared" si="22"/>
        <v>1183157</v>
      </c>
      <c r="K115" s="24">
        <f t="shared" si="23"/>
        <v>0</v>
      </c>
    </row>
    <row r="116" spans="1:11" ht="13">
      <c r="A116" s="20">
        <v>59</v>
      </c>
      <c r="C116" s="2" t="str">
        <f>'[2]FR-16(7)(v)-1 Functional'!C116</f>
        <v>DISTRIBUTION - CUSTOMER</v>
      </c>
      <c r="D116" s="4" t="str">
        <f>'[2]FR-16(7)(v)-1 Functional'!D116</f>
        <v>K405</v>
      </c>
      <c r="E116" s="3"/>
      <c r="F116" s="33">
        <f>'[2]FR-16(7)(v)-14 TOTAL CLASS'!H116</f>
        <v>90921</v>
      </c>
      <c r="G116" s="25">
        <f>'[2]FR-16(7)(v)-3 PROD Demand'!H116+'[2]FR-16(7)(v)-7 TRANS Demand'!H116+'[2]FR-16(7)(v)-11 DIST Demand'!H116</f>
        <v>0</v>
      </c>
      <c r="H116" s="26">
        <f>'[2]FR-16(7)(v)-4 PROD Energy'!H116+'[2]FR-16(7)(v)-8 TRANS Energy'!H116+'[2]FR-16(7)(v)-12 DIST Energy'!H116</f>
        <v>0</v>
      </c>
      <c r="I116" s="27">
        <f>'[2]FR-16(7)(v)-5 PROD Cust'!H116+'[2]FR-16(7)(v)-9 TRANS Cust'!H116+'[2]FR-16(7)(v)-13 DIST Cust'!H116</f>
        <v>90921</v>
      </c>
      <c r="J116" s="24">
        <f t="shared" si="22"/>
        <v>90921</v>
      </c>
      <c r="K116" s="24">
        <f t="shared" si="23"/>
        <v>0</v>
      </c>
    </row>
    <row r="117" spans="1:11" ht="13">
      <c r="A117" s="20">
        <v>60</v>
      </c>
      <c r="C117" s="2" t="str">
        <f>'[2]FR-16(7)(v)-1 Functional'!C117</f>
        <v>CUSTOMER ACCOUNTING</v>
      </c>
      <c r="D117" s="4" t="str">
        <f>'[2]FR-16(7)(v)-1 Functional'!D117</f>
        <v>A308</v>
      </c>
      <c r="E117" s="3"/>
      <c r="F117" s="33">
        <f>'[2]FR-16(7)(v)-14 TOTAL CLASS'!H117</f>
        <v>559250</v>
      </c>
      <c r="G117" s="25">
        <f>'[2]FR-16(7)(v)-3 PROD Demand'!H117+'[2]FR-16(7)(v)-7 TRANS Demand'!H117+'[2]FR-16(7)(v)-11 DIST Demand'!H117</f>
        <v>0</v>
      </c>
      <c r="H117" s="26">
        <f>'[2]FR-16(7)(v)-4 PROD Energy'!H117+'[2]FR-16(7)(v)-8 TRANS Energy'!H117+'[2]FR-16(7)(v)-12 DIST Energy'!H117</f>
        <v>0</v>
      </c>
      <c r="I117" s="27">
        <f>'[2]FR-16(7)(v)-5 PROD Cust'!H117+'[2]FR-16(7)(v)-9 TRANS Cust'!H117+'[2]FR-16(7)(v)-13 DIST Cust'!H117</f>
        <v>559250</v>
      </c>
      <c r="J117" s="24">
        <f t="shared" si="22"/>
        <v>559250</v>
      </c>
      <c r="K117" s="24">
        <f t="shared" si="23"/>
        <v>0</v>
      </c>
    </row>
    <row r="118" spans="1:11" ht="13">
      <c r="A118" s="20">
        <v>61</v>
      </c>
      <c r="C118" s="2" t="str">
        <f>'[2]FR-16(7)(v)-1 Functional'!C118</f>
        <v>CUSTOMER SERVICE &amp; INFORMATION</v>
      </c>
      <c r="D118" s="4" t="str">
        <f>'[2]FR-16(7)(v)-1 Functional'!D118</f>
        <v>A310</v>
      </c>
      <c r="E118" s="3"/>
      <c r="F118" s="33">
        <f>'[2]FR-16(7)(v)-14 TOTAL CLASS'!H118</f>
        <v>12262</v>
      </c>
      <c r="G118" s="25">
        <f>'[2]FR-16(7)(v)-3 PROD Demand'!H118+'[2]FR-16(7)(v)-7 TRANS Demand'!H118+'[2]FR-16(7)(v)-11 DIST Demand'!H118</f>
        <v>0</v>
      </c>
      <c r="H118" s="26">
        <f>'[2]FR-16(7)(v)-4 PROD Energy'!H118+'[2]FR-16(7)(v)-8 TRANS Energy'!H118+'[2]FR-16(7)(v)-12 DIST Energy'!H118</f>
        <v>0</v>
      </c>
      <c r="I118" s="27">
        <f>'[2]FR-16(7)(v)-5 PROD Cust'!H118+'[2]FR-16(7)(v)-9 TRANS Cust'!H118+'[2]FR-16(7)(v)-13 DIST Cust'!H118</f>
        <v>12262</v>
      </c>
      <c r="J118" s="24">
        <f t="shared" si="22"/>
        <v>12262</v>
      </c>
      <c r="K118" s="24">
        <f t="shared" si="23"/>
        <v>0</v>
      </c>
    </row>
    <row r="119" spans="1:11" ht="13">
      <c r="A119" s="20">
        <v>62</v>
      </c>
      <c r="C119" s="2" t="str">
        <f>'[2]FR-16(7)(v)-1 Functional'!C119</f>
        <v>SALES</v>
      </c>
      <c r="D119" s="4" t="str">
        <f>'[2]FR-16(7)(v)-1 Functional'!D119</f>
        <v>A312</v>
      </c>
      <c r="E119" s="3"/>
      <c r="F119" s="33">
        <f>'[2]FR-16(7)(v)-14 TOTAL CLASS'!H119</f>
        <v>0</v>
      </c>
      <c r="G119" s="25">
        <f>'[2]FR-16(7)(v)-3 PROD Demand'!H119+'[2]FR-16(7)(v)-7 TRANS Demand'!H119+'[2]FR-16(7)(v)-11 DIST Demand'!H119</f>
        <v>0</v>
      </c>
      <c r="H119" s="26">
        <f>'[2]FR-16(7)(v)-4 PROD Energy'!H119+'[2]FR-16(7)(v)-8 TRANS Energy'!H119+'[2]FR-16(7)(v)-12 DIST Energy'!H119</f>
        <v>0</v>
      </c>
      <c r="I119" s="27">
        <f>'[2]FR-16(7)(v)-5 PROD Cust'!H119+'[2]FR-16(7)(v)-9 TRANS Cust'!H119+'[2]FR-16(7)(v)-13 DIST Cust'!H119</f>
        <v>0</v>
      </c>
      <c r="J119" s="24">
        <f t="shared" si="22"/>
        <v>0</v>
      </c>
      <c r="K119" s="24">
        <f t="shared" si="23"/>
        <v>0</v>
      </c>
    </row>
    <row r="120" spans="1:11" ht="13">
      <c r="A120" s="20">
        <v>63</v>
      </c>
      <c r="C120" s="2" t="str">
        <f>'[2]FR-16(7)(v)-1 Functional'!C120</f>
        <v>ADJUSTMENT</v>
      </c>
      <c r="D120" s="4" t="str">
        <f>'[2]FR-16(7)(v)-1 Functional'!D120</f>
        <v>A315</v>
      </c>
      <c r="E120" s="3"/>
      <c r="F120" s="33">
        <f>'[2]FR-16(7)(v)-14 TOTAL CLASS'!H120</f>
        <v>0</v>
      </c>
      <c r="G120" s="25">
        <f>'[2]FR-16(7)(v)-3 PROD Demand'!H120+'[2]FR-16(7)(v)-7 TRANS Demand'!H120+'[2]FR-16(7)(v)-11 DIST Demand'!H120</f>
        <v>0</v>
      </c>
      <c r="H120" s="26">
        <f>'[2]FR-16(7)(v)-4 PROD Energy'!H120+'[2]FR-16(7)(v)-8 TRANS Energy'!H120+'[2]FR-16(7)(v)-12 DIST Energy'!H120</f>
        <v>0</v>
      </c>
      <c r="I120" s="27">
        <f>'[2]FR-16(7)(v)-5 PROD Cust'!H120+'[2]FR-16(7)(v)-9 TRANS Cust'!H120+'[2]FR-16(7)(v)-13 DIST Cust'!H120</f>
        <v>0</v>
      </c>
      <c r="J120" s="24">
        <f t="shared" si="22"/>
        <v>0</v>
      </c>
      <c r="K120" s="24">
        <f t="shared" si="23"/>
        <v>0</v>
      </c>
    </row>
    <row r="121" spans="1:11" ht="13">
      <c r="A121" s="20">
        <v>64</v>
      </c>
      <c r="C121" s="74" t="str">
        <f>'[2]FR-16(7)(v)-1 Functional'!C121</f>
        <v xml:space="preserve">  COMMON &amp; OTHER PLANT IN SERVICE</v>
      </c>
      <c r="E121" s="3"/>
      <c r="F121" s="29">
        <f t="shared" ref="F121:K121" si="24">SUM(F112:F120)</f>
        <v>8575593</v>
      </c>
      <c r="G121" s="30">
        <f t="shared" si="24"/>
        <v>5525726</v>
      </c>
      <c r="H121" s="31">
        <f t="shared" si="24"/>
        <v>2387434</v>
      </c>
      <c r="I121" s="32">
        <f t="shared" si="24"/>
        <v>662433</v>
      </c>
      <c r="J121" s="29">
        <f t="shared" si="24"/>
        <v>8575593</v>
      </c>
      <c r="K121" s="29">
        <f t="shared" si="24"/>
        <v>0</v>
      </c>
    </row>
    <row r="122" spans="1:11" ht="13">
      <c r="A122" s="20">
        <v>65</v>
      </c>
      <c r="E122" s="3"/>
      <c r="G122" s="21"/>
      <c r="H122" s="22"/>
      <c r="I122" s="23"/>
    </row>
    <row r="123" spans="1:11" ht="13">
      <c r="A123" s="20">
        <v>66</v>
      </c>
      <c r="B123" s="2" t="s">
        <v>37</v>
      </c>
      <c r="E123" s="3"/>
      <c r="F123" s="24">
        <f t="shared" ref="F123:K123" si="25">F97+F109+F121</f>
        <v>574597326</v>
      </c>
      <c r="G123" s="76">
        <f t="shared" si="25"/>
        <v>548915378</v>
      </c>
      <c r="H123" s="77">
        <f t="shared" si="25"/>
        <v>7154256</v>
      </c>
      <c r="I123" s="78">
        <f t="shared" si="25"/>
        <v>18527692</v>
      </c>
      <c r="J123" s="24">
        <f t="shared" si="25"/>
        <v>574597326</v>
      </c>
      <c r="K123" s="24">
        <f t="shared" si="25"/>
        <v>0</v>
      </c>
    </row>
    <row r="124" spans="1:11" ht="13">
      <c r="B124" s="1"/>
      <c r="C124" s="3"/>
      <c r="D124" s="4"/>
      <c r="E124" s="3"/>
      <c r="F124" s="3"/>
      <c r="G124" s="3"/>
      <c r="H124" s="3"/>
      <c r="I124" s="3"/>
      <c r="J124" s="3"/>
      <c r="K124" s="3"/>
    </row>
    <row r="125" spans="1:11" ht="13">
      <c r="A125" s="1" t="str">
        <f>co_name</f>
        <v>DUKE ENERGY KENTUCKY, INC.</v>
      </c>
      <c r="C125" s="3"/>
      <c r="D125" s="4"/>
      <c r="E125" s="3"/>
      <c r="F125" s="3"/>
      <c r="G125" s="3"/>
      <c r="H125" s="3"/>
      <c r="I125" s="3"/>
      <c r="J125" s="3" t="str">
        <f>J1</f>
        <v>FR-16(7)(v)-16</v>
      </c>
      <c r="K125" s="3"/>
    </row>
    <row r="126" spans="1:11" ht="13">
      <c r="A126" s="1" t="str">
        <f>$A$2</f>
        <v>DISTR. SEC. CLASSIFIED - ELECTRIC COST OF SERVICE</v>
      </c>
      <c r="C126" s="3"/>
      <c r="D126" s="4"/>
      <c r="E126" s="3"/>
      <c r="F126" s="3"/>
      <c r="G126" s="3"/>
      <c r="H126" s="3"/>
      <c r="I126" s="3"/>
      <c r="J126" s="3" t="str">
        <f>J2</f>
        <v>WITNESS RESPONSIBLE:</v>
      </c>
      <c r="K126" s="3"/>
    </row>
    <row r="127" spans="1:11" ht="13">
      <c r="A127" s="1" t="str">
        <f>case_name</f>
        <v>CASE NO: 2022-00372</v>
      </c>
      <c r="C127" s="3"/>
      <c r="D127" s="4"/>
      <c r="E127" s="3"/>
      <c r="F127" s="3"/>
      <c r="G127" s="3"/>
      <c r="H127" s="3"/>
      <c r="I127" s="3"/>
      <c r="J127" s="3" t="str">
        <f>Witness</f>
        <v>JAMES E. ZIOLKOWSKI</v>
      </c>
      <c r="K127" s="3"/>
    </row>
    <row r="128" spans="1:11" ht="13">
      <c r="A128" s="1" t="str">
        <f>data_filing</f>
        <v>DATA: 12 MONTHS ACTUAL  &amp; 0 MONTHS ESTIMATED</v>
      </c>
      <c r="C128" s="3"/>
      <c r="D128" s="4"/>
      <c r="E128" s="3"/>
      <c r="F128" s="3"/>
      <c r="G128" s="3"/>
      <c r="H128" s="3"/>
      <c r="I128" s="3"/>
      <c r="J128" s="3" t="str">
        <f>"PAGE "&amp;Pages2-12&amp;" OF "&amp;Pages2</f>
        <v>PAGE 3 OF 15</v>
      </c>
      <c r="K128" s="3"/>
    </row>
    <row r="129" spans="1:11" ht="13">
      <c r="A129" s="1" t="str">
        <f>type</f>
        <v xml:space="preserve">TYPE OF FILING: "X" ORIGINAL   UPDATED    REVISED  </v>
      </c>
      <c r="C129" s="3"/>
      <c r="D129" s="4"/>
      <c r="E129" s="3"/>
      <c r="F129" s="3"/>
      <c r="G129" s="3"/>
      <c r="H129" s="3"/>
      <c r="I129" s="3"/>
      <c r="J129" s="3"/>
      <c r="K129" s="3"/>
    </row>
    <row r="130" spans="1:11" ht="13">
      <c r="A130" s="1"/>
      <c r="C130" s="3"/>
      <c r="D130" s="4"/>
      <c r="E130" s="3"/>
      <c r="F130" s="3"/>
      <c r="G130" s="3"/>
      <c r="H130" s="3"/>
      <c r="I130" s="3"/>
      <c r="J130" s="3"/>
      <c r="K130" s="3"/>
    </row>
    <row r="131" spans="1:11" ht="13">
      <c r="B131" s="1"/>
      <c r="C131" s="3"/>
      <c r="D131" s="4"/>
      <c r="E131" s="3"/>
      <c r="F131" s="3"/>
      <c r="G131" s="3"/>
      <c r="H131" s="3"/>
      <c r="I131" s="3"/>
      <c r="J131" s="3"/>
      <c r="K131" s="3"/>
    </row>
    <row r="132" spans="1:11" ht="13">
      <c r="A132" s="4" t="s">
        <v>2</v>
      </c>
      <c r="B132" s="3"/>
      <c r="C132" s="3"/>
      <c r="D132" s="4"/>
      <c r="E132" s="3"/>
      <c r="F132" s="4" t="s">
        <v>3</v>
      </c>
      <c r="G132" s="7" t="s">
        <v>4</v>
      </c>
      <c r="H132" s="8"/>
      <c r="I132" s="9"/>
      <c r="J132" s="4" t="s">
        <v>3</v>
      </c>
      <c r="K132" s="4" t="s">
        <v>5</v>
      </c>
    </row>
    <row r="133" spans="1:11" ht="13">
      <c r="A133" s="10" t="s">
        <v>6</v>
      </c>
      <c r="B133" s="11" t="s">
        <v>52</v>
      </c>
      <c r="C133" s="11"/>
      <c r="D133" s="10" t="s">
        <v>8</v>
      </c>
      <c r="E133" s="11"/>
      <c r="F133" s="10" t="str">
        <f>$F$9</f>
        <v>DISTR. SEC.</v>
      </c>
      <c r="G133" s="68" t="str">
        <f t="shared" ref="G133:I134" si="26">G9</f>
        <v>DEMAND</v>
      </c>
      <c r="H133" s="69" t="str">
        <f t="shared" si="26"/>
        <v>ENERGY</v>
      </c>
      <c r="I133" s="70" t="str">
        <f t="shared" si="26"/>
        <v>CUSTOMER</v>
      </c>
      <c r="J133" s="10" t="s">
        <v>13</v>
      </c>
      <c r="K133" s="10" t="s">
        <v>14</v>
      </c>
    </row>
    <row r="134" spans="1:11" ht="13">
      <c r="C134" s="16" t="s">
        <v>53</v>
      </c>
      <c r="D134" s="4"/>
      <c r="E134" s="3"/>
      <c r="G134" s="71">
        <f t="shared" si="26"/>
        <v>3</v>
      </c>
      <c r="H134" s="72">
        <f t="shared" si="26"/>
        <v>4</v>
      </c>
      <c r="I134" s="73">
        <f t="shared" si="26"/>
        <v>5</v>
      </c>
    </row>
    <row r="135" spans="1:11" ht="13">
      <c r="A135" s="20">
        <v>1</v>
      </c>
      <c r="B135" s="2" t="s">
        <v>39</v>
      </c>
      <c r="D135" s="4"/>
      <c r="E135" s="3"/>
      <c r="G135" s="21"/>
      <c r="H135" s="22"/>
      <c r="I135" s="23"/>
    </row>
    <row r="136" spans="1:11" ht="13">
      <c r="A136" s="20">
        <v>2</v>
      </c>
      <c r="C136" s="2" t="str">
        <f>'[2]FR-16(7)(v)-1 Functional'!C136</f>
        <v>PRODUCTION STEAM</v>
      </c>
      <c r="D136" s="4" t="str">
        <f>'[2]FR-16(7)(v)-1 Functional'!D136</f>
        <v>K201</v>
      </c>
      <c r="E136" s="3"/>
      <c r="F136" s="33">
        <f>'[2]FR-16(7)(v)-14 TOTAL CLASS'!H136</f>
        <v>117791715</v>
      </c>
      <c r="G136" s="25">
        <f>'[2]FR-16(7)(v)-3 PROD Demand'!H136+'[2]FR-16(7)(v)-7 TRANS Demand'!H136+'[2]FR-16(7)(v)-11 DIST Demand'!H136</f>
        <v>117791715</v>
      </c>
      <c r="H136" s="26">
        <f>'[2]FR-16(7)(v)-4 PROD Energy'!H136+'[2]FR-16(7)(v)-8 TRANS Energy'!H136+'[2]FR-16(7)(v)-12 DIST Energy'!H136</f>
        <v>0</v>
      </c>
      <c r="I136" s="27">
        <f>'[2]FR-16(7)(v)-5 PROD Cust'!H136+'[2]FR-16(7)(v)-9 TRANS Cust'!H136+'[2]FR-16(7)(v)-13 DIST Cust'!H136</f>
        <v>0</v>
      </c>
      <c r="J136" s="24">
        <f>SUM(G136:I136)</f>
        <v>117791715</v>
      </c>
      <c r="K136" s="24">
        <f>F136-J136</f>
        <v>0</v>
      </c>
    </row>
    <row r="137" spans="1:11" ht="13">
      <c r="A137" s="20">
        <v>3</v>
      </c>
      <c r="C137" s="2" t="str">
        <f>'[2]FR-16(7)(v)-1 Functional'!C137</f>
        <v>PRODUCTION OTHER</v>
      </c>
      <c r="D137" s="4" t="str">
        <f>'[2]FR-16(7)(v)-1 Functional'!D137</f>
        <v>K201</v>
      </c>
      <c r="E137" s="3"/>
      <c r="F137" s="33">
        <f>'[2]FR-16(7)(v)-14 TOTAL CLASS'!H137</f>
        <v>56652479</v>
      </c>
      <c r="G137" s="25">
        <f>'[2]FR-16(7)(v)-3 PROD Demand'!H137+'[2]FR-16(7)(v)-7 TRANS Demand'!H137+'[2]FR-16(7)(v)-11 DIST Demand'!H137</f>
        <v>56652479</v>
      </c>
      <c r="H137" s="26">
        <f>'[2]FR-16(7)(v)-4 PROD Energy'!H137+'[2]FR-16(7)(v)-8 TRANS Energy'!H137+'[2]FR-16(7)(v)-12 DIST Energy'!H137</f>
        <v>0</v>
      </c>
      <c r="I137" s="27">
        <f>'[2]FR-16(7)(v)-5 PROD Cust'!H137+'[2]FR-16(7)(v)-9 TRANS Cust'!H137+'[2]FR-16(7)(v)-13 DIST Cust'!H137</f>
        <v>0</v>
      </c>
      <c r="J137" s="24">
        <f>SUM(G137:I137)</f>
        <v>56652479</v>
      </c>
      <c r="K137" s="24">
        <f>F137-J137</f>
        <v>0</v>
      </c>
    </row>
    <row r="138" spans="1:11" ht="13">
      <c r="A138" s="20">
        <v>4</v>
      </c>
      <c r="C138" s="2" t="str">
        <f>'[2]FR-16(7)(v)-1 Functional'!C138</f>
        <v>ADJUSTMENT</v>
      </c>
      <c r="D138" s="4" t="str">
        <f>'[2]FR-16(7)(v)-1 Functional'!D138</f>
        <v>K201</v>
      </c>
      <c r="E138" s="3"/>
      <c r="F138" s="33">
        <f>'[2]FR-16(7)(v)-14 TOTAL CLASS'!H138</f>
        <v>409992</v>
      </c>
      <c r="G138" s="25">
        <f>'[2]FR-16(7)(v)-3 PROD Demand'!H138+'[2]FR-16(7)(v)-7 TRANS Demand'!H138+'[2]FR-16(7)(v)-11 DIST Demand'!H138</f>
        <v>409992</v>
      </c>
      <c r="H138" s="26">
        <f>'[2]FR-16(7)(v)-4 PROD Energy'!H138+'[2]FR-16(7)(v)-8 TRANS Energy'!H138+'[2]FR-16(7)(v)-12 DIST Energy'!H138</f>
        <v>0</v>
      </c>
      <c r="I138" s="27">
        <f>'[2]FR-16(7)(v)-5 PROD Cust'!H138+'[2]FR-16(7)(v)-9 TRANS Cust'!H138+'[2]FR-16(7)(v)-13 DIST Cust'!H138</f>
        <v>0</v>
      </c>
      <c r="J138" s="24">
        <f>SUM(G138:I138)</f>
        <v>409992</v>
      </c>
      <c r="K138" s="24">
        <f>F138-J138</f>
        <v>0</v>
      </c>
    </row>
    <row r="139" spans="1:11" ht="13">
      <c r="A139" s="20">
        <v>5</v>
      </c>
      <c r="C139" s="74" t="str">
        <f>'[2]FR-16(7)(v)-1 Functional'!C139</f>
        <v xml:space="preserve">  TOTAL PROD DEPREC RESERVE</v>
      </c>
      <c r="D139" s="4"/>
      <c r="E139" s="3"/>
      <c r="F139" s="29">
        <f t="shared" ref="F139:K139" si="27">SUM(F136:F138)</f>
        <v>174854186</v>
      </c>
      <c r="G139" s="30">
        <f t="shared" si="27"/>
        <v>174854186</v>
      </c>
      <c r="H139" s="31">
        <f t="shared" si="27"/>
        <v>0</v>
      </c>
      <c r="I139" s="32">
        <f t="shared" si="27"/>
        <v>0</v>
      </c>
      <c r="J139" s="29">
        <f t="shared" si="27"/>
        <v>174854186</v>
      </c>
      <c r="K139" s="29">
        <f t="shared" si="27"/>
        <v>0</v>
      </c>
    </row>
    <row r="140" spans="1:11" ht="13">
      <c r="A140" s="20">
        <v>6</v>
      </c>
      <c r="D140" s="4"/>
      <c r="E140" s="3"/>
      <c r="G140" s="21"/>
      <c r="H140" s="22"/>
      <c r="I140" s="23"/>
    </row>
    <row r="141" spans="1:11" ht="13">
      <c r="A141" s="20">
        <v>7</v>
      </c>
      <c r="B141" s="2" t="s">
        <v>42</v>
      </c>
      <c r="D141" s="4"/>
      <c r="E141" s="3"/>
      <c r="G141" s="21"/>
      <c r="H141" s="22"/>
      <c r="I141" s="23"/>
    </row>
    <row r="142" spans="1:11" ht="13">
      <c r="A142" s="20">
        <v>8</v>
      </c>
      <c r="C142" s="2" t="str">
        <f>'[2]FR-16(7)(v)-1 Functional'!C142</f>
        <v>MAIN STEP-UP TRANSFORMERS</v>
      </c>
      <c r="D142" s="4" t="str">
        <f>'[2]FR-16(7)(v)-1 Functional'!D142</f>
        <v>K202</v>
      </c>
      <c r="E142" s="3"/>
      <c r="F142" s="33">
        <f>'[2]FR-16(7)(v)-14 TOTAL CLASS'!H142</f>
        <v>0</v>
      </c>
      <c r="G142" s="25">
        <f>'[2]FR-16(7)(v)-3 PROD Demand'!H142+'[2]FR-16(7)(v)-7 TRANS Demand'!H142+'[2]FR-16(7)(v)-11 DIST Demand'!H142</f>
        <v>0</v>
      </c>
      <c r="H142" s="26">
        <f>'[2]FR-16(7)(v)-4 PROD Energy'!H142+'[2]FR-16(7)(v)-8 TRANS Energy'!H142+'[2]FR-16(7)(v)-12 DIST Energy'!H142</f>
        <v>0</v>
      </c>
      <c r="I142" s="27">
        <f>'[2]FR-16(7)(v)-5 PROD Cust'!H142+'[2]FR-16(7)(v)-9 TRANS Cust'!H142+'[2]FR-16(7)(v)-13 DIST Cust'!H142</f>
        <v>0</v>
      </c>
      <c r="J142" s="24">
        <f>SUM(G142:I142)</f>
        <v>0</v>
      </c>
      <c r="K142" s="24">
        <f>F142-J142</f>
        <v>0</v>
      </c>
    </row>
    <row r="143" spans="1:11" ht="13">
      <c r="A143" s="20">
        <v>9</v>
      </c>
      <c r="C143" s="2" t="str">
        <f>'[2]FR-16(7)(v)-1 Functional'!C143</f>
        <v>OTHER TRANSMISSION</v>
      </c>
      <c r="D143" s="4" t="str">
        <f>'[2]FR-16(7)(v)-1 Functional'!D143</f>
        <v>K202</v>
      </c>
      <c r="E143" s="3"/>
      <c r="F143" s="33">
        <f>'[2]FR-16(7)(v)-14 TOTAL CLASS'!H143</f>
        <v>2173194</v>
      </c>
      <c r="G143" s="25">
        <f>'[2]FR-16(7)(v)-3 PROD Demand'!H143+'[2]FR-16(7)(v)-7 TRANS Demand'!H143+'[2]FR-16(7)(v)-11 DIST Demand'!H143</f>
        <v>2173194</v>
      </c>
      <c r="H143" s="26">
        <f>'[2]FR-16(7)(v)-4 PROD Energy'!H143+'[2]FR-16(7)(v)-8 TRANS Energy'!H143+'[2]FR-16(7)(v)-12 DIST Energy'!H143</f>
        <v>0</v>
      </c>
      <c r="I143" s="27">
        <f>'[2]FR-16(7)(v)-5 PROD Cust'!H143+'[2]FR-16(7)(v)-9 TRANS Cust'!H143+'[2]FR-16(7)(v)-13 DIST Cust'!H143</f>
        <v>0</v>
      </c>
      <c r="J143" s="24">
        <f>SUM(G143:I143)</f>
        <v>2173194</v>
      </c>
      <c r="K143" s="24">
        <f>F143-J143</f>
        <v>0</v>
      </c>
    </row>
    <row r="144" spans="1:11" ht="13">
      <c r="A144" s="20">
        <v>10</v>
      </c>
      <c r="C144" s="2" t="str">
        <f>'[2]FR-16(7)(v)-1 Functional'!C144</f>
        <v>ADJUSTMENT</v>
      </c>
      <c r="D144" s="4" t="str">
        <f>'[2]FR-16(7)(v)-1 Functional'!D144</f>
        <v>K202</v>
      </c>
      <c r="E144" s="3"/>
      <c r="F144" s="33">
        <f>'[2]FR-16(7)(v)-14 TOTAL CLASS'!H144</f>
        <v>14824</v>
      </c>
      <c r="G144" s="25">
        <f>'[2]FR-16(7)(v)-3 PROD Demand'!H144+'[2]FR-16(7)(v)-7 TRANS Demand'!H144+'[2]FR-16(7)(v)-11 DIST Demand'!H144</f>
        <v>14824</v>
      </c>
      <c r="H144" s="26">
        <f>'[2]FR-16(7)(v)-4 PROD Energy'!H144+'[2]FR-16(7)(v)-8 TRANS Energy'!H144+'[2]FR-16(7)(v)-12 DIST Energy'!H144</f>
        <v>0</v>
      </c>
      <c r="I144" s="27">
        <f>'[2]FR-16(7)(v)-5 PROD Cust'!H144+'[2]FR-16(7)(v)-9 TRANS Cust'!H144+'[2]FR-16(7)(v)-13 DIST Cust'!H144</f>
        <v>0</v>
      </c>
      <c r="J144" s="24">
        <f>SUM(G144:I144)</f>
        <v>14824</v>
      </c>
      <c r="K144" s="24">
        <f>F144-J144</f>
        <v>0</v>
      </c>
    </row>
    <row r="145" spans="1:11" ht="13">
      <c r="A145" s="20">
        <v>11</v>
      </c>
      <c r="C145" s="74" t="str">
        <f>'[2]FR-16(7)(v)-1 Functional'!C145</f>
        <v xml:space="preserve">  TOTAL TRANS DEPREC RESERVE</v>
      </c>
      <c r="D145" s="4"/>
      <c r="E145" s="3"/>
      <c r="F145" s="29">
        <f t="shared" ref="F145:K145" si="28">SUM(F142:F144)</f>
        <v>2188018</v>
      </c>
      <c r="G145" s="30">
        <f t="shared" si="28"/>
        <v>2188018</v>
      </c>
      <c r="H145" s="31">
        <f t="shared" si="28"/>
        <v>0</v>
      </c>
      <c r="I145" s="32">
        <f t="shared" si="28"/>
        <v>0</v>
      </c>
      <c r="J145" s="29">
        <f t="shared" si="28"/>
        <v>2188018</v>
      </c>
      <c r="K145" s="29">
        <f t="shared" si="28"/>
        <v>0</v>
      </c>
    </row>
    <row r="146" spans="1:11" ht="13">
      <c r="A146" s="20">
        <v>12</v>
      </c>
      <c r="D146" s="4"/>
      <c r="E146" s="3"/>
      <c r="G146" s="21"/>
      <c r="H146" s="22"/>
      <c r="I146" s="23"/>
    </row>
    <row r="147" spans="1:11" ht="13">
      <c r="A147" s="20">
        <v>13</v>
      </c>
      <c r="C147" s="2" t="str">
        <f>'[2]FR-16(7)(v)-1 Functional'!C147</f>
        <v>TOTAL PROD &amp; TRANS DEPREC RESERVE</v>
      </c>
      <c r="D147" s="4"/>
      <c r="E147" s="3"/>
      <c r="F147" s="33">
        <f>F145+F139</f>
        <v>177042204</v>
      </c>
      <c r="G147" s="25">
        <f>G145+G139</f>
        <v>177042204</v>
      </c>
      <c r="H147" s="26">
        <f>H145+H139</f>
        <v>0</v>
      </c>
      <c r="I147" s="27">
        <f>I145+I139</f>
        <v>0</v>
      </c>
      <c r="J147" s="24">
        <f>J145+J139</f>
        <v>177042204</v>
      </c>
      <c r="K147" s="24">
        <f>F147-J147</f>
        <v>0</v>
      </c>
    </row>
    <row r="148" spans="1:11" ht="13">
      <c r="A148" s="20">
        <v>14</v>
      </c>
      <c r="D148" s="4"/>
      <c r="E148" s="3"/>
      <c r="G148" s="21"/>
      <c r="H148" s="22"/>
      <c r="I148" s="23"/>
    </row>
    <row r="149" spans="1:11" ht="13">
      <c r="A149" s="20">
        <v>15</v>
      </c>
      <c r="B149" s="2" t="s">
        <v>47</v>
      </c>
      <c r="D149" s="4"/>
      <c r="E149" s="3"/>
      <c r="G149" s="21"/>
      <c r="H149" s="22"/>
      <c r="I149" s="23"/>
    </row>
    <row r="150" spans="1:11" ht="13">
      <c r="A150" s="20">
        <v>16</v>
      </c>
      <c r="C150" s="2" t="str">
        <f>'[2]FR-16(7)(v)-1 Functional'!C150</f>
        <v>SUBSTATIONS</v>
      </c>
      <c r="D150" s="4" t="str">
        <f>'[2]FR-16(7)(v)-1 Functional'!D150</f>
        <v>K215</v>
      </c>
      <c r="E150" s="3"/>
      <c r="F150" s="33">
        <f>'[2]FR-16(7)(v)-14 TOTAL CLASS'!H150</f>
        <v>5552188</v>
      </c>
      <c r="G150" s="25">
        <f>'[2]FR-16(7)(v)-3 PROD Demand'!H150+'[2]FR-16(7)(v)-7 TRANS Demand'!H150+'[2]FR-16(7)(v)-11 DIST Demand'!H150</f>
        <v>5552188</v>
      </c>
      <c r="H150" s="26">
        <f>'[2]FR-16(7)(v)-4 PROD Energy'!H150+'[2]FR-16(7)(v)-8 TRANS Energy'!H150+'[2]FR-16(7)(v)-12 DIST Energy'!H150</f>
        <v>0</v>
      </c>
      <c r="I150" s="27">
        <f>'[2]FR-16(7)(v)-5 PROD Cust'!H150+'[2]FR-16(7)(v)-9 TRANS Cust'!H150+'[2]FR-16(7)(v)-13 DIST Cust'!H150</f>
        <v>0</v>
      </c>
      <c r="J150" s="24">
        <f>SUM(G150:I150)</f>
        <v>5552188</v>
      </c>
      <c r="K150" s="24">
        <f>F150-J150</f>
        <v>0</v>
      </c>
    </row>
    <row r="151" spans="1:11" ht="13">
      <c r="A151" s="20">
        <v>17</v>
      </c>
      <c r="C151" s="2" t="str">
        <f>'[2]FR-16(7)(v)-1 Functional'!C151</f>
        <v>POLES, TOWERS  &amp; FIXTURES - PRIMARY - DEMAND</v>
      </c>
      <c r="D151" s="4" t="str">
        <f>'[2]FR-16(7)(v)-1 Functional'!D151</f>
        <v>K205</v>
      </c>
      <c r="E151" s="3"/>
      <c r="F151" s="33">
        <f>'[2]FR-16(7)(v)-14 TOTAL CLASS'!H151</f>
        <v>4822788</v>
      </c>
      <c r="G151" s="25">
        <f>'[2]FR-16(7)(v)-3 PROD Demand'!H151+'[2]FR-16(7)(v)-7 TRANS Demand'!H151+'[2]FR-16(7)(v)-11 DIST Demand'!H151</f>
        <v>4822788</v>
      </c>
      <c r="H151" s="26">
        <f>'[2]FR-16(7)(v)-4 PROD Energy'!H151+'[2]FR-16(7)(v)-8 TRANS Energy'!H151+'[2]FR-16(7)(v)-12 DIST Energy'!H151</f>
        <v>0</v>
      </c>
      <c r="I151" s="27">
        <f>'[2]FR-16(7)(v)-5 PROD Cust'!H151+'[2]FR-16(7)(v)-9 TRANS Cust'!H151+'[2]FR-16(7)(v)-13 DIST Cust'!H151</f>
        <v>0</v>
      </c>
      <c r="J151" s="24">
        <f>SUM(G151:I151)</f>
        <v>4822788</v>
      </c>
      <c r="K151" s="24">
        <f>F151-J151</f>
        <v>0</v>
      </c>
    </row>
    <row r="152" spans="1:11" ht="13">
      <c r="A152" s="20">
        <v>18</v>
      </c>
      <c r="C152" s="2" t="str">
        <f>'[2]FR-16(7)(v)-1 Functional'!C152</f>
        <v>POLES, TOWERS  &amp; FIXTURES - PRIMARY - CUSTOMER</v>
      </c>
      <c r="D152" s="4" t="str">
        <f>'[2]FR-16(7)(v)-1 Functional'!D152</f>
        <v>K405</v>
      </c>
      <c r="E152" s="3"/>
      <c r="F152" s="33">
        <f>'[2]FR-16(7)(v)-14 TOTAL CLASS'!H152</f>
        <v>576927</v>
      </c>
      <c r="G152" s="25">
        <f>'[2]FR-16(7)(v)-3 PROD Demand'!H152+'[2]FR-16(7)(v)-7 TRANS Demand'!H152+'[2]FR-16(7)(v)-11 DIST Demand'!H152</f>
        <v>0</v>
      </c>
      <c r="H152" s="26">
        <f>'[2]FR-16(7)(v)-4 PROD Energy'!H152+'[2]FR-16(7)(v)-8 TRANS Energy'!H152+'[2]FR-16(7)(v)-12 DIST Energy'!H152</f>
        <v>0</v>
      </c>
      <c r="I152" s="27">
        <f>'[2]FR-16(7)(v)-5 PROD Cust'!H152+'[2]FR-16(7)(v)-9 TRANS Cust'!H152+'[2]FR-16(7)(v)-13 DIST Cust'!H152</f>
        <v>576927</v>
      </c>
      <c r="J152" s="24">
        <f t="shared" ref="J152:J170" si="29">SUM(G152:I152)</f>
        <v>576927</v>
      </c>
      <c r="K152" s="24">
        <f t="shared" ref="K152:K170" si="30">F152-J152</f>
        <v>0</v>
      </c>
    </row>
    <row r="153" spans="1:11" ht="13">
      <c r="A153" s="20">
        <v>19</v>
      </c>
      <c r="C153" s="2" t="str">
        <f>'[2]FR-16(7)(v)-1 Functional'!C153</f>
        <v>POLES, TOWERS  &amp; FIXTURES - SECONDARY - DEMAND</v>
      </c>
      <c r="D153" s="4" t="str">
        <f>'[2]FR-16(7)(v)-1 Functional'!D153</f>
        <v>K206</v>
      </c>
      <c r="E153" s="3"/>
      <c r="F153" s="33">
        <f>'[2]FR-16(7)(v)-14 TOTAL CLASS'!H153</f>
        <v>1742999</v>
      </c>
      <c r="G153" s="25">
        <f>'[2]FR-16(7)(v)-3 PROD Demand'!H153+'[2]FR-16(7)(v)-7 TRANS Demand'!H153+'[2]FR-16(7)(v)-11 DIST Demand'!H153</f>
        <v>1742999</v>
      </c>
      <c r="H153" s="26">
        <f>'[2]FR-16(7)(v)-4 PROD Energy'!H153+'[2]FR-16(7)(v)-8 TRANS Energy'!H153+'[2]FR-16(7)(v)-12 DIST Energy'!H153</f>
        <v>0</v>
      </c>
      <c r="I153" s="27">
        <f>'[2]FR-16(7)(v)-5 PROD Cust'!H153+'[2]FR-16(7)(v)-9 TRANS Cust'!H153+'[2]FR-16(7)(v)-13 DIST Cust'!H153</f>
        <v>0</v>
      </c>
      <c r="J153" s="24">
        <f t="shared" si="29"/>
        <v>1742999</v>
      </c>
      <c r="K153" s="24">
        <f t="shared" si="30"/>
        <v>0</v>
      </c>
    </row>
    <row r="154" spans="1:11" ht="13">
      <c r="A154" s="20">
        <v>20</v>
      </c>
      <c r="C154" s="2" t="str">
        <f>'[2]FR-16(7)(v)-1 Functional'!C154</f>
        <v>POLES, TOWERS  &amp; FIXTURES - SECONDARY - CUSTOMER</v>
      </c>
      <c r="D154" s="4" t="str">
        <f>'[2]FR-16(7)(v)-1 Functional'!D154</f>
        <v>K405</v>
      </c>
      <c r="E154" s="3"/>
      <c r="F154" s="33">
        <f>'[2]FR-16(7)(v)-14 TOTAL CLASS'!H154</f>
        <v>150031</v>
      </c>
      <c r="G154" s="25">
        <f>'[2]FR-16(7)(v)-3 PROD Demand'!H154+'[2]FR-16(7)(v)-7 TRANS Demand'!H154+'[2]FR-16(7)(v)-11 DIST Demand'!H154</f>
        <v>0</v>
      </c>
      <c r="H154" s="26">
        <f>'[2]FR-16(7)(v)-4 PROD Energy'!H154+'[2]FR-16(7)(v)-8 TRANS Energy'!H154+'[2]FR-16(7)(v)-12 DIST Energy'!H154</f>
        <v>0</v>
      </c>
      <c r="I154" s="27">
        <f>'[2]FR-16(7)(v)-5 PROD Cust'!H154+'[2]FR-16(7)(v)-9 TRANS Cust'!H154+'[2]FR-16(7)(v)-13 DIST Cust'!H154</f>
        <v>150031</v>
      </c>
      <c r="J154" s="24">
        <f t="shared" si="29"/>
        <v>150031</v>
      </c>
      <c r="K154" s="24">
        <f t="shared" si="30"/>
        <v>0</v>
      </c>
    </row>
    <row r="155" spans="1:11" ht="13">
      <c r="A155" s="20">
        <v>21</v>
      </c>
      <c r="C155" s="2" t="str">
        <f>'[2]FR-16(7)(v)-1 Functional'!C155</f>
        <v>CONDUCTORS - OVERHEAD / PRIMARY - DEMAND</v>
      </c>
      <c r="D155" s="4" t="str">
        <f>'[2]FR-16(7)(v)-1 Functional'!D155</f>
        <v>K205</v>
      </c>
      <c r="E155" s="3"/>
      <c r="F155" s="33">
        <f>'[2]FR-16(7)(v)-14 TOTAL CLASS'!H155</f>
        <v>6157074</v>
      </c>
      <c r="G155" s="25">
        <f>'[2]FR-16(7)(v)-3 PROD Demand'!H155+'[2]FR-16(7)(v)-7 TRANS Demand'!H155+'[2]FR-16(7)(v)-11 DIST Demand'!H155</f>
        <v>6157074</v>
      </c>
      <c r="H155" s="26">
        <f>'[2]FR-16(7)(v)-4 PROD Energy'!H155+'[2]FR-16(7)(v)-8 TRANS Energy'!H155+'[2]FR-16(7)(v)-12 DIST Energy'!H155</f>
        <v>0</v>
      </c>
      <c r="I155" s="27">
        <f>'[2]FR-16(7)(v)-5 PROD Cust'!H155+'[2]FR-16(7)(v)-9 TRANS Cust'!H155+'[2]FR-16(7)(v)-13 DIST Cust'!H155</f>
        <v>0</v>
      </c>
      <c r="J155" s="24">
        <f t="shared" si="29"/>
        <v>6157074</v>
      </c>
      <c r="K155" s="24">
        <f t="shared" si="30"/>
        <v>0</v>
      </c>
    </row>
    <row r="156" spans="1:11" ht="13">
      <c r="A156" s="20">
        <v>22</v>
      </c>
      <c r="C156" s="2" t="str">
        <f>'[2]FR-16(7)(v)-1 Functional'!C156</f>
        <v>CONDUCTORS - OVERHEAD / PRIMARY - CUSTOMER</v>
      </c>
      <c r="D156" s="4" t="str">
        <f>'[2]FR-16(7)(v)-1 Functional'!D156</f>
        <v>K405</v>
      </c>
      <c r="E156" s="3"/>
      <c r="F156" s="33">
        <f>'[2]FR-16(7)(v)-14 TOTAL CLASS'!H156</f>
        <v>393555</v>
      </c>
      <c r="G156" s="25">
        <f>'[2]FR-16(7)(v)-3 PROD Demand'!H156+'[2]FR-16(7)(v)-7 TRANS Demand'!H156+'[2]FR-16(7)(v)-11 DIST Demand'!H156</f>
        <v>0</v>
      </c>
      <c r="H156" s="26">
        <f>'[2]FR-16(7)(v)-4 PROD Energy'!H156+'[2]FR-16(7)(v)-8 TRANS Energy'!H156+'[2]FR-16(7)(v)-12 DIST Energy'!H156</f>
        <v>0</v>
      </c>
      <c r="I156" s="27">
        <f>'[2]FR-16(7)(v)-5 PROD Cust'!H156+'[2]FR-16(7)(v)-9 TRANS Cust'!H156+'[2]FR-16(7)(v)-13 DIST Cust'!H156</f>
        <v>393555</v>
      </c>
      <c r="J156" s="24">
        <f t="shared" si="29"/>
        <v>393555</v>
      </c>
      <c r="K156" s="24">
        <f t="shared" si="30"/>
        <v>0</v>
      </c>
    </row>
    <row r="157" spans="1:11" ht="13">
      <c r="A157" s="20">
        <v>23</v>
      </c>
      <c r="C157" s="2" t="str">
        <f>'[2]FR-16(7)(v)-1 Functional'!C157</f>
        <v>CONDUCTORS - OVERHEAD / SECONDARY - DEMAND</v>
      </c>
      <c r="D157" s="4" t="str">
        <f>'[2]FR-16(7)(v)-1 Functional'!D157</f>
        <v>K206</v>
      </c>
      <c r="E157" s="3"/>
      <c r="F157" s="33">
        <f>'[2]FR-16(7)(v)-14 TOTAL CLASS'!H157</f>
        <v>2453812</v>
      </c>
      <c r="G157" s="25">
        <f>'[2]FR-16(7)(v)-3 PROD Demand'!H157+'[2]FR-16(7)(v)-7 TRANS Demand'!H157+'[2]FR-16(7)(v)-11 DIST Demand'!H157</f>
        <v>2453812</v>
      </c>
      <c r="H157" s="26">
        <f>'[2]FR-16(7)(v)-4 PROD Energy'!H157+'[2]FR-16(7)(v)-8 TRANS Energy'!H157+'[2]FR-16(7)(v)-12 DIST Energy'!H157</f>
        <v>0</v>
      </c>
      <c r="I157" s="27">
        <f>'[2]FR-16(7)(v)-5 PROD Cust'!H157+'[2]FR-16(7)(v)-9 TRANS Cust'!H157+'[2]FR-16(7)(v)-13 DIST Cust'!H157</f>
        <v>0</v>
      </c>
      <c r="J157" s="24">
        <f t="shared" si="29"/>
        <v>2453812</v>
      </c>
      <c r="K157" s="24">
        <f t="shared" si="30"/>
        <v>0</v>
      </c>
    </row>
    <row r="158" spans="1:11" ht="13">
      <c r="A158" s="20">
        <v>24</v>
      </c>
      <c r="C158" s="2" t="str">
        <f>'[2]FR-16(7)(v)-1 Functional'!C158</f>
        <v>CONDUCTORS - OVERHEAD / SECONDARY - CUSTOMER</v>
      </c>
      <c r="D158" s="4" t="str">
        <f>'[2]FR-16(7)(v)-1 Functional'!D158</f>
        <v>K405</v>
      </c>
      <c r="E158" s="3"/>
      <c r="F158" s="33">
        <f>'[2]FR-16(7)(v)-14 TOTAL CLASS'!H158</f>
        <v>179810</v>
      </c>
      <c r="G158" s="25">
        <f>'[2]FR-16(7)(v)-3 PROD Demand'!H158+'[2]FR-16(7)(v)-7 TRANS Demand'!H158+'[2]FR-16(7)(v)-11 DIST Demand'!H158</f>
        <v>0</v>
      </c>
      <c r="H158" s="26">
        <f>'[2]FR-16(7)(v)-4 PROD Energy'!H158+'[2]FR-16(7)(v)-8 TRANS Energy'!H158+'[2]FR-16(7)(v)-12 DIST Energy'!H158</f>
        <v>0</v>
      </c>
      <c r="I158" s="27">
        <f>'[2]FR-16(7)(v)-5 PROD Cust'!H158+'[2]FR-16(7)(v)-9 TRANS Cust'!H158+'[2]FR-16(7)(v)-13 DIST Cust'!H158</f>
        <v>179810</v>
      </c>
      <c r="J158" s="24">
        <f t="shared" si="29"/>
        <v>179810</v>
      </c>
      <c r="K158" s="24">
        <f t="shared" si="30"/>
        <v>0</v>
      </c>
    </row>
    <row r="159" spans="1:11" ht="13">
      <c r="A159" s="20">
        <v>25</v>
      </c>
      <c r="C159" s="2" t="str">
        <f>'[2]FR-16(7)(v)-1 Functional'!C159</f>
        <v>CONDUCTORS - UNDERGROUND / PRIMARY - DEMAND</v>
      </c>
      <c r="D159" s="4" t="str">
        <f>'[2]FR-16(7)(v)-1 Functional'!D159</f>
        <v>K205</v>
      </c>
      <c r="E159" s="3"/>
      <c r="F159" s="33">
        <f>'[2]FR-16(7)(v)-14 TOTAL CLASS'!H159</f>
        <v>6339359</v>
      </c>
      <c r="G159" s="25">
        <f>'[2]FR-16(7)(v)-3 PROD Demand'!H159+'[2]FR-16(7)(v)-7 TRANS Demand'!H159+'[2]FR-16(7)(v)-11 DIST Demand'!H159</f>
        <v>6339359</v>
      </c>
      <c r="H159" s="26">
        <f>'[2]FR-16(7)(v)-4 PROD Energy'!H159+'[2]FR-16(7)(v)-8 TRANS Energy'!H159+'[2]FR-16(7)(v)-12 DIST Energy'!H159</f>
        <v>0</v>
      </c>
      <c r="I159" s="27">
        <f>'[2]FR-16(7)(v)-5 PROD Cust'!H159+'[2]FR-16(7)(v)-9 TRANS Cust'!H159+'[2]FR-16(7)(v)-13 DIST Cust'!H159</f>
        <v>0</v>
      </c>
      <c r="J159" s="24">
        <f t="shared" si="29"/>
        <v>6339359</v>
      </c>
      <c r="K159" s="24">
        <f t="shared" si="30"/>
        <v>0</v>
      </c>
    </row>
    <row r="160" spans="1:11" ht="13">
      <c r="A160" s="20">
        <v>26</v>
      </c>
      <c r="C160" s="2" t="str">
        <f>'[2]FR-16(7)(v)-1 Functional'!C160</f>
        <v>CONDUCTORS - UNDERGROUND / PRIMARY - CUSTOMER</v>
      </c>
      <c r="D160" s="4" t="str">
        <f>'[2]FR-16(7)(v)-1 Functional'!D160</f>
        <v>K405</v>
      </c>
      <c r="E160" s="3"/>
      <c r="F160" s="33">
        <f>'[2]FR-16(7)(v)-14 TOTAL CLASS'!H160</f>
        <v>441561</v>
      </c>
      <c r="G160" s="25">
        <f>'[2]FR-16(7)(v)-3 PROD Demand'!H160+'[2]FR-16(7)(v)-7 TRANS Demand'!H160+'[2]FR-16(7)(v)-11 DIST Demand'!H160</f>
        <v>0</v>
      </c>
      <c r="H160" s="26">
        <f>'[2]FR-16(7)(v)-4 PROD Energy'!H160+'[2]FR-16(7)(v)-8 TRANS Energy'!H160+'[2]FR-16(7)(v)-12 DIST Energy'!H160</f>
        <v>0</v>
      </c>
      <c r="I160" s="27">
        <f>'[2]FR-16(7)(v)-5 PROD Cust'!H160+'[2]FR-16(7)(v)-9 TRANS Cust'!H160+'[2]FR-16(7)(v)-13 DIST Cust'!H160</f>
        <v>441561</v>
      </c>
      <c r="J160" s="24">
        <f t="shared" si="29"/>
        <v>441561</v>
      </c>
      <c r="K160" s="24">
        <f t="shared" si="30"/>
        <v>0</v>
      </c>
    </row>
    <row r="161" spans="1:11" ht="13">
      <c r="A161" s="20">
        <v>27</v>
      </c>
      <c r="C161" s="2" t="str">
        <f>'[2]FR-16(7)(v)-1 Functional'!C161</f>
        <v>CONDUCTORS - UNDERGROUND / SECONDARY - DEMAND</v>
      </c>
      <c r="D161" s="4" t="str">
        <f>'[2]FR-16(7)(v)-1 Functional'!D161</f>
        <v>K206</v>
      </c>
      <c r="E161" s="3"/>
      <c r="F161" s="33">
        <f>'[2]FR-16(7)(v)-14 TOTAL CLASS'!H161</f>
        <v>1329080</v>
      </c>
      <c r="G161" s="25">
        <f>'[2]FR-16(7)(v)-3 PROD Demand'!H161+'[2]FR-16(7)(v)-7 TRANS Demand'!H161+'[2]FR-16(7)(v)-11 DIST Demand'!H161</f>
        <v>1329080</v>
      </c>
      <c r="H161" s="26">
        <f>'[2]FR-16(7)(v)-4 PROD Energy'!H161+'[2]FR-16(7)(v)-8 TRANS Energy'!H161+'[2]FR-16(7)(v)-12 DIST Energy'!H161</f>
        <v>0</v>
      </c>
      <c r="I161" s="27">
        <f>'[2]FR-16(7)(v)-5 PROD Cust'!H161+'[2]FR-16(7)(v)-9 TRANS Cust'!H161+'[2]FR-16(7)(v)-13 DIST Cust'!H161</f>
        <v>0</v>
      </c>
      <c r="J161" s="24">
        <f t="shared" si="29"/>
        <v>1329080</v>
      </c>
      <c r="K161" s="24">
        <f t="shared" si="30"/>
        <v>0</v>
      </c>
    </row>
    <row r="162" spans="1:11" ht="13">
      <c r="A162" s="20">
        <v>28</v>
      </c>
      <c r="C162" s="2" t="str">
        <f>'[2]FR-16(7)(v)-1 Functional'!C162</f>
        <v>CONDUCTORS - UNDERGROUND / SECONDARY - CUSTOMER</v>
      </c>
      <c r="D162" s="4" t="str">
        <f>'[2]FR-16(7)(v)-1 Functional'!D162</f>
        <v>K405</v>
      </c>
      <c r="E162" s="3"/>
      <c r="F162" s="33">
        <f>'[2]FR-16(7)(v)-14 TOTAL CLASS'!H162</f>
        <v>80868</v>
      </c>
      <c r="G162" s="25">
        <f>'[2]FR-16(7)(v)-3 PROD Demand'!H162+'[2]FR-16(7)(v)-7 TRANS Demand'!H162+'[2]FR-16(7)(v)-11 DIST Demand'!H162</f>
        <v>0</v>
      </c>
      <c r="H162" s="26">
        <f>'[2]FR-16(7)(v)-4 PROD Energy'!H162+'[2]FR-16(7)(v)-8 TRANS Energy'!H162+'[2]FR-16(7)(v)-12 DIST Energy'!H162</f>
        <v>0</v>
      </c>
      <c r="I162" s="27">
        <f>'[2]FR-16(7)(v)-5 PROD Cust'!H162+'[2]FR-16(7)(v)-9 TRANS Cust'!H162+'[2]FR-16(7)(v)-13 DIST Cust'!H162</f>
        <v>80868</v>
      </c>
      <c r="J162" s="24">
        <f t="shared" si="29"/>
        <v>80868</v>
      </c>
      <c r="K162" s="24">
        <f t="shared" si="30"/>
        <v>0</v>
      </c>
    </row>
    <row r="163" spans="1:11" ht="13">
      <c r="A163" s="20">
        <v>29</v>
      </c>
      <c r="C163" s="2" t="str">
        <f>'[2]FR-16(7)(v)-1 Functional'!C163</f>
        <v>TRANSFORMERS DEMAND RELATED</v>
      </c>
      <c r="D163" s="4" t="str">
        <f>'[2]FR-16(7)(v)-1 Functional'!D163</f>
        <v>K215</v>
      </c>
      <c r="E163" s="3"/>
      <c r="F163" s="33">
        <f>'[2]FR-16(7)(v)-14 TOTAL CLASS'!H163</f>
        <v>6199986</v>
      </c>
      <c r="G163" s="25">
        <f>'[2]FR-16(7)(v)-3 PROD Demand'!H163+'[2]FR-16(7)(v)-7 TRANS Demand'!H163+'[2]FR-16(7)(v)-11 DIST Demand'!H163</f>
        <v>6199986</v>
      </c>
      <c r="H163" s="26">
        <f>'[2]FR-16(7)(v)-4 PROD Energy'!H163+'[2]FR-16(7)(v)-8 TRANS Energy'!H163+'[2]FR-16(7)(v)-12 DIST Energy'!H163</f>
        <v>0</v>
      </c>
      <c r="I163" s="27">
        <f>'[2]FR-16(7)(v)-5 PROD Cust'!H163+'[2]FR-16(7)(v)-9 TRANS Cust'!H163+'[2]FR-16(7)(v)-13 DIST Cust'!H163</f>
        <v>0</v>
      </c>
      <c r="J163" s="24">
        <f t="shared" si="29"/>
        <v>6199986</v>
      </c>
      <c r="K163" s="24">
        <f t="shared" si="30"/>
        <v>0</v>
      </c>
    </row>
    <row r="164" spans="1:11" ht="13">
      <c r="A164" s="20">
        <v>30</v>
      </c>
      <c r="C164" s="2" t="str">
        <f>'[2]FR-16(7)(v)-1 Functional'!C164</f>
        <v>TRANSFORMERS CUSTOMER RELATED</v>
      </c>
      <c r="D164" s="4" t="str">
        <f>'[2]FR-16(7)(v)-1 Functional'!D164</f>
        <v>K405</v>
      </c>
      <c r="E164" s="3"/>
      <c r="F164" s="33">
        <f>'[2]FR-16(7)(v)-14 TOTAL CLASS'!H164</f>
        <v>568125</v>
      </c>
      <c r="G164" s="25">
        <f>'[2]FR-16(7)(v)-3 PROD Demand'!H164+'[2]FR-16(7)(v)-7 TRANS Demand'!H164+'[2]FR-16(7)(v)-11 DIST Demand'!H164</f>
        <v>0</v>
      </c>
      <c r="H164" s="26">
        <f>'[2]FR-16(7)(v)-4 PROD Energy'!H164+'[2]FR-16(7)(v)-8 TRANS Energy'!H164+'[2]FR-16(7)(v)-12 DIST Energy'!H164</f>
        <v>0</v>
      </c>
      <c r="I164" s="27">
        <f>'[2]FR-16(7)(v)-5 PROD Cust'!H164+'[2]FR-16(7)(v)-9 TRANS Cust'!H164+'[2]FR-16(7)(v)-13 DIST Cust'!H164</f>
        <v>568125</v>
      </c>
      <c r="J164" s="24">
        <f t="shared" si="29"/>
        <v>568125</v>
      </c>
      <c r="K164" s="24">
        <f t="shared" si="30"/>
        <v>0</v>
      </c>
    </row>
    <row r="165" spans="1:11" ht="13">
      <c r="A165" s="20">
        <v>31</v>
      </c>
      <c r="C165" s="2" t="str">
        <f>'[2]FR-16(7)(v)-1 Functional'!C165</f>
        <v>SERVICES</v>
      </c>
      <c r="D165" s="4" t="str">
        <f>'[2]FR-16(7)(v)-1 Functional'!D165</f>
        <v>K217</v>
      </c>
      <c r="E165" s="3"/>
      <c r="F165" s="33">
        <f>'[2]FR-16(7)(v)-14 TOTAL CLASS'!H165</f>
        <v>1064875</v>
      </c>
      <c r="G165" s="25">
        <f>'[2]FR-16(7)(v)-3 PROD Demand'!H165+'[2]FR-16(7)(v)-7 TRANS Demand'!H165+'[2]FR-16(7)(v)-11 DIST Demand'!H165</f>
        <v>0</v>
      </c>
      <c r="H165" s="26">
        <f>'[2]FR-16(7)(v)-4 PROD Energy'!H165+'[2]FR-16(7)(v)-8 TRANS Energy'!H165+'[2]FR-16(7)(v)-12 DIST Energy'!H165</f>
        <v>0</v>
      </c>
      <c r="I165" s="27">
        <f>'[2]FR-16(7)(v)-5 PROD Cust'!H165+'[2]FR-16(7)(v)-9 TRANS Cust'!H165+'[2]FR-16(7)(v)-13 DIST Cust'!H165</f>
        <v>1064875</v>
      </c>
      <c r="J165" s="24">
        <f t="shared" si="29"/>
        <v>1064875</v>
      </c>
      <c r="K165" s="24">
        <f t="shared" si="30"/>
        <v>0</v>
      </c>
    </row>
    <row r="166" spans="1:11" ht="13">
      <c r="A166" s="20">
        <v>32</v>
      </c>
      <c r="C166" s="2" t="str">
        <f>'[2]FR-16(7)(v)-1 Functional'!C166</f>
        <v>METERS</v>
      </c>
      <c r="D166" s="4" t="str">
        <f>'[2]FR-16(7)(v)-1 Functional'!D166</f>
        <v>K407</v>
      </c>
      <c r="E166" s="3"/>
      <c r="F166" s="33">
        <f>'[2]FR-16(7)(v)-14 TOTAL CLASS'!H166</f>
        <v>1864635</v>
      </c>
      <c r="G166" s="25">
        <f>'[2]FR-16(7)(v)-3 PROD Demand'!H166+'[2]FR-16(7)(v)-7 TRANS Demand'!H166+'[2]FR-16(7)(v)-11 DIST Demand'!H166</f>
        <v>0</v>
      </c>
      <c r="H166" s="26">
        <f>'[2]FR-16(7)(v)-4 PROD Energy'!H166+'[2]FR-16(7)(v)-8 TRANS Energy'!H166+'[2]FR-16(7)(v)-12 DIST Energy'!H166</f>
        <v>0</v>
      </c>
      <c r="I166" s="27">
        <f>'[2]FR-16(7)(v)-5 PROD Cust'!H166+'[2]FR-16(7)(v)-9 TRANS Cust'!H166+'[2]FR-16(7)(v)-13 DIST Cust'!H166</f>
        <v>1864635</v>
      </c>
      <c r="J166" s="24">
        <f t="shared" si="29"/>
        <v>1864635</v>
      </c>
      <c r="K166" s="24">
        <f t="shared" si="30"/>
        <v>0</v>
      </c>
    </row>
    <row r="167" spans="1:11" ht="13">
      <c r="A167" s="20">
        <v>33</v>
      </c>
      <c r="C167" s="2" t="str">
        <f>'[2]FR-16(7)(v)-1 Functional'!C167</f>
        <v>STREET LIGHTS</v>
      </c>
      <c r="D167" s="4" t="str">
        <f>'[2]FR-16(7)(v)-1 Functional'!D167</f>
        <v>K401</v>
      </c>
      <c r="E167" s="3"/>
      <c r="F167" s="33">
        <f>'[2]FR-16(7)(v)-14 TOTAL CLASS'!H167</f>
        <v>0</v>
      </c>
      <c r="G167" s="25">
        <f>'[2]FR-16(7)(v)-3 PROD Demand'!H167+'[2]FR-16(7)(v)-7 TRANS Demand'!H167+'[2]FR-16(7)(v)-11 DIST Demand'!H167</f>
        <v>0</v>
      </c>
      <c r="H167" s="26">
        <f>'[2]FR-16(7)(v)-4 PROD Energy'!H167+'[2]FR-16(7)(v)-8 TRANS Energy'!H167+'[2]FR-16(7)(v)-12 DIST Energy'!H167</f>
        <v>0</v>
      </c>
      <c r="I167" s="27">
        <f>'[2]FR-16(7)(v)-5 PROD Cust'!H167+'[2]FR-16(7)(v)-9 TRANS Cust'!H167+'[2]FR-16(7)(v)-13 DIST Cust'!H167</f>
        <v>0</v>
      </c>
      <c r="J167" s="24">
        <f t="shared" si="29"/>
        <v>0</v>
      </c>
      <c r="K167" s="24">
        <f t="shared" si="30"/>
        <v>0</v>
      </c>
    </row>
    <row r="168" spans="1:11" ht="13">
      <c r="A168" s="20">
        <v>34</v>
      </c>
      <c r="C168" s="2" t="str">
        <f>'[2]FR-16(7)(v)-1 Functional'!C168</f>
        <v xml:space="preserve">ADJUSTMENT  </v>
      </c>
      <c r="D168" s="4" t="str">
        <f>'[2]FR-16(7)(v)-1 Functional'!D168</f>
        <v>K209</v>
      </c>
      <c r="E168" s="3"/>
      <c r="F168" s="33">
        <f>'[2]FR-16(7)(v)-14 TOTAL CLASS'!H168</f>
        <v>328889</v>
      </c>
      <c r="G168" s="25">
        <f>'[2]FR-16(7)(v)-3 PROD Demand'!H168+'[2]FR-16(7)(v)-7 TRANS Demand'!H168+'[2]FR-16(7)(v)-11 DIST Demand'!H168</f>
        <v>296805</v>
      </c>
      <c r="H168" s="26">
        <f>'[2]FR-16(7)(v)-4 PROD Energy'!H168+'[2]FR-16(7)(v)-8 TRANS Energy'!H168+'[2]FR-16(7)(v)-12 DIST Energy'!H168</f>
        <v>0</v>
      </c>
      <c r="I168" s="27">
        <f>'[2]FR-16(7)(v)-5 PROD Cust'!H168+'[2]FR-16(7)(v)-9 TRANS Cust'!H168+'[2]FR-16(7)(v)-13 DIST Cust'!H168</f>
        <v>32084</v>
      </c>
      <c r="J168" s="24">
        <f t="shared" si="29"/>
        <v>328889</v>
      </c>
      <c r="K168" s="24">
        <f t="shared" si="30"/>
        <v>0</v>
      </c>
    </row>
    <row r="169" spans="1:11" ht="13">
      <c r="A169" s="20">
        <v>35</v>
      </c>
      <c r="C169" s="2" t="str">
        <f>'[2]FR-16(7)(v)-1 Functional'!C169</f>
        <v>CONSTRUCTION NOT CLASSIFIED</v>
      </c>
      <c r="D169" s="4" t="str">
        <f>'[2]FR-16(7)(v)-1 Functional'!D169</f>
        <v>K209</v>
      </c>
      <c r="E169" s="3"/>
      <c r="F169" s="33">
        <f>'[2]FR-16(7)(v)-14 TOTAL CLASS'!H169</f>
        <v>0</v>
      </c>
      <c r="G169" s="25">
        <f>'[2]FR-16(7)(v)-3 PROD Demand'!H169+'[2]FR-16(7)(v)-7 TRANS Demand'!H169+'[2]FR-16(7)(v)-11 DIST Demand'!H169</f>
        <v>0</v>
      </c>
      <c r="H169" s="26">
        <f>'[2]FR-16(7)(v)-4 PROD Energy'!H169+'[2]FR-16(7)(v)-8 TRANS Energy'!H169+'[2]FR-16(7)(v)-12 DIST Energy'!H169</f>
        <v>0</v>
      </c>
      <c r="I169" s="27">
        <f>'[2]FR-16(7)(v)-5 PROD Cust'!H169+'[2]FR-16(7)(v)-9 TRANS Cust'!H169+'[2]FR-16(7)(v)-13 DIST Cust'!H169</f>
        <v>0</v>
      </c>
      <c r="J169" s="24">
        <f t="shared" si="29"/>
        <v>0</v>
      </c>
      <c r="K169" s="24">
        <f t="shared" si="30"/>
        <v>0</v>
      </c>
    </row>
    <row r="170" spans="1:11" ht="13">
      <c r="A170" s="20">
        <v>36</v>
      </c>
      <c r="C170" s="2" t="str">
        <f>'[2]FR-16(7)(v)-1 Functional'!C170</f>
        <v>RWIP</v>
      </c>
      <c r="D170" s="4" t="str">
        <f>'[2]FR-16(7)(v)-1 Functional'!D170</f>
        <v>K215</v>
      </c>
      <c r="E170" s="3"/>
      <c r="F170" s="33">
        <f>'[2]FR-16(7)(v)-14 TOTAL CLASS'!H170</f>
        <v>-6474694</v>
      </c>
      <c r="G170" s="25">
        <f>'[2]FR-16(7)(v)-3 PROD Demand'!H170+'[2]FR-16(7)(v)-7 TRANS Demand'!H170+'[2]FR-16(7)(v)-11 DIST Demand'!H170</f>
        <v>-6474694</v>
      </c>
      <c r="H170" s="26">
        <f>'[2]FR-16(7)(v)-4 PROD Energy'!H170+'[2]FR-16(7)(v)-8 TRANS Energy'!H170+'[2]FR-16(7)(v)-12 DIST Energy'!H170</f>
        <v>0</v>
      </c>
      <c r="I170" s="27">
        <f>'[2]FR-16(7)(v)-5 PROD Cust'!H170+'[2]FR-16(7)(v)-9 TRANS Cust'!H170+'[2]FR-16(7)(v)-13 DIST Cust'!H170</f>
        <v>0</v>
      </c>
      <c r="J170" s="24">
        <f t="shared" si="29"/>
        <v>-6474694</v>
      </c>
      <c r="K170" s="24">
        <f t="shared" si="30"/>
        <v>0</v>
      </c>
    </row>
    <row r="171" spans="1:11" ht="13">
      <c r="A171" s="20">
        <v>37</v>
      </c>
      <c r="C171" s="2" t="str">
        <f>'[2]FR-16(7)(v)-1 Functional'!C171</f>
        <v xml:space="preserve">  TOTAL DIST DEPREC RESERVE</v>
      </c>
      <c r="D171" s="4"/>
      <c r="E171" s="3"/>
      <c r="F171" s="29">
        <f>SUM(F149:F170)</f>
        <v>33771868</v>
      </c>
      <c r="G171" s="30">
        <f t="shared" ref="G171:K171" si="31">SUM(G149:G170)</f>
        <v>28419397</v>
      </c>
      <c r="H171" s="31">
        <f t="shared" si="31"/>
        <v>0</v>
      </c>
      <c r="I171" s="32">
        <f t="shared" si="31"/>
        <v>5352471</v>
      </c>
      <c r="J171" s="29">
        <f t="shared" si="31"/>
        <v>33771868</v>
      </c>
      <c r="K171" s="29">
        <f t="shared" si="31"/>
        <v>0</v>
      </c>
    </row>
    <row r="172" spans="1:11" ht="13">
      <c r="A172" s="20">
        <v>38</v>
      </c>
      <c r="D172" s="4"/>
      <c r="E172" s="3"/>
      <c r="G172" s="21"/>
      <c r="H172" s="22"/>
      <c r="I172" s="23"/>
    </row>
    <row r="173" spans="1:11" ht="13">
      <c r="A173" s="20">
        <v>39</v>
      </c>
      <c r="C173" s="2" t="s">
        <v>54</v>
      </c>
      <c r="D173" s="4"/>
      <c r="E173" s="3"/>
      <c r="F173" s="33">
        <f>F171+F145</f>
        <v>35959886</v>
      </c>
      <c r="G173" s="25">
        <f>G171+G145</f>
        <v>30607415</v>
      </c>
      <c r="H173" s="26">
        <f>H171+H145</f>
        <v>0</v>
      </c>
      <c r="I173" s="27">
        <f>I171+I145</f>
        <v>5352471</v>
      </c>
      <c r="J173" s="24">
        <f>J171+J145</f>
        <v>35959886</v>
      </c>
      <c r="K173" s="24">
        <f>F173-J173</f>
        <v>0</v>
      </c>
    </row>
    <row r="174" spans="1:11" ht="13">
      <c r="A174" s="20">
        <v>40</v>
      </c>
      <c r="C174" s="2" t="s">
        <v>55</v>
      </c>
      <c r="D174" s="4"/>
      <c r="E174" s="3"/>
      <c r="F174" s="33">
        <f>F147+F171</f>
        <v>210814072</v>
      </c>
      <c r="G174" s="25">
        <f>G147+G171</f>
        <v>205461601</v>
      </c>
      <c r="H174" s="26">
        <f>H147+H171</f>
        <v>0</v>
      </c>
      <c r="I174" s="27">
        <f>I147+I171</f>
        <v>5352471</v>
      </c>
      <c r="J174" s="24">
        <f>J147+J171</f>
        <v>210814072</v>
      </c>
      <c r="K174" s="24">
        <f>F174-J174</f>
        <v>0</v>
      </c>
    </row>
    <row r="175" spans="1:11" ht="13">
      <c r="A175" s="20">
        <v>41</v>
      </c>
      <c r="D175" s="4"/>
      <c r="E175" s="3"/>
      <c r="G175" s="21"/>
      <c r="H175" s="22"/>
      <c r="I175" s="23"/>
    </row>
    <row r="176" spans="1:11" ht="13">
      <c r="A176" s="20">
        <v>42</v>
      </c>
      <c r="B176" s="2" t="s">
        <v>50</v>
      </c>
      <c r="D176" s="4"/>
      <c r="E176" s="3"/>
      <c r="G176" s="21"/>
      <c r="H176" s="22"/>
      <c r="I176" s="23"/>
    </row>
    <row r="177" spans="1:11" ht="13">
      <c r="A177" s="20">
        <v>43</v>
      </c>
      <c r="C177" s="2" t="str">
        <f>'[2]FR-16(7)(v)-1 Functional'!C177</f>
        <v>PRODUCTION - DEMAND</v>
      </c>
      <c r="D177" s="4" t="str">
        <f>'[2]FR-16(7)(v)-1 Functional'!D177</f>
        <v>K201</v>
      </c>
      <c r="E177" s="3"/>
      <c r="F177" s="33">
        <f>'[2]FR-16(7)(v)-14 TOTAL CLASS'!H177</f>
        <v>2924206</v>
      </c>
      <c r="G177" s="25">
        <f>'[2]FR-16(7)(v)-3 PROD Demand'!H177+'[2]FR-16(7)(v)-7 TRANS Demand'!H177+'[2]FR-16(7)(v)-11 DIST Demand'!H177</f>
        <v>2924206</v>
      </c>
      <c r="H177" s="26">
        <f>'[2]FR-16(7)(v)-4 PROD Energy'!H177+'[2]FR-16(7)(v)-8 TRANS Energy'!H177+'[2]FR-16(7)(v)-12 DIST Energy'!H177</f>
        <v>0</v>
      </c>
      <c r="I177" s="27">
        <f>'[2]FR-16(7)(v)-5 PROD Cust'!H177+'[2]FR-16(7)(v)-9 TRANS Cust'!H177+'[2]FR-16(7)(v)-13 DIST Cust'!H177</f>
        <v>0</v>
      </c>
      <c r="J177" s="24">
        <f>SUM(G177:I177)</f>
        <v>2924206</v>
      </c>
      <c r="K177" s="24">
        <f>F177-J177</f>
        <v>0</v>
      </c>
    </row>
    <row r="178" spans="1:11" ht="13">
      <c r="A178" s="20">
        <v>44</v>
      </c>
      <c r="C178" s="2" t="str">
        <f>'[2]FR-16(7)(v)-1 Functional'!C178</f>
        <v>PRODUCTION - ENERGY</v>
      </c>
      <c r="D178" s="4" t="str">
        <f>'[2]FR-16(7)(v)-1 Functional'!D178</f>
        <v>K301</v>
      </c>
      <c r="E178" s="3"/>
      <c r="F178" s="33">
        <f>'[2]FR-16(7)(v)-14 TOTAL CLASS'!H178</f>
        <v>1759025</v>
      </c>
      <c r="G178" s="25">
        <f>'[2]FR-16(7)(v)-3 PROD Demand'!H178+'[2]FR-16(7)(v)-7 TRANS Demand'!H178+'[2]FR-16(7)(v)-11 DIST Demand'!H178</f>
        <v>0</v>
      </c>
      <c r="H178" s="26">
        <f>'[2]FR-16(7)(v)-4 PROD Energy'!H178+'[2]FR-16(7)(v)-8 TRANS Energy'!H178+'[2]FR-16(7)(v)-12 DIST Energy'!H178</f>
        <v>1759025</v>
      </c>
      <c r="I178" s="27">
        <f>'[2]FR-16(7)(v)-5 PROD Cust'!H178+'[2]FR-16(7)(v)-9 TRANS Cust'!H178+'[2]FR-16(7)(v)-13 DIST Cust'!H178</f>
        <v>0</v>
      </c>
      <c r="J178" s="24">
        <f t="shared" ref="J178:J185" si="32">SUM(G178:I178)</f>
        <v>1759025</v>
      </c>
      <c r="K178" s="24">
        <f t="shared" ref="K178:K185" si="33">F178-J178</f>
        <v>0</v>
      </c>
    </row>
    <row r="179" spans="1:11" ht="13">
      <c r="A179" s="20">
        <v>45</v>
      </c>
      <c r="C179" s="2" t="str">
        <f>'[2]FR-16(7)(v)-1 Functional'!C179</f>
        <v>TRANSMISSION</v>
      </c>
      <c r="D179" s="4" t="str">
        <f>'[2]FR-16(7)(v)-1 Functional'!D179</f>
        <v>K202</v>
      </c>
      <c r="E179" s="3"/>
      <c r="F179" s="33">
        <f>'[2]FR-16(7)(v)-14 TOTAL CLASS'!H179</f>
        <v>275334</v>
      </c>
      <c r="G179" s="25">
        <f>'[2]FR-16(7)(v)-3 PROD Demand'!H179+'[2]FR-16(7)(v)-7 TRANS Demand'!H179+'[2]FR-16(7)(v)-11 DIST Demand'!H179</f>
        <v>275334</v>
      </c>
      <c r="H179" s="26">
        <f>'[2]FR-16(7)(v)-4 PROD Energy'!H179+'[2]FR-16(7)(v)-8 TRANS Energy'!H179+'[2]FR-16(7)(v)-12 DIST Energy'!H179</f>
        <v>0</v>
      </c>
      <c r="I179" s="27">
        <f>'[2]FR-16(7)(v)-5 PROD Cust'!H179+'[2]FR-16(7)(v)-9 TRANS Cust'!H179+'[2]FR-16(7)(v)-13 DIST Cust'!H179</f>
        <v>0</v>
      </c>
      <c r="J179" s="24">
        <f t="shared" si="32"/>
        <v>275334</v>
      </c>
      <c r="K179" s="24">
        <f t="shared" si="33"/>
        <v>0</v>
      </c>
    </row>
    <row r="180" spans="1:11" ht="13">
      <c r="A180" s="20">
        <v>46</v>
      </c>
      <c r="C180" s="2" t="str">
        <f>'[2]FR-16(7)(v)-1 Functional'!C180</f>
        <v>DISTRIBUTION - DEMAND</v>
      </c>
      <c r="D180" s="4" t="str">
        <f>'[2]FR-16(7)(v)-1 Functional'!D180</f>
        <v>K201</v>
      </c>
      <c r="E180" s="3"/>
      <c r="F180" s="33">
        <f>'[2]FR-16(7)(v)-14 TOTAL CLASS'!H180</f>
        <v>871733</v>
      </c>
      <c r="G180" s="25">
        <f>'[2]FR-16(7)(v)-3 PROD Demand'!H180+'[2]FR-16(7)(v)-7 TRANS Demand'!H180+'[2]FR-16(7)(v)-11 DIST Demand'!H180</f>
        <v>871733</v>
      </c>
      <c r="H180" s="26">
        <f>'[2]FR-16(7)(v)-4 PROD Energy'!H180+'[2]FR-16(7)(v)-8 TRANS Energy'!H180+'[2]FR-16(7)(v)-12 DIST Energy'!H180</f>
        <v>0</v>
      </c>
      <c r="I180" s="27">
        <f>'[2]FR-16(7)(v)-5 PROD Cust'!H180+'[2]FR-16(7)(v)-9 TRANS Cust'!H180+'[2]FR-16(7)(v)-13 DIST Cust'!H180</f>
        <v>0</v>
      </c>
      <c r="J180" s="24">
        <f t="shared" si="32"/>
        <v>871733</v>
      </c>
      <c r="K180" s="24">
        <f t="shared" si="33"/>
        <v>0</v>
      </c>
    </row>
    <row r="181" spans="1:11" ht="13">
      <c r="A181" s="20">
        <v>47</v>
      </c>
      <c r="C181" s="2" t="str">
        <f>'[2]FR-16(7)(v)-1 Functional'!C181</f>
        <v>DISTRIBUTION - CUSTOMER</v>
      </c>
      <c r="D181" s="4" t="str">
        <f>'[2]FR-16(7)(v)-1 Functional'!D181</f>
        <v>K405</v>
      </c>
      <c r="E181" s="3"/>
      <c r="F181" s="33">
        <f>'[2]FR-16(7)(v)-14 TOTAL CLASS'!H181</f>
        <v>66989</v>
      </c>
      <c r="G181" s="25">
        <f>'[2]FR-16(7)(v)-3 PROD Demand'!H181+'[2]FR-16(7)(v)-7 TRANS Demand'!H181+'[2]FR-16(7)(v)-11 DIST Demand'!H181</f>
        <v>0</v>
      </c>
      <c r="H181" s="26">
        <f>'[2]FR-16(7)(v)-4 PROD Energy'!H181+'[2]FR-16(7)(v)-8 TRANS Energy'!H181+'[2]FR-16(7)(v)-12 DIST Energy'!H181</f>
        <v>0</v>
      </c>
      <c r="I181" s="27">
        <f>'[2]FR-16(7)(v)-5 PROD Cust'!H181+'[2]FR-16(7)(v)-9 TRANS Cust'!H181+'[2]FR-16(7)(v)-13 DIST Cust'!H181</f>
        <v>66989</v>
      </c>
      <c r="J181" s="24">
        <f t="shared" si="32"/>
        <v>66989</v>
      </c>
      <c r="K181" s="24">
        <f t="shared" si="33"/>
        <v>0</v>
      </c>
    </row>
    <row r="182" spans="1:11" ht="13">
      <c r="A182" s="20">
        <v>48</v>
      </c>
      <c r="C182" s="2" t="str">
        <f>'[2]FR-16(7)(v)-1 Functional'!C182</f>
        <v>CUSTOMER ACCOUNTING</v>
      </c>
      <c r="D182" s="4" t="str">
        <f>'[2]FR-16(7)(v)-1 Functional'!D182</f>
        <v>A308</v>
      </c>
      <c r="E182" s="3"/>
      <c r="F182" s="33">
        <f>'[2]FR-16(7)(v)-14 TOTAL CLASS'!H182</f>
        <v>412047</v>
      </c>
      <c r="G182" s="25">
        <f>'[2]FR-16(7)(v)-3 PROD Demand'!H182+'[2]FR-16(7)(v)-7 TRANS Demand'!H182+'[2]FR-16(7)(v)-11 DIST Demand'!H182</f>
        <v>0</v>
      </c>
      <c r="H182" s="26">
        <f>'[2]FR-16(7)(v)-4 PROD Energy'!H182+'[2]FR-16(7)(v)-8 TRANS Energy'!H182+'[2]FR-16(7)(v)-12 DIST Energy'!H182</f>
        <v>0</v>
      </c>
      <c r="I182" s="27">
        <f>'[2]FR-16(7)(v)-5 PROD Cust'!H182+'[2]FR-16(7)(v)-9 TRANS Cust'!H182+'[2]FR-16(7)(v)-13 DIST Cust'!H182</f>
        <v>412047</v>
      </c>
      <c r="J182" s="24">
        <f t="shared" si="32"/>
        <v>412047</v>
      </c>
      <c r="K182" s="24">
        <f t="shared" si="33"/>
        <v>0</v>
      </c>
    </row>
    <row r="183" spans="1:11" ht="13">
      <c r="A183" s="20">
        <v>49</v>
      </c>
      <c r="C183" s="2" t="str">
        <f>'[2]FR-16(7)(v)-1 Functional'!C183</f>
        <v>CUSTOMER SERVICE &amp; INFORMATION</v>
      </c>
      <c r="D183" s="4" t="str">
        <f>'[2]FR-16(7)(v)-1 Functional'!D183</f>
        <v>A310</v>
      </c>
      <c r="E183" s="3"/>
      <c r="F183" s="33">
        <f>'[2]FR-16(7)(v)-14 TOTAL CLASS'!H183</f>
        <v>9035</v>
      </c>
      <c r="G183" s="25">
        <f>'[2]FR-16(7)(v)-3 PROD Demand'!H183+'[2]FR-16(7)(v)-7 TRANS Demand'!H183+'[2]FR-16(7)(v)-11 DIST Demand'!H183</f>
        <v>0</v>
      </c>
      <c r="H183" s="26">
        <f>'[2]FR-16(7)(v)-4 PROD Energy'!H183+'[2]FR-16(7)(v)-8 TRANS Energy'!H183+'[2]FR-16(7)(v)-12 DIST Energy'!H183</f>
        <v>0</v>
      </c>
      <c r="I183" s="27">
        <f>'[2]FR-16(7)(v)-5 PROD Cust'!H183+'[2]FR-16(7)(v)-9 TRANS Cust'!H183+'[2]FR-16(7)(v)-13 DIST Cust'!H183</f>
        <v>9035</v>
      </c>
      <c r="J183" s="24">
        <f t="shared" si="32"/>
        <v>9035</v>
      </c>
      <c r="K183" s="24">
        <f t="shared" si="33"/>
        <v>0</v>
      </c>
    </row>
    <row r="184" spans="1:11" ht="13">
      <c r="A184" s="20">
        <v>50</v>
      </c>
      <c r="C184" s="2" t="str">
        <f>'[2]FR-16(7)(v)-1 Functional'!C184</f>
        <v>SALES</v>
      </c>
      <c r="D184" s="4" t="str">
        <f>'[2]FR-16(7)(v)-1 Functional'!D184</f>
        <v>A312</v>
      </c>
      <c r="E184" s="3"/>
      <c r="F184" s="33">
        <f>'[2]FR-16(7)(v)-14 TOTAL CLASS'!H184</f>
        <v>0</v>
      </c>
      <c r="G184" s="25">
        <f>'[2]FR-16(7)(v)-3 PROD Demand'!H184+'[2]FR-16(7)(v)-7 TRANS Demand'!H184+'[2]FR-16(7)(v)-11 DIST Demand'!H184</f>
        <v>0</v>
      </c>
      <c r="H184" s="26">
        <f>'[2]FR-16(7)(v)-4 PROD Energy'!H184+'[2]FR-16(7)(v)-8 TRANS Energy'!H184+'[2]FR-16(7)(v)-12 DIST Energy'!H184</f>
        <v>0</v>
      </c>
      <c r="I184" s="27">
        <f>'[2]FR-16(7)(v)-5 PROD Cust'!H184+'[2]FR-16(7)(v)-9 TRANS Cust'!H184+'[2]FR-16(7)(v)-13 DIST Cust'!H184</f>
        <v>0</v>
      </c>
      <c r="J184" s="24">
        <f t="shared" si="32"/>
        <v>0</v>
      </c>
      <c r="K184" s="24">
        <f t="shared" si="33"/>
        <v>0</v>
      </c>
    </row>
    <row r="185" spans="1:11" ht="13">
      <c r="A185" s="20">
        <v>51</v>
      </c>
      <c r="C185" s="2" t="str">
        <f>'[2]FR-16(7)(v)-1 Functional'!C185</f>
        <v>ADJUSTMENT</v>
      </c>
      <c r="D185" s="4" t="str">
        <f>'[2]FR-16(7)(v)-1 Functional'!D185</f>
        <v>A315</v>
      </c>
      <c r="E185" s="3"/>
      <c r="F185" s="33">
        <f>'[2]FR-16(7)(v)-14 TOTAL CLASS'!H185</f>
        <v>97577</v>
      </c>
      <c r="G185" s="25">
        <f>'[2]FR-16(7)(v)-3 PROD Demand'!H185+'[2]FR-16(7)(v)-7 TRANS Demand'!H185+'[2]FR-16(7)(v)-11 DIST Demand'!H185</f>
        <v>11566</v>
      </c>
      <c r="H185" s="26">
        <f>'[2]FR-16(7)(v)-4 PROD Energy'!H185+'[2]FR-16(7)(v)-8 TRANS Energy'!H185+'[2]FR-16(7)(v)-12 DIST Energy'!H185</f>
        <v>67355</v>
      </c>
      <c r="I185" s="27">
        <f>'[2]FR-16(7)(v)-5 PROD Cust'!H185+'[2]FR-16(7)(v)-9 TRANS Cust'!H185+'[2]FR-16(7)(v)-13 DIST Cust'!H185</f>
        <v>18656</v>
      </c>
      <c r="J185" s="24">
        <f t="shared" si="32"/>
        <v>97577</v>
      </c>
      <c r="K185" s="24">
        <f t="shared" si="33"/>
        <v>0</v>
      </c>
    </row>
    <row r="186" spans="1:11" ht="13">
      <c r="A186" s="20">
        <v>52</v>
      </c>
      <c r="C186" s="74" t="str">
        <f>'[2]FR-16(7)(v)-1 Functional'!C186</f>
        <v xml:space="preserve">  GENERAL &amp; INTANG PLANT</v>
      </c>
      <c r="D186" s="4"/>
      <c r="E186" s="3"/>
      <c r="F186" s="29">
        <f t="shared" ref="F186:K186" si="34">SUM(F176:F185)</f>
        <v>6415946</v>
      </c>
      <c r="G186" s="30">
        <f t="shared" si="34"/>
        <v>4082839</v>
      </c>
      <c r="H186" s="31">
        <f t="shared" si="34"/>
        <v>1826380</v>
      </c>
      <c r="I186" s="32">
        <f t="shared" si="34"/>
        <v>506727</v>
      </c>
      <c r="J186" s="29">
        <f t="shared" si="34"/>
        <v>6415946</v>
      </c>
      <c r="K186" s="29">
        <f t="shared" si="34"/>
        <v>0</v>
      </c>
    </row>
    <row r="187" spans="1:11" ht="13">
      <c r="A187" s="20">
        <v>53</v>
      </c>
      <c r="D187" s="4"/>
      <c r="E187" s="3"/>
      <c r="G187" s="21"/>
      <c r="H187" s="22"/>
      <c r="I187" s="23"/>
    </row>
    <row r="188" spans="1:11" ht="13">
      <c r="A188" s="20">
        <v>54</v>
      </c>
      <c r="B188" s="2" t="s">
        <v>51</v>
      </c>
      <c r="D188" s="4"/>
      <c r="E188" s="3"/>
      <c r="G188" s="21"/>
      <c r="H188" s="22"/>
      <c r="I188" s="23"/>
    </row>
    <row r="189" spans="1:11" ht="13">
      <c r="A189" s="20">
        <v>55</v>
      </c>
      <c r="C189" s="2" t="str">
        <f>'[2]FR-16(7)(v)-1 Functional'!C189</f>
        <v>PRODUCTION - DEMAND</v>
      </c>
      <c r="D189" s="4" t="str">
        <f>'[2]FR-16(7)(v)-1 Functional'!D189</f>
        <v>K201</v>
      </c>
      <c r="E189" s="3"/>
      <c r="F189" s="33">
        <f>'[2]FR-16(7)(v)-14 TOTAL CLASS'!H189</f>
        <v>2253453</v>
      </c>
      <c r="G189" s="25">
        <f>'[2]FR-16(7)(v)-3 PROD Demand'!H189+'[2]FR-16(7)(v)-7 TRANS Demand'!H189+'[2]FR-16(7)(v)-11 DIST Demand'!H189</f>
        <v>2253453</v>
      </c>
      <c r="H189" s="26">
        <f>'[2]FR-16(7)(v)-4 PROD Energy'!H189+'[2]FR-16(7)(v)-8 TRANS Energy'!H189+'[2]FR-16(7)(v)-12 DIST Energy'!H189</f>
        <v>0</v>
      </c>
      <c r="I189" s="27">
        <f>'[2]FR-16(7)(v)-5 PROD Cust'!H189+'[2]FR-16(7)(v)-9 TRANS Cust'!H189+'[2]FR-16(7)(v)-13 DIST Cust'!H189</f>
        <v>0</v>
      </c>
      <c r="J189" s="24">
        <f>SUM(G189:I189)</f>
        <v>2253453</v>
      </c>
      <c r="K189" s="24">
        <f>F189-J189</f>
        <v>0</v>
      </c>
    </row>
    <row r="190" spans="1:11" ht="13">
      <c r="A190" s="20">
        <v>56</v>
      </c>
      <c r="C190" s="2" t="str">
        <f>'[2]FR-16(7)(v)-1 Functional'!C190</f>
        <v>PRODUCTION - ENERGY</v>
      </c>
      <c r="D190" s="4" t="str">
        <f>'[2]FR-16(7)(v)-1 Functional'!D190</f>
        <v>K301</v>
      </c>
      <c r="E190" s="3"/>
      <c r="F190" s="33">
        <f>'[2]FR-16(7)(v)-14 TOTAL CLASS'!H190</f>
        <v>1355541</v>
      </c>
      <c r="G190" s="25">
        <f>'[2]FR-16(7)(v)-3 PROD Demand'!H190+'[2]FR-16(7)(v)-7 TRANS Demand'!H190+'[2]FR-16(7)(v)-11 DIST Demand'!H190</f>
        <v>0</v>
      </c>
      <c r="H190" s="26">
        <f>'[2]FR-16(7)(v)-4 PROD Energy'!H190+'[2]FR-16(7)(v)-8 TRANS Energy'!H190+'[2]FR-16(7)(v)-12 DIST Energy'!H190</f>
        <v>1355541</v>
      </c>
      <c r="I190" s="27">
        <f>'[2]FR-16(7)(v)-5 PROD Cust'!H190+'[2]FR-16(7)(v)-9 TRANS Cust'!H190+'[2]FR-16(7)(v)-13 DIST Cust'!H190</f>
        <v>0</v>
      </c>
      <c r="J190" s="24">
        <f t="shared" ref="J190:J197" si="35">SUM(G190:I190)</f>
        <v>1355541</v>
      </c>
      <c r="K190" s="24">
        <f t="shared" ref="K190:K197" si="36">F190-J190</f>
        <v>0</v>
      </c>
    </row>
    <row r="191" spans="1:11" ht="13">
      <c r="A191" s="20">
        <v>57</v>
      </c>
      <c r="C191" s="2" t="str">
        <f>'[2]FR-16(7)(v)-1 Functional'!C191</f>
        <v>TRANSMISSION</v>
      </c>
      <c r="D191" s="4" t="str">
        <f>'[2]FR-16(7)(v)-1 Functional'!D191</f>
        <v>K202</v>
      </c>
      <c r="E191" s="3"/>
      <c r="F191" s="33">
        <f>'[2]FR-16(7)(v)-14 TOTAL CLASS'!H191</f>
        <v>212178</v>
      </c>
      <c r="G191" s="25">
        <f>'[2]FR-16(7)(v)-3 PROD Demand'!H191+'[2]FR-16(7)(v)-7 TRANS Demand'!H191+'[2]FR-16(7)(v)-11 DIST Demand'!H191</f>
        <v>212178</v>
      </c>
      <c r="H191" s="26">
        <f>'[2]FR-16(7)(v)-4 PROD Energy'!H191+'[2]FR-16(7)(v)-8 TRANS Energy'!H191+'[2]FR-16(7)(v)-12 DIST Energy'!H191</f>
        <v>0</v>
      </c>
      <c r="I191" s="27">
        <f>'[2]FR-16(7)(v)-5 PROD Cust'!H191+'[2]FR-16(7)(v)-9 TRANS Cust'!H191+'[2]FR-16(7)(v)-13 DIST Cust'!H191</f>
        <v>0</v>
      </c>
      <c r="J191" s="24">
        <f t="shared" si="35"/>
        <v>212178</v>
      </c>
      <c r="K191" s="24">
        <f t="shared" si="36"/>
        <v>0</v>
      </c>
    </row>
    <row r="192" spans="1:11" ht="13">
      <c r="A192" s="20">
        <v>58</v>
      </c>
      <c r="C192" s="2" t="str">
        <f>'[2]FR-16(7)(v)-1 Functional'!C192</f>
        <v>DISTRIBUTION - DEMAND</v>
      </c>
      <c r="D192" s="4" t="str">
        <f>'[2]FR-16(7)(v)-1 Functional'!D192</f>
        <v>K201</v>
      </c>
      <c r="E192" s="3"/>
      <c r="F192" s="33">
        <f>'[2]FR-16(7)(v)-14 TOTAL CLASS'!H192</f>
        <v>671775</v>
      </c>
      <c r="G192" s="25">
        <f>'[2]FR-16(7)(v)-3 PROD Demand'!H192+'[2]FR-16(7)(v)-7 TRANS Demand'!H192+'[2]FR-16(7)(v)-11 DIST Demand'!H192</f>
        <v>671775</v>
      </c>
      <c r="H192" s="26">
        <f>'[2]FR-16(7)(v)-4 PROD Energy'!H192+'[2]FR-16(7)(v)-8 TRANS Energy'!H192+'[2]FR-16(7)(v)-12 DIST Energy'!H192</f>
        <v>0</v>
      </c>
      <c r="I192" s="27">
        <f>'[2]FR-16(7)(v)-5 PROD Cust'!H192+'[2]FR-16(7)(v)-9 TRANS Cust'!H192+'[2]FR-16(7)(v)-13 DIST Cust'!H192</f>
        <v>0</v>
      </c>
      <c r="J192" s="24">
        <f t="shared" si="35"/>
        <v>671775</v>
      </c>
      <c r="K192" s="24">
        <f t="shared" si="36"/>
        <v>0</v>
      </c>
    </row>
    <row r="193" spans="1:11" ht="13">
      <c r="A193" s="20">
        <v>59</v>
      </c>
      <c r="C193" s="2" t="str">
        <f>'[2]FR-16(7)(v)-1 Functional'!C193</f>
        <v>DISTRIBUTION - CUSTOMER</v>
      </c>
      <c r="D193" s="4" t="str">
        <f>'[2]FR-16(7)(v)-1 Functional'!D193</f>
        <v>K405</v>
      </c>
      <c r="E193" s="3"/>
      <c r="F193" s="33">
        <f>'[2]FR-16(7)(v)-14 TOTAL CLASS'!H193</f>
        <v>51623</v>
      </c>
      <c r="G193" s="25">
        <f>'[2]FR-16(7)(v)-3 PROD Demand'!H193+'[2]FR-16(7)(v)-7 TRANS Demand'!H193+'[2]FR-16(7)(v)-11 DIST Demand'!H193</f>
        <v>0</v>
      </c>
      <c r="H193" s="26">
        <f>'[2]FR-16(7)(v)-4 PROD Energy'!H193+'[2]FR-16(7)(v)-8 TRANS Energy'!H193+'[2]FR-16(7)(v)-12 DIST Energy'!H193</f>
        <v>0</v>
      </c>
      <c r="I193" s="27">
        <f>'[2]FR-16(7)(v)-5 PROD Cust'!H193+'[2]FR-16(7)(v)-9 TRANS Cust'!H193+'[2]FR-16(7)(v)-13 DIST Cust'!H193</f>
        <v>51623</v>
      </c>
      <c r="J193" s="24">
        <f t="shared" si="35"/>
        <v>51623</v>
      </c>
      <c r="K193" s="24">
        <f t="shared" si="36"/>
        <v>0</v>
      </c>
    </row>
    <row r="194" spans="1:11" ht="13">
      <c r="A194" s="20">
        <v>60</v>
      </c>
      <c r="C194" s="2" t="str">
        <f>'[2]FR-16(7)(v)-1 Functional'!C194</f>
        <v>CUSTOMER ACCOUNTING</v>
      </c>
      <c r="D194" s="4" t="str">
        <f>'[2]FR-16(7)(v)-1 Functional'!D194</f>
        <v>A308</v>
      </c>
      <c r="E194" s="3"/>
      <c r="F194" s="33">
        <f>'[2]FR-16(7)(v)-14 TOTAL CLASS'!H194</f>
        <v>317532</v>
      </c>
      <c r="G194" s="25">
        <f>'[2]FR-16(7)(v)-3 PROD Demand'!H194+'[2]FR-16(7)(v)-7 TRANS Demand'!H194+'[2]FR-16(7)(v)-11 DIST Demand'!H194</f>
        <v>0</v>
      </c>
      <c r="H194" s="26">
        <f>'[2]FR-16(7)(v)-4 PROD Energy'!H194+'[2]FR-16(7)(v)-8 TRANS Energy'!H194+'[2]FR-16(7)(v)-12 DIST Energy'!H194</f>
        <v>0</v>
      </c>
      <c r="I194" s="27">
        <f>'[2]FR-16(7)(v)-5 PROD Cust'!H194+'[2]FR-16(7)(v)-9 TRANS Cust'!H194+'[2]FR-16(7)(v)-13 DIST Cust'!H194</f>
        <v>317532</v>
      </c>
      <c r="J194" s="24">
        <f t="shared" si="35"/>
        <v>317532</v>
      </c>
      <c r="K194" s="24">
        <f t="shared" si="36"/>
        <v>0</v>
      </c>
    </row>
    <row r="195" spans="1:11" ht="13">
      <c r="A195" s="20">
        <v>61</v>
      </c>
      <c r="C195" s="2" t="str">
        <f>'[2]FR-16(7)(v)-1 Functional'!C195</f>
        <v>CUSTOMER SERVICE &amp; INFORMATION</v>
      </c>
      <c r="D195" s="4" t="str">
        <f>'[2]FR-16(7)(v)-1 Functional'!D195</f>
        <v>A310</v>
      </c>
      <c r="E195" s="3"/>
      <c r="F195" s="33">
        <f>'[2]FR-16(7)(v)-14 TOTAL CLASS'!H195</f>
        <v>6962</v>
      </c>
      <c r="G195" s="25">
        <f>'[2]FR-16(7)(v)-3 PROD Demand'!H195+'[2]FR-16(7)(v)-7 TRANS Demand'!H195+'[2]FR-16(7)(v)-11 DIST Demand'!H195</f>
        <v>0</v>
      </c>
      <c r="H195" s="26">
        <f>'[2]FR-16(7)(v)-4 PROD Energy'!H195+'[2]FR-16(7)(v)-8 TRANS Energy'!H195+'[2]FR-16(7)(v)-12 DIST Energy'!H195</f>
        <v>0</v>
      </c>
      <c r="I195" s="27">
        <f>'[2]FR-16(7)(v)-5 PROD Cust'!H195+'[2]FR-16(7)(v)-9 TRANS Cust'!H195+'[2]FR-16(7)(v)-13 DIST Cust'!H195</f>
        <v>6962</v>
      </c>
      <c r="J195" s="24">
        <f t="shared" si="35"/>
        <v>6962</v>
      </c>
      <c r="K195" s="24">
        <f t="shared" si="36"/>
        <v>0</v>
      </c>
    </row>
    <row r="196" spans="1:11" ht="13">
      <c r="A196" s="20">
        <v>62</v>
      </c>
      <c r="C196" s="2" t="str">
        <f>'[2]FR-16(7)(v)-1 Functional'!C196</f>
        <v>SALES</v>
      </c>
      <c r="D196" s="4" t="str">
        <f>'[2]FR-16(7)(v)-1 Functional'!D196</f>
        <v>A312</v>
      </c>
      <c r="E196" s="3"/>
      <c r="F196" s="33">
        <f>'[2]FR-16(7)(v)-14 TOTAL CLASS'!H196</f>
        <v>0</v>
      </c>
      <c r="G196" s="25">
        <f>'[2]FR-16(7)(v)-3 PROD Demand'!H196+'[2]FR-16(7)(v)-7 TRANS Demand'!H196+'[2]FR-16(7)(v)-11 DIST Demand'!H196</f>
        <v>0</v>
      </c>
      <c r="H196" s="26">
        <f>'[2]FR-16(7)(v)-4 PROD Energy'!H196+'[2]FR-16(7)(v)-8 TRANS Energy'!H196+'[2]FR-16(7)(v)-12 DIST Energy'!H196</f>
        <v>0</v>
      </c>
      <c r="I196" s="27">
        <f>'[2]FR-16(7)(v)-5 PROD Cust'!H196+'[2]FR-16(7)(v)-9 TRANS Cust'!H196+'[2]FR-16(7)(v)-13 DIST Cust'!H196</f>
        <v>0</v>
      </c>
      <c r="J196" s="24">
        <f t="shared" si="35"/>
        <v>0</v>
      </c>
      <c r="K196" s="24">
        <f t="shared" si="36"/>
        <v>0</v>
      </c>
    </row>
    <row r="197" spans="1:11" ht="13">
      <c r="A197" s="20">
        <v>63</v>
      </c>
      <c r="C197" s="2" t="str">
        <f>'[2]FR-16(7)(v)-1 Functional'!C197</f>
        <v>ADJUSTMENT</v>
      </c>
      <c r="D197" s="4" t="str">
        <f>'[2]FR-16(7)(v)-1 Functional'!D197</f>
        <v>A315</v>
      </c>
      <c r="E197" s="3"/>
      <c r="F197" s="33">
        <f>'[2]FR-16(7)(v)-14 TOTAL CLASS'!H197</f>
        <v>-8021</v>
      </c>
      <c r="G197" s="25">
        <f>'[2]FR-16(7)(v)-3 PROD Demand'!H197+'[2]FR-16(7)(v)-7 TRANS Demand'!H197+'[2]FR-16(7)(v)-11 DIST Demand'!H197</f>
        <v>-951</v>
      </c>
      <c r="H197" s="26">
        <f>'[2]FR-16(7)(v)-4 PROD Energy'!H197+'[2]FR-16(7)(v)-8 TRANS Energy'!H197+'[2]FR-16(7)(v)-12 DIST Energy'!H197</f>
        <v>-5537</v>
      </c>
      <c r="I197" s="27">
        <f>'[2]FR-16(7)(v)-5 PROD Cust'!H197+'[2]FR-16(7)(v)-9 TRANS Cust'!H197+'[2]FR-16(7)(v)-13 DIST Cust'!H197</f>
        <v>-1533</v>
      </c>
      <c r="J197" s="24">
        <f t="shared" si="35"/>
        <v>-8021</v>
      </c>
      <c r="K197" s="24">
        <f t="shared" si="36"/>
        <v>0</v>
      </c>
    </row>
    <row r="198" spans="1:11" ht="13">
      <c r="A198" s="20">
        <v>64</v>
      </c>
      <c r="C198" s="74" t="str">
        <f>'[2]FR-16(7)(v)-1 Functional'!C198</f>
        <v xml:space="preserve">  COMMON &amp; OTHER PLANT IN SERVICE</v>
      </c>
      <c r="E198" s="3"/>
      <c r="F198" s="29">
        <f>SUM(F189:F197)</f>
        <v>4861043</v>
      </c>
      <c r="G198" s="30">
        <f>SUM(G188:G197)</f>
        <v>3136455</v>
      </c>
      <c r="H198" s="31">
        <f>SUM(H188:H197)</f>
        <v>1350004</v>
      </c>
      <c r="I198" s="32">
        <f>SUM(I188:I197)</f>
        <v>374584</v>
      </c>
      <c r="J198" s="29">
        <f>SUM(J188:J197)</f>
        <v>4861043</v>
      </c>
      <c r="K198" s="29">
        <f>SUM(K188:K197)</f>
        <v>0</v>
      </c>
    </row>
    <row r="199" spans="1:11" ht="13">
      <c r="A199" s="20">
        <v>65</v>
      </c>
      <c r="D199" s="4"/>
      <c r="E199" s="3"/>
      <c r="G199" s="21"/>
      <c r="H199" s="22"/>
      <c r="I199" s="23"/>
    </row>
    <row r="200" spans="1:11" ht="13">
      <c r="A200" s="20">
        <v>66</v>
      </c>
      <c r="B200" s="2" t="s">
        <v>56</v>
      </c>
      <c r="D200" s="4"/>
      <c r="E200" s="3"/>
      <c r="F200" s="24">
        <f t="shared" ref="F200:K200" si="37">F198+F186+F171+F145+F139</f>
        <v>222091061</v>
      </c>
      <c r="G200" s="76">
        <f t="shared" si="37"/>
        <v>212680895</v>
      </c>
      <c r="H200" s="77">
        <f t="shared" si="37"/>
        <v>3176384</v>
      </c>
      <c r="I200" s="78">
        <f t="shared" si="37"/>
        <v>6233782</v>
      </c>
      <c r="J200" s="24">
        <f t="shared" si="37"/>
        <v>222091061</v>
      </c>
      <c r="K200" s="24">
        <f t="shared" si="37"/>
        <v>0</v>
      </c>
    </row>
    <row r="201" spans="1:11" ht="13">
      <c r="B201" s="1"/>
      <c r="C201" s="3"/>
      <c r="D201" s="4"/>
      <c r="E201" s="3"/>
      <c r="F201" s="3"/>
      <c r="G201" s="3"/>
      <c r="H201" s="3"/>
      <c r="I201" s="3"/>
      <c r="J201" s="3"/>
    </row>
    <row r="202" spans="1:11" ht="13">
      <c r="A202" s="1" t="str">
        <f>co_name</f>
        <v>DUKE ENERGY KENTUCKY, INC.</v>
      </c>
      <c r="C202" s="3"/>
      <c r="D202" s="4"/>
      <c r="E202" s="3"/>
      <c r="F202" s="3"/>
      <c r="G202" s="3"/>
      <c r="H202" s="3"/>
      <c r="I202" s="3"/>
      <c r="J202" s="3" t="str">
        <f>J1</f>
        <v>FR-16(7)(v)-16</v>
      </c>
      <c r="K202" s="3"/>
    </row>
    <row r="203" spans="1:11" ht="13">
      <c r="A203" s="1" t="str">
        <f>$A$2</f>
        <v>DISTR. SEC. CLASSIFIED - ELECTRIC COST OF SERVICE</v>
      </c>
      <c r="C203" s="3"/>
      <c r="D203" s="4"/>
      <c r="E203" s="3"/>
      <c r="F203" s="3"/>
      <c r="G203" s="3"/>
      <c r="H203" s="3"/>
      <c r="I203" s="3"/>
      <c r="J203" s="3" t="str">
        <f>J2</f>
        <v>WITNESS RESPONSIBLE:</v>
      </c>
      <c r="K203" s="3"/>
    </row>
    <row r="204" spans="1:11" ht="13">
      <c r="A204" s="1" t="str">
        <f>case_name</f>
        <v>CASE NO: 2022-00372</v>
      </c>
      <c r="C204" s="3"/>
      <c r="D204" s="4"/>
      <c r="E204" s="3"/>
      <c r="F204" s="3"/>
      <c r="G204" s="3"/>
      <c r="H204" s="3"/>
      <c r="I204" s="3"/>
      <c r="J204" s="3" t="str">
        <f>Witness</f>
        <v>JAMES E. ZIOLKOWSKI</v>
      </c>
      <c r="K204" s="3"/>
    </row>
    <row r="205" spans="1:11" ht="13">
      <c r="A205" s="1" t="str">
        <f>data_filing</f>
        <v>DATA: 12 MONTHS ACTUAL  &amp; 0 MONTHS ESTIMATED</v>
      </c>
      <c r="C205" s="3"/>
      <c r="D205" s="4"/>
      <c r="E205" s="3"/>
      <c r="F205" s="3"/>
      <c r="G205" s="3"/>
      <c r="H205" s="3"/>
      <c r="I205" s="3"/>
      <c r="J205" s="3" t="str">
        <f>"PAGE "&amp;Pages2-11&amp;" OF "&amp;Pages2</f>
        <v>PAGE 4 OF 15</v>
      </c>
      <c r="K205" s="3"/>
    </row>
    <row r="206" spans="1:11" ht="13">
      <c r="A206" s="1" t="str">
        <f>type</f>
        <v xml:space="preserve">TYPE OF FILING: "X" ORIGINAL   UPDATED    REVISED  </v>
      </c>
      <c r="C206" s="3"/>
      <c r="D206" s="4"/>
      <c r="E206" s="3"/>
      <c r="F206" s="3"/>
      <c r="G206" s="3"/>
      <c r="H206" s="3"/>
      <c r="I206" s="3"/>
      <c r="J206" s="3"/>
      <c r="K206" s="3"/>
    </row>
    <row r="207" spans="1:11" ht="13">
      <c r="A207" s="1"/>
      <c r="C207" s="3"/>
      <c r="D207" s="4"/>
      <c r="E207" s="3"/>
      <c r="F207" s="3"/>
      <c r="G207" s="3"/>
      <c r="H207" s="3"/>
      <c r="I207" s="3"/>
      <c r="J207" s="3"/>
      <c r="K207" s="3"/>
    </row>
    <row r="208" spans="1:11" ht="13">
      <c r="B208" s="1"/>
      <c r="C208" s="3"/>
      <c r="D208" s="4"/>
      <c r="E208" s="3"/>
      <c r="F208" s="3"/>
      <c r="G208" s="3"/>
      <c r="H208" s="3"/>
      <c r="I208" s="3"/>
      <c r="J208" s="3"/>
    </row>
    <row r="209" spans="1:11" ht="13">
      <c r="A209" s="4" t="s">
        <v>2</v>
      </c>
      <c r="B209" s="3"/>
      <c r="C209" s="3"/>
      <c r="D209" s="4"/>
      <c r="E209" s="3"/>
      <c r="F209" s="4" t="s">
        <v>3</v>
      </c>
      <c r="G209" s="7" t="s">
        <v>4</v>
      </c>
      <c r="H209" s="8"/>
      <c r="I209" s="9"/>
      <c r="J209" s="4" t="s">
        <v>3</v>
      </c>
      <c r="K209" s="4" t="s">
        <v>5</v>
      </c>
    </row>
    <row r="210" spans="1:11" ht="13">
      <c r="A210" s="10" t="s">
        <v>6</v>
      </c>
      <c r="B210" s="11" t="str">
        <f>"NET ELECTRIC PLANT"</f>
        <v>NET ELECTRIC PLANT</v>
      </c>
      <c r="C210" s="11"/>
      <c r="D210" s="10" t="s">
        <v>8</v>
      </c>
      <c r="E210" s="11"/>
      <c r="F210" s="10" t="str">
        <f>$F$9</f>
        <v>DISTR. SEC.</v>
      </c>
      <c r="G210" s="68" t="str">
        <f t="shared" ref="G210:I211" si="38">G9</f>
        <v>DEMAND</v>
      </c>
      <c r="H210" s="69" t="str">
        <f t="shared" si="38"/>
        <v>ENERGY</v>
      </c>
      <c r="I210" s="70" t="str">
        <f t="shared" si="38"/>
        <v>CUSTOMER</v>
      </c>
      <c r="J210" s="10" t="s">
        <v>13</v>
      </c>
      <c r="K210" s="10" t="s">
        <v>14</v>
      </c>
    </row>
    <row r="211" spans="1:11" ht="13">
      <c r="C211" s="16" t="s">
        <v>57</v>
      </c>
      <c r="D211" s="4"/>
      <c r="E211" s="3"/>
      <c r="G211" s="71">
        <f t="shared" si="38"/>
        <v>3</v>
      </c>
      <c r="H211" s="72">
        <f t="shared" si="38"/>
        <v>4</v>
      </c>
      <c r="I211" s="73">
        <f t="shared" si="38"/>
        <v>5</v>
      </c>
    </row>
    <row r="212" spans="1:11" ht="13">
      <c r="A212" s="20">
        <v>1</v>
      </c>
      <c r="B212" s="2" t="s">
        <v>39</v>
      </c>
      <c r="D212" s="4"/>
      <c r="E212" s="3"/>
      <c r="G212" s="21"/>
      <c r="H212" s="22"/>
      <c r="I212" s="23"/>
    </row>
    <row r="213" spans="1:11" ht="13">
      <c r="A213" s="20">
        <v>2</v>
      </c>
      <c r="C213" s="2" t="str">
        <f>'[2]FR-16(7)(v)-1 Functional'!C213</f>
        <v>PRODUCTION STEAM</v>
      </c>
      <c r="D213" s="4"/>
      <c r="E213" s="3"/>
      <c r="F213" s="24">
        <f t="shared" ref="F213:K215" si="39">F59-F136</f>
        <v>125483912</v>
      </c>
      <c r="G213" s="25">
        <f t="shared" si="39"/>
        <v>125483912</v>
      </c>
      <c r="H213" s="26">
        <f t="shared" si="39"/>
        <v>0</v>
      </c>
      <c r="I213" s="27">
        <f t="shared" si="39"/>
        <v>0</v>
      </c>
      <c r="J213" s="24">
        <f t="shared" si="39"/>
        <v>125483912</v>
      </c>
      <c r="K213" s="24">
        <f t="shared" si="39"/>
        <v>0</v>
      </c>
    </row>
    <row r="214" spans="1:11" ht="13">
      <c r="A214" s="20">
        <v>3</v>
      </c>
      <c r="C214" s="2" t="str">
        <f>'[2]FR-16(7)(v)-1 Functional'!C214</f>
        <v>PRODUCTION OTHER</v>
      </c>
      <c r="D214" s="4"/>
      <c r="E214" s="3"/>
      <c r="F214" s="24">
        <f t="shared" si="39"/>
        <v>42608376</v>
      </c>
      <c r="G214" s="25">
        <f t="shared" si="39"/>
        <v>42608376</v>
      </c>
      <c r="H214" s="26">
        <f t="shared" si="39"/>
        <v>0</v>
      </c>
      <c r="I214" s="27">
        <f t="shared" si="39"/>
        <v>0</v>
      </c>
      <c r="J214" s="24">
        <f t="shared" si="39"/>
        <v>42608376</v>
      </c>
      <c r="K214" s="24">
        <f t="shared" si="39"/>
        <v>0</v>
      </c>
    </row>
    <row r="215" spans="1:11" ht="13">
      <c r="A215" s="20">
        <v>4</v>
      </c>
      <c r="C215" s="2" t="str">
        <f>'[2]FR-16(7)(v)-1 Functional'!C215</f>
        <v>ADJUSTMENT</v>
      </c>
      <c r="D215" s="4"/>
      <c r="E215" s="3"/>
      <c r="F215" s="24">
        <f t="shared" si="39"/>
        <v>-409992</v>
      </c>
      <c r="G215" s="25">
        <f t="shared" si="39"/>
        <v>-409992</v>
      </c>
      <c r="H215" s="26">
        <f t="shared" si="39"/>
        <v>0</v>
      </c>
      <c r="I215" s="27">
        <f t="shared" si="39"/>
        <v>0</v>
      </c>
      <c r="J215" s="24">
        <f t="shared" si="39"/>
        <v>-409992</v>
      </c>
      <c r="K215" s="24">
        <f t="shared" si="39"/>
        <v>0</v>
      </c>
    </row>
    <row r="216" spans="1:11" ht="13">
      <c r="A216" s="20">
        <v>5</v>
      </c>
      <c r="C216" s="74" t="str">
        <f>'[2]FR-16(7)(v)-1 Functional'!C216</f>
        <v xml:space="preserve">  NET PRODUCTION PLANT</v>
      </c>
      <c r="D216" s="4"/>
      <c r="E216" s="3"/>
      <c r="F216" s="29">
        <f t="shared" ref="F216:K216" si="40">SUM(F213:F215)</f>
        <v>167682296</v>
      </c>
      <c r="G216" s="30">
        <f t="shared" si="40"/>
        <v>167682296</v>
      </c>
      <c r="H216" s="31">
        <f t="shared" si="40"/>
        <v>0</v>
      </c>
      <c r="I216" s="32">
        <f t="shared" si="40"/>
        <v>0</v>
      </c>
      <c r="J216" s="29">
        <f t="shared" si="40"/>
        <v>167682296</v>
      </c>
      <c r="K216" s="29">
        <f t="shared" si="40"/>
        <v>0</v>
      </c>
    </row>
    <row r="217" spans="1:11" ht="13">
      <c r="A217" s="20">
        <v>6</v>
      </c>
      <c r="D217" s="4"/>
      <c r="E217" s="3"/>
      <c r="G217" s="21"/>
      <c r="H217" s="22"/>
      <c r="I217" s="23"/>
    </row>
    <row r="218" spans="1:11" ht="13">
      <c r="A218" s="20">
        <v>7</v>
      </c>
      <c r="B218" s="2" t="s">
        <v>42</v>
      </c>
      <c r="D218" s="4"/>
      <c r="E218" s="3"/>
      <c r="F218" s="24"/>
      <c r="G218" s="25"/>
      <c r="H218" s="26"/>
      <c r="I218" s="27"/>
      <c r="J218" s="24"/>
    </row>
    <row r="219" spans="1:11" ht="13">
      <c r="A219" s="20">
        <v>8</v>
      </c>
      <c r="C219" s="2" t="str">
        <f>'[2]FR-16(7)(v)-1 Functional'!C219</f>
        <v>MAIN STEP-UP TRANSFORMERS</v>
      </c>
      <c r="D219" s="4"/>
      <c r="E219" s="3"/>
      <c r="F219" s="24">
        <f t="shared" ref="F219:K221" si="41">F65-F142</f>
        <v>0</v>
      </c>
      <c r="G219" s="25">
        <f t="shared" si="41"/>
        <v>0</v>
      </c>
      <c r="H219" s="26">
        <f t="shared" si="41"/>
        <v>0</v>
      </c>
      <c r="I219" s="27">
        <f t="shared" si="41"/>
        <v>0</v>
      </c>
      <c r="J219" s="24">
        <f t="shared" si="41"/>
        <v>0</v>
      </c>
      <c r="K219" s="24">
        <f t="shared" si="41"/>
        <v>0</v>
      </c>
    </row>
    <row r="220" spans="1:11" ht="13">
      <c r="A220" s="20">
        <v>9</v>
      </c>
      <c r="C220" s="2" t="str">
        <f>'[2]FR-16(7)(v)-1 Functional'!C220</f>
        <v>OTHER TRANSMISSION</v>
      </c>
      <c r="D220" s="4"/>
      <c r="E220" s="3"/>
      <c r="F220" s="24">
        <f t="shared" si="41"/>
        <v>34622799</v>
      </c>
      <c r="G220" s="25">
        <f t="shared" si="41"/>
        <v>34622799</v>
      </c>
      <c r="H220" s="26">
        <f t="shared" si="41"/>
        <v>0</v>
      </c>
      <c r="I220" s="27">
        <f t="shared" si="41"/>
        <v>0</v>
      </c>
      <c r="J220" s="24">
        <f t="shared" si="41"/>
        <v>34622799</v>
      </c>
      <c r="K220" s="24">
        <f t="shared" si="41"/>
        <v>0</v>
      </c>
    </row>
    <row r="221" spans="1:11" ht="13">
      <c r="A221" s="20">
        <v>10</v>
      </c>
      <c r="C221" s="2" t="str">
        <f>'[2]FR-16(7)(v)-1 Functional'!C221</f>
        <v>ADJUSTMENT</v>
      </c>
      <c r="D221" s="4"/>
      <c r="E221" s="3"/>
      <c r="F221" s="24">
        <f t="shared" si="41"/>
        <v>-14824</v>
      </c>
      <c r="G221" s="25">
        <f t="shared" si="41"/>
        <v>-14824</v>
      </c>
      <c r="H221" s="26">
        <f t="shared" si="41"/>
        <v>0</v>
      </c>
      <c r="I221" s="27">
        <f t="shared" si="41"/>
        <v>0</v>
      </c>
      <c r="J221" s="24">
        <f t="shared" si="41"/>
        <v>-14824</v>
      </c>
      <c r="K221" s="24">
        <f t="shared" si="41"/>
        <v>0</v>
      </c>
    </row>
    <row r="222" spans="1:11" ht="13">
      <c r="A222" s="20">
        <v>11</v>
      </c>
      <c r="C222" s="74" t="str">
        <f>'[2]FR-16(7)(v)-1 Functional'!C222</f>
        <v xml:space="preserve">    NET TRANSMISSION PLANT</v>
      </c>
      <c r="D222" s="4"/>
      <c r="E222" s="3"/>
      <c r="F222" s="29">
        <f t="shared" ref="F222:K222" si="42">SUM(F218:F221)</f>
        <v>34607975</v>
      </c>
      <c r="G222" s="30">
        <f t="shared" si="42"/>
        <v>34607975</v>
      </c>
      <c r="H222" s="31">
        <f t="shared" si="42"/>
        <v>0</v>
      </c>
      <c r="I222" s="32">
        <f t="shared" si="42"/>
        <v>0</v>
      </c>
      <c r="J222" s="29">
        <f t="shared" si="42"/>
        <v>34607975</v>
      </c>
      <c r="K222" s="29">
        <f t="shared" si="42"/>
        <v>0</v>
      </c>
    </row>
    <row r="223" spans="1:11" ht="13">
      <c r="A223" s="20">
        <v>12</v>
      </c>
      <c r="D223" s="4"/>
      <c r="E223" s="3"/>
      <c r="G223" s="21"/>
      <c r="H223" s="22"/>
      <c r="I223" s="23"/>
    </row>
    <row r="224" spans="1:11" ht="13">
      <c r="A224" s="20">
        <v>13</v>
      </c>
      <c r="B224" s="2" t="s">
        <v>58</v>
      </c>
      <c r="D224" s="4"/>
      <c r="E224" s="3"/>
      <c r="F224" s="24">
        <f t="shared" ref="F224:K224" si="43">F70-F147</f>
        <v>202290271</v>
      </c>
      <c r="G224" s="25">
        <f t="shared" si="43"/>
        <v>202290271</v>
      </c>
      <c r="H224" s="26">
        <f t="shared" si="43"/>
        <v>0</v>
      </c>
      <c r="I224" s="27">
        <f t="shared" si="43"/>
        <v>0</v>
      </c>
      <c r="J224" s="24">
        <f t="shared" si="43"/>
        <v>202290271</v>
      </c>
      <c r="K224" s="24">
        <f t="shared" si="43"/>
        <v>0</v>
      </c>
    </row>
    <row r="225" spans="1:11" ht="13">
      <c r="A225" s="20">
        <v>14</v>
      </c>
      <c r="D225" s="4"/>
      <c r="E225" s="3"/>
      <c r="G225" s="21"/>
      <c r="H225" s="22"/>
      <c r="I225" s="23"/>
    </row>
    <row r="226" spans="1:11" ht="13">
      <c r="A226" s="20">
        <v>15</v>
      </c>
      <c r="B226" s="2" t="s">
        <v>47</v>
      </c>
      <c r="D226" s="4"/>
      <c r="E226" s="3"/>
      <c r="G226" s="21"/>
      <c r="H226" s="22"/>
      <c r="I226" s="23"/>
    </row>
    <row r="227" spans="1:11" ht="13">
      <c r="A227" s="20">
        <v>16</v>
      </c>
      <c r="C227" s="2" t="str">
        <f>'[2]FR-16(7)(v)-1 Functional'!C227</f>
        <v>SUBSTATIONS</v>
      </c>
      <c r="D227" s="4"/>
      <c r="E227" s="3"/>
      <c r="F227" s="24">
        <f t="shared" ref="F227:K242" si="44">F73-F150</f>
        <v>38694519</v>
      </c>
      <c r="G227" s="25">
        <f t="shared" si="44"/>
        <v>38694519</v>
      </c>
      <c r="H227" s="26">
        <f t="shared" si="44"/>
        <v>0</v>
      </c>
      <c r="I227" s="27">
        <f t="shared" si="44"/>
        <v>0</v>
      </c>
      <c r="J227" s="24">
        <f t="shared" si="44"/>
        <v>38694519</v>
      </c>
      <c r="K227" s="24">
        <f t="shared" si="44"/>
        <v>0</v>
      </c>
    </row>
    <row r="228" spans="1:11" ht="13">
      <c r="A228" s="20">
        <v>17</v>
      </c>
      <c r="C228" s="2" t="str">
        <f>'[2]FR-16(7)(v)-1 Functional'!C228</f>
        <v>POLES, TOWERS  &amp; FIXTURES - PRIMARY - DEMAND</v>
      </c>
      <c r="D228" s="4"/>
      <c r="E228" s="3"/>
      <c r="F228" s="24">
        <f t="shared" si="44"/>
        <v>8145599</v>
      </c>
      <c r="G228" s="25">
        <f t="shared" si="44"/>
        <v>8145599</v>
      </c>
      <c r="H228" s="26">
        <f t="shared" si="44"/>
        <v>0</v>
      </c>
      <c r="I228" s="27">
        <f t="shared" si="44"/>
        <v>0</v>
      </c>
      <c r="J228" s="24">
        <f t="shared" si="44"/>
        <v>8145599</v>
      </c>
      <c r="K228" s="24">
        <f t="shared" si="44"/>
        <v>0</v>
      </c>
    </row>
    <row r="229" spans="1:11" ht="13">
      <c r="A229" s="20">
        <v>18</v>
      </c>
      <c r="C229" s="2" t="str">
        <f>'[2]FR-16(7)(v)-1 Functional'!C229</f>
        <v>POLES, TOWERS  &amp; FIXTURES - PRIMARY - CUSTOMER</v>
      </c>
      <c r="D229" s="4"/>
      <c r="E229" s="3"/>
      <c r="F229" s="24">
        <f t="shared" si="44"/>
        <v>974419</v>
      </c>
      <c r="G229" s="25">
        <f t="shared" si="44"/>
        <v>0</v>
      </c>
      <c r="H229" s="26">
        <f t="shared" si="44"/>
        <v>0</v>
      </c>
      <c r="I229" s="27">
        <f t="shared" si="44"/>
        <v>974419</v>
      </c>
      <c r="J229" s="24">
        <f t="shared" si="44"/>
        <v>974419</v>
      </c>
      <c r="K229" s="24">
        <f t="shared" si="44"/>
        <v>0</v>
      </c>
    </row>
    <row r="230" spans="1:11" ht="13">
      <c r="A230" s="20">
        <v>19</v>
      </c>
      <c r="C230" s="2" t="str">
        <f>'[2]FR-16(7)(v)-1 Functional'!C230</f>
        <v>POLES, TOWERS  &amp; FIXTURES - SECONDARY - DEMAND</v>
      </c>
      <c r="D230" s="4"/>
      <c r="E230" s="3"/>
      <c r="F230" s="24">
        <f t="shared" si="44"/>
        <v>2943893</v>
      </c>
      <c r="G230" s="25">
        <f t="shared" si="44"/>
        <v>2943893</v>
      </c>
      <c r="H230" s="26">
        <f t="shared" si="44"/>
        <v>0</v>
      </c>
      <c r="I230" s="27">
        <f t="shared" si="44"/>
        <v>0</v>
      </c>
      <c r="J230" s="24">
        <f t="shared" si="44"/>
        <v>2943893</v>
      </c>
      <c r="K230" s="24">
        <f t="shared" si="44"/>
        <v>0</v>
      </c>
    </row>
    <row r="231" spans="1:11" ht="13">
      <c r="A231" s="20">
        <v>20</v>
      </c>
      <c r="C231" s="2" t="str">
        <f>'[2]FR-16(7)(v)-1 Functional'!C231</f>
        <v>POLES, TOWERS  &amp; FIXTURES - SECONDARY - CUSTOMER</v>
      </c>
      <c r="D231" s="4"/>
      <c r="E231" s="3"/>
      <c r="F231" s="24">
        <f t="shared" si="44"/>
        <v>253399</v>
      </c>
      <c r="G231" s="25">
        <f t="shared" si="44"/>
        <v>0</v>
      </c>
      <c r="H231" s="26">
        <f t="shared" si="44"/>
        <v>0</v>
      </c>
      <c r="I231" s="27">
        <f t="shared" si="44"/>
        <v>253399</v>
      </c>
      <c r="J231" s="24">
        <f t="shared" si="44"/>
        <v>253399</v>
      </c>
      <c r="K231" s="24">
        <f t="shared" si="44"/>
        <v>0</v>
      </c>
    </row>
    <row r="232" spans="1:11" ht="13">
      <c r="A232" s="20">
        <v>21</v>
      </c>
      <c r="C232" s="2" t="str">
        <f>'[2]FR-16(7)(v)-1 Functional'!C232</f>
        <v>CONDUCTORS - OVERHEAD / PRIMARY - DEMAND</v>
      </c>
      <c r="D232" s="4"/>
      <c r="E232" s="3"/>
      <c r="F232" s="24">
        <f t="shared" si="44"/>
        <v>22112184</v>
      </c>
      <c r="G232" s="25">
        <f t="shared" si="44"/>
        <v>22112184</v>
      </c>
      <c r="H232" s="26">
        <f t="shared" si="44"/>
        <v>0</v>
      </c>
      <c r="I232" s="27">
        <f t="shared" si="44"/>
        <v>0</v>
      </c>
      <c r="J232" s="24">
        <f t="shared" si="44"/>
        <v>22112184</v>
      </c>
      <c r="K232" s="24">
        <f t="shared" si="44"/>
        <v>0</v>
      </c>
    </row>
    <row r="233" spans="1:11" ht="13">
      <c r="A233" s="20">
        <v>22</v>
      </c>
      <c r="C233" s="2" t="str">
        <f>'[2]FR-16(7)(v)-1 Functional'!C233</f>
        <v>CONDUCTORS - OVERHEAD / PRIMARY - CUSTOMER</v>
      </c>
      <c r="D233" s="4"/>
      <c r="E233" s="3"/>
      <c r="F233" s="24">
        <f t="shared" si="44"/>
        <v>1413391</v>
      </c>
      <c r="G233" s="25">
        <f t="shared" si="44"/>
        <v>0</v>
      </c>
      <c r="H233" s="26">
        <f t="shared" si="44"/>
        <v>0</v>
      </c>
      <c r="I233" s="27">
        <f t="shared" si="44"/>
        <v>1413391</v>
      </c>
      <c r="J233" s="24">
        <f t="shared" si="44"/>
        <v>1413391</v>
      </c>
      <c r="K233" s="24">
        <f t="shared" si="44"/>
        <v>0</v>
      </c>
    </row>
    <row r="234" spans="1:11" ht="13">
      <c r="A234" s="20">
        <v>23</v>
      </c>
      <c r="C234" s="2" t="str">
        <f>'[2]FR-16(7)(v)-1 Functional'!C234</f>
        <v>CONDUCTORS - OVERHEAD / SECONDARY - DEMAND</v>
      </c>
      <c r="D234" s="4"/>
      <c r="E234" s="3"/>
      <c r="F234" s="24">
        <f t="shared" si="44"/>
        <v>8812489</v>
      </c>
      <c r="G234" s="25">
        <f t="shared" si="44"/>
        <v>8812489</v>
      </c>
      <c r="H234" s="26">
        <f t="shared" si="44"/>
        <v>0</v>
      </c>
      <c r="I234" s="27">
        <f t="shared" si="44"/>
        <v>0</v>
      </c>
      <c r="J234" s="24">
        <f t="shared" si="44"/>
        <v>8812489</v>
      </c>
      <c r="K234" s="24">
        <f t="shared" si="44"/>
        <v>0</v>
      </c>
    </row>
    <row r="235" spans="1:11" ht="13">
      <c r="A235" s="20">
        <v>24</v>
      </c>
      <c r="C235" s="2" t="str">
        <f>'[2]FR-16(7)(v)-1 Functional'!C235</f>
        <v>CONDUCTORS - OVERHEAD / SECONDARY - CUSTOMER</v>
      </c>
      <c r="D235" s="4"/>
      <c r="E235" s="3"/>
      <c r="F235" s="24">
        <f t="shared" si="44"/>
        <v>645758</v>
      </c>
      <c r="G235" s="25">
        <f t="shared" si="44"/>
        <v>0</v>
      </c>
      <c r="H235" s="26">
        <f t="shared" si="44"/>
        <v>0</v>
      </c>
      <c r="I235" s="27">
        <f t="shared" si="44"/>
        <v>645758</v>
      </c>
      <c r="J235" s="24">
        <f t="shared" si="44"/>
        <v>645758</v>
      </c>
      <c r="K235" s="24">
        <f t="shared" si="44"/>
        <v>0</v>
      </c>
    </row>
    <row r="236" spans="1:11" ht="13">
      <c r="A236" s="20">
        <v>25</v>
      </c>
      <c r="C236" s="2" t="str">
        <f>'[2]FR-16(7)(v)-1 Functional'!C236</f>
        <v>CONDUCTORS - UNDERGROUND / PRIMARY - DEMAND</v>
      </c>
      <c r="D236" s="4"/>
      <c r="E236" s="3"/>
      <c r="F236" s="24">
        <f t="shared" si="44"/>
        <v>21042444</v>
      </c>
      <c r="G236" s="25">
        <f t="shared" si="44"/>
        <v>21042444</v>
      </c>
      <c r="H236" s="26">
        <f t="shared" si="44"/>
        <v>0</v>
      </c>
      <c r="I236" s="27">
        <f t="shared" si="44"/>
        <v>0</v>
      </c>
      <c r="J236" s="24">
        <f t="shared" si="44"/>
        <v>21042444</v>
      </c>
      <c r="K236" s="24">
        <f t="shared" si="44"/>
        <v>0</v>
      </c>
    </row>
    <row r="237" spans="1:11" ht="13">
      <c r="A237" s="20">
        <v>26</v>
      </c>
      <c r="C237" s="2" t="str">
        <f>'[2]FR-16(7)(v)-1 Functional'!C237</f>
        <v>CONDUCTORS - UNDERGROUND / PRIMARY - CUSTOMER</v>
      </c>
      <c r="D237" s="4"/>
      <c r="E237" s="3"/>
      <c r="F237" s="24">
        <f t="shared" si="44"/>
        <v>1465686</v>
      </c>
      <c r="G237" s="25">
        <f t="shared" si="44"/>
        <v>0</v>
      </c>
      <c r="H237" s="26">
        <f t="shared" si="44"/>
        <v>0</v>
      </c>
      <c r="I237" s="27">
        <f t="shared" si="44"/>
        <v>1465686</v>
      </c>
      <c r="J237" s="24">
        <f t="shared" si="44"/>
        <v>1465686</v>
      </c>
      <c r="K237" s="24">
        <f t="shared" si="44"/>
        <v>0</v>
      </c>
    </row>
    <row r="238" spans="1:11" ht="13">
      <c r="A238" s="20">
        <v>27</v>
      </c>
      <c r="C238" s="2" t="str">
        <f>'[2]FR-16(7)(v)-1 Functional'!C238</f>
        <v>CONDUCTORS - UNDERGROUND / SECONDARY - DEMAND</v>
      </c>
      <c r="D238" s="4"/>
      <c r="E238" s="3"/>
      <c r="F238" s="24">
        <f t="shared" si="44"/>
        <v>4411660</v>
      </c>
      <c r="G238" s="25">
        <f t="shared" si="44"/>
        <v>4411660</v>
      </c>
      <c r="H238" s="26">
        <f t="shared" si="44"/>
        <v>0</v>
      </c>
      <c r="I238" s="27">
        <f t="shared" si="44"/>
        <v>0</v>
      </c>
      <c r="J238" s="24">
        <f t="shared" si="44"/>
        <v>4411660</v>
      </c>
      <c r="K238" s="24">
        <f t="shared" si="44"/>
        <v>0</v>
      </c>
    </row>
    <row r="239" spans="1:11" ht="13">
      <c r="A239" s="20">
        <v>28</v>
      </c>
      <c r="C239" s="2" t="str">
        <f>'[2]FR-16(7)(v)-1 Functional'!C239</f>
        <v>CONDUCTORS - UNDERGROUND / SECONDARY - CUSTOMER</v>
      </c>
      <c r="D239" s="4"/>
      <c r="E239" s="3"/>
      <c r="F239" s="24">
        <f t="shared" si="44"/>
        <v>268426</v>
      </c>
      <c r="G239" s="25">
        <f t="shared" si="44"/>
        <v>0</v>
      </c>
      <c r="H239" s="26">
        <f t="shared" si="44"/>
        <v>0</v>
      </c>
      <c r="I239" s="27">
        <f t="shared" si="44"/>
        <v>268426</v>
      </c>
      <c r="J239" s="24">
        <f t="shared" si="44"/>
        <v>268426</v>
      </c>
      <c r="K239" s="24">
        <f t="shared" si="44"/>
        <v>0</v>
      </c>
    </row>
    <row r="240" spans="1:11" ht="13">
      <c r="A240" s="20">
        <v>29</v>
      </c>
      <c r="C240" s="2" t="str">
        <f>'[2]FR-16(7)(v)-1 Functional'!C240</f>
        <v>TRANSFORMERS DEMAND RELATED</v>
      </c>
      <c r="D240" s="4"/>
      <c r="E240" s="3"/>
      <c r="F240" s="24">
        <f t="shared" si="44"/>
        <v>12264271</v>
      </c>
      <c r="G240" s="25">
        <f t="shared" si="44"/>
        <v>12264271</v>
      </c>
      <c r="H240" s="26">
        <f t="shared" si="44"/>
        <v>0</v>
      </c>
      <c r="I240" s="27">
        <f t="shared" si="44"/>
        <v>0</v>
      </c>
      <c r="J240" s="24">
        <f t="shared" si="44"/>
        <v>12264271</v>
      </c>
      <c r="K240" s="24">
        <f t="shared" si="44"/>
        <v>0</v>
      </c>
    </row>
    <row r="241" spans="1:11" ht="13">
      <c r="A241" s="20">
        <v>30</v>
      </c>
      <c r="C241" s="2" t="str">
        <f>'[2]FR-16(7)(v)-1 Functional'!C241</f>
        <v>TRANSFORMERS CUSTOMER RELATED</v>
      </c>
      <c r="D241" s="4"/>
      <c r="E241" s="3"/>
      <c r="F241" s="24">
        <f t="shared" si="44"/>
        <v>1123815</v>
      </c>
      <c r="G241" s="25">
        <f t="shared" si="44"/>
        <v>0</v>
      </c>
      <c r="H241" s="26">
        <f t="shared" si="44"/>
        <v>0</v>
      </c>
      <c r="I241" s="27">
        <f t="shared" si="44"/>
        <v>1123815</v>
      </c>
      <c r="J241" s="24">
        <f t="shared" si="44"/>
        <v>1123815</v>
      </c>
      <c r="K241" s="24">
        <f t="shared" si="44"/>
        <v>0</v>
      </c>
    </row>
    <row r="242" spans="1:11" ht="13">
      <c r="A242" s="20">
        <v>31</v>
      </c>
      <c r="C242" s="2" t="str">
        <f>'[2]FR-16(7)(v)-1 Functional'!C242</f>
        <v>SERVICES</v>
      </c>
      <c r="D242" s="4"/>
      <c r="E242" s="3"/>
      <c r="F242" s="24">
        <f t="shared" si="44"/>
        <v>1011822</v>
      </c>
      <c r="G242" s="25">
        <f t="shared" si="44"/>
        <v>0</v>
      </c>
      <c r="H242" s="26">
        <f t="shared" si="44"/>
        <v>0</v>
      </c>
      <c r="I242" s="27">
        <f t="shared" si="44"/>
        <v>1011822</v>
      </c>
      <c r="J242" s="24">
        <f t="shared" si="44"/>
        <v>1011822</v>
      </c>
      <c r="K242" s="24">
        <f t="shared" si="44"/>
        <v>0</v>
      </c>
    </row>
    <row r="243" spans="1:11" ht="13">
      <c r="A243" s="20">
        <v>32</v>
      </c>
      <c r="C243" s="2" t="str">
        <f>'[2]FR-16(7)(v)-1 Functional'!C243</f>
        <v>METERS</v>
      </c>
      <c r="D243" s="4"/>
      <c r="E243" s="3"/>
      <c r="F243" s="24">
        <f t="shared" ref="F243:K247" si="45">F89-F166</f>
        <v>4065522</v>
      </c>
      <c r="G243" s="25">
        <f t="shared" si="45"/>
        <v>0</v>
      </c>
      <c r="H243" s="26">
        <f t="shared" si="45"/>
        <v>0</v>
      </c>
      <c r="I243" s="27">
        <f t="shared" si="45"/>
        <v>4065522</v>
      </c>
      <c r="J243" s="24">
        <f t="shared" si="45"/>
        <v>4065522</v>
      </c>
      <c r="K243" s="24">
        <f t="shared" si="45"/>
        <v>0</v>
      </c>
    </row>
    <row r="244" spans="1:11" ht="13">
      <c r="A244" s="20">
        <v>33</v>
      </c>
      <c r="C244" s="2" t="str">
        <f>'[2]FR-16(7)(v)-1 Functional'!C244</f>
        <v>STREET LIGHTS</v>
      </c>
      <c r="D244" s="4"/>
      <c r="E244" s="3"/>
      <c r="F244" s="24">
        <f t="shared" si="45"/>
        <v>0</v>
      </c>
      <c r="G244" s="25">
        <f t="shared" si="45"/>
        <v>0</v>
      </c>
      <c r="H244" s="26">
        <f t="shared" si="45"/>
        <v>0</v>
      </c>
      <c r="I244" s="27">
        <f t="shared" si="45"/>
        <v>0</v>
      </c>
      <c r="J244" s="24">
        <f t="shared" si="45"/>
        <v>0</v>
      </c>
      <c r="K244" s="24">
        <f t="shared" si="45"/>
        <v>0</v>
      </c>
    </row>
    <row r="245" spans="1:11" ht="13">
      <c r="A245" s="20">
        <v>34</v>
      </c>
      <c r="C245" s="2" t="str">
        <f>'[2]FR-16(7)(v)-1 Functional'!C245</f>
        <v xml:space="preserve">ADJUSTMENT  </v>
      </c>
      <c r="D245" s="4"/>
      <c r="E245" s="3"/>
      <c r="F245" s="24">
        <f t="shared" si="45"/>
        <v>-328889</v>
      </c>
      <c r="G245" s="25">
        <f t="shared" si="45"/>
        <v>-296805</v>
      </c>
      <c r="H245" s="26">
        <f t="shared" si="45"/>
        <v>0</v>
      </c>
      <c r="I245" s="27">
        <f t="shared" si="45"/>
        <v>-32084</v>
      </c>
      <c r="J245" s="24">
        <f t="shared" si="45"/>
        <v>-328889</v>
      </c>
      <c r="K245" s="24">
        <f t="shared" si="45"/>
        <v>0</v>
      </c>
    </row>
    <row r="246" spans="1:11" ht="13">
      <c r="A246" s="20">
        <v>35</v>
      </c>
      <c r="C246" s="2" t="str">
        <f>'[2]FR-16(7)(v)-1 Functional'!C246</f>
        <v>CONSTRUCTION NOT CLASSIFIED</v>
      </c>
      <c r="D246" s="4"/>
      <c r="E246" s="3"/>
      <c r="F246" s="24">
        <f t="shared" si="45"/>
        <v>0</v>
      </c>
      <c r="G246" s="25">
        <f t="shared" si="45"/>
        <v>0</v>
      </c>
      <c r="H246" s="26">
        <f t="shared" si="45"/>
        <v>0</v>
      </c>
      <c r="I246" s="27">
        <f t="shared" si="45"/>
        <v>0</v>
      </c>
      <c r="J246" s="24">
        <f t="shared" si="45"/>
        <v>0</v>
      </c>
      <c r="K246" s="24">
        <f t="shared" si="45"/>
        <v>0</v>
      </c>
    </row>
    <row r="247" spans="1:11" ht="13">
      <c r="A247" s="20">
        <v>36</v>
      </c>
      <c r="C247" s="2" t="str">
        <f>'[2]FR-16(7)(v)-1 Functional'!C247</f>
        <v>RWIP</v>
      </c>
      <c r="D247" s="4"/>
      <c r="E247" s="3"/>
      <c r="F247" s="24">
        <f t="shared" si="45"/>
        <v>6474694</v>
      </c>
      <c r="G247" s="25">
        <f t="shared" si="45"/>
        <v>6474694</v>
      </c>
      <c r="H247" s="26">
        <f t="shared" si="45"/>
        <v>0</v>
      </c>
      <c r="I247" s="27">
        <f t="shared" si="45"/>
        <v>0</v>
      </c>
      <c r="J247" s="24">
        <f t="shared" si="45"/>
        <v>6474694</v>
      </c>
      <c r="K247" s="24">
        <f t="shared" si="45"/>
        <v>0</v>
      </c>
    </row>
    <row r="248" spans="1:11" ht="13">
      <c r="A248" s="20">
        <v>37</v>
      </c>
      <c r="C248" s="2" t="str">
        <f>'[2]FR-16(7)(v)-1 Functional'!C248</f>
        <v xml:space="preserve">  NET DISTRIBUTION PLANT</v>
      </c>
      <c r="D248" s="4"/>
      <c r="E248" s="3"/>
      <c r="F248" s="29">
        <f>SUM(F226:F247)</f>
        <v>135795102</v>
      </c>
      <c r="G248" s="30">
        <f t="shared" ref="G248:K248" si="46">SUM(G226:G247)</f>
        <v>124604948</v>
      </c>
      <c r="H248" s="31">
        <f t="shared" si="46"/>
        <v>0</v>
      </c>
      <c r="I248" s="32">
        <f t="shared" si="46"/>
        <v>11190154</v>
      </c>
      <c r="J248" s="29">
        <f t="shared" si="46"/>
        <v>135795102</v>
      </c>
      <c r="K248" s="29">
        <f t="shared" si="46"/>
        <v>0</v>
      </c>
    </row>
    <row r="249" spans="1:11" ht="13">
      <c r="A249" s="20">
        <v>38</v>
      </c>
      <c r="D249" s="4"/>
      <c r="E249" s="3"/>
      <c r="G249" s="21"/>
      <c r="H249" s="22"/>
      <c r="I249" s="23"/>
    </row>
    <row r="250" spans="1:11" ht="13">
      <c r="A250" s="20">
        <v>39</v>
      </c>
      <c r="B250" s="2" t="s">
        <v>59</v>
      </c>
      <c r="D250" s="4"/>
      <c r="E250" s="3"/>
      <c r="F250" s="24">
        <f t="shared" ref="F250:K251" si="47">F96-F173</f>
        <v>170403077</v>
      </c>
      <c r="G250" s="25">
        <f t="shared" si="47"/>
        <v>159212923</v>
      </c>
      <c r="H250" s="26">
        <f t="shared" si="47"/>
        <v>0</v>
      </c>
      <c r="I250" s="27">
        <f t="shared" si="47"/>
        <v>11190154</v>
      </c>
      <c r="J250" s="24">
        <f t="shared" si="47"/>
        <v>170403077</v>
      </c>
      <c r="K250" s="24">
        <f t="shared" si="47"/>
        <v>0</v>
      </c>
    </row>
    <row r="251" spans="1:11" ht="13">
      <c r="A251" s="20">
        <v>40</v>
      </c>
      <c r="B251" s="2" t="s">
        <v>60</v>
      </c>
      <c r="D251" s="4"/>
      <c r="E251" s="3"/>
      <c r="F251" s="24">
        <f t="shared" si="47"/>
        <v>338085373</v>
      </c>
      <c r="G251" s="25">
        <f t="shared" si="47"/>
        <v>326895219</v>
      </c>
      <c r="H251" s="26">
        <f t="shared" si="47"/>
        <v>0</v>
      </c>
      <c r="I251" s="27">
        <f t="shared" si="47"/>
        <v>11190154</v>
      </c>
      <c r="J251" s="24">
        <f t="shared" si="47"/>
        <v>338085373</v>
      </c>
      <c r="K251" s="24">
        <f t="shared" si="47"/>
        <v>0</v>
      </c>
    </row>
    <row r="252" spans="1:11" ht="13">
      <c r="A252" s="20">
        <v>41</v>
      </c>
      <c r="D252" s="4"/>
      <c r="E252" s="3"/>
      <c r="G252" s="21"/>
      <c r="H252" s="22"/>
      <c r="I252" s="23"/>
    </row>
    <row r="253" spans="1:11" ht="13">
      <c r="A253" s="20">
        <v>42</v>
      </c>
      <c r="B253" s="2" t="s">
        <v>50</v>
      </c>
      <c r="D253" s="4"/>
      <c r="E253" s="3"/>
      <c r="G253" s="21"/>
      <c r="H253" s="22"/>
      <c r="I253" s="23"/>
    </row>
    <row r="254" spans="1:11" ht="13">
      <c r="A254" s="20">
        <v>43</v>
      </c>
      <c r="C254" s="2" t="str">
        <f>'[2]FR-16(7)(v)-1 Functional'!C254</f>
        <v>PRODUCTION - DEMAND</v>
      </c>
      <c r="D254" s="4"/>
      <c r="E254" s="3"/>
      <c r="F254" s="24">
        <f t="shared" ref="F254:K257" si="48">F100-F177</f>
        <v>5000166</v>
      </c>
      <c r="G254" s="25">
        <f t="shared" si="48"/>
        <v>5000166</v>
      </c>
      <c r="H254" s="26">
        <f t="shared" si="48"/>
        <v>0</v>
      </c>
      <c r="I254" s="27">
        <f t="shared" si="48"/>
        <v>0</v>
      </c>
      <c r="J254" s="24">
        <f t="shared" si="48"/>
        <v>5000166</v>
      </c>
      <c r="K254" s="24">
        <f t="shared" si="48"/>
        <v>0</v>
      </c>
    </row>
    <row r="255" spans="1:11" ht="13">
      <c r="A255" s="20">
        <v>44</v>
      </c>
      <c r="C255" s="2" t="str">
        <f>'[2]FR-16(7)(v)-1 Functional'!C255</f>
        <v>PRODUCTION - ENERGY</v>
      </c>
      <c r="D255" s="4"/>
      <c r="E255" s="3"/>
      <c r="F255" s="24">
        <f t="shared" si="48"/>
        <v>3007797</v>
      </c>
      <c r="G255" s="25">
        <f t="shared" si="48"/>
        <v>0</v>
      </c>
      <c r="H255" s="26">
        <f t="shared" si="48"/>
        <v>3007797</v>
      </c>
      <c r="I255" s="27">
        <f t="shared" si="48"/>
        <v>0</v>
      </c>
      <c r="J255" s="24">
        <f t="shared" si="48"/>
        <v>3007797</v>
      </c>
      <c r="K255" s="24">
        <f t="shared" si="48"/>
        <v>0</v>
      </c>
    </row>
    <row r="256" spans="1:11" ht="13">
      <c r="A256" s="20">
        <v>45</v>
      </c>
      <c r="C256" s="2" t="str">
        <f>'[2]FR-16(7)(v)-1 Functional'!C256</f>
        <v>TRANSMISSION</v>
      </c>
      <c r="D256" s="4"/>
      <c r="E256" s="3"/>
      <c r="F256" s="24">
        <f t="shared" si="48"/>
        <v>470799</v>
      </c>
      <c r="G256" s="25">
        <f t="shared" si="48"/>
        <v>470799</v>
      </c>
      <c r="H256" s="26">
        <f t="shared" si="48"/>
        <v>0</v>
      </c>
      <c r="I256" s="27">
        <f t="shared" si="48"/>
        <v>0</v>
      </c>
      <c r="J256" s="24">
        <f t="shared" si="48"/>
        <v>470799</v>
      </c>
      <c r="K256" s="24">
        <f t="shared" si="48"/>
        <v>0</v>
      </c>
    </row>
    <row r="257" spans="1:11" ht="13">
      <c r="A257" s="20">
        <v>46</v>
      </c>
      <c r="C257" s="2" t="str">
        <f>'[2]FR-16(7)(v)-1 Functional'!C257</f>
        <v>DISTRIBUTION - DEMAND</v>
      </c>
      <c r="D257" s="4"/>
      <c r="E257" s="3"/>
      <c r="F257" s="24">
        <f t="shared" si="48"/>
        <v>1490594</v>
      </c>
      <c r="G257" s="25">
        <f t="shared" si="48"/>
        <v>1490594</v>
      </c>
      <c r="H257" s="26">
        <f t="shared" si="48"/>
        <v>0</v>
      </c>
      <c r="I257" s="27">
        <f t="shared" si="48"/>
        <v>0</v>
      </c>
      <c r="J257" s="24">
        <f t="shared" si="48"/>
        <v>1490594</v>
      </c>
      <c r="K257" s="24">
        <f t="shared" si="48"/>
        <v>0</v>
      </c>
    </row>
    <row r="258" spans="1:11" ht="13">
      <c r="A258" s="20">
        <v>47</v>
      </c>
      <c r="C258" s="2" t="str">
        <f>'[2]FR-16(7)(v)-1 Functional'!C258</f>
        <v>DISTRIBUTION - CUSTOMER</v>
      </c>
      <c r="D258" s="4"/>
      <c r="E258" s="3"/>
      <c r="F258" s="24"/>
      <c r="G258" s="25"/>
      <c r="H258" s="26"/>
      <c r="I258" s="27"/>
      <c r="J258" s="24"/>
      <c r="K258" s="24"/>
    </row>
    <row r="259" spans="1:11" ht="13">
      <c r="A259" s="20">
        <v>48</v>
      </c>
      <c r="C259" s="2" t="str">
        <f>'[2]FR-16(7)(v)-1 Functional'!C259</f>
        <v>CUSTOMER ACCOUNTING</v>
      </c>
      <c r="D259" s="4"/>
      <c r="E259" s="3"/>
      <c r="F259" s="24">
        <f t="shared" ref="F259:K262" si="49">F105-F182</f>
        <v>704569</v>
      </c>
      <c r="G259" s="25">
        <f t="shared" si="49"/>
        <v>0</v>
      </c>
      <c r="H259" s="26">
        <f t="shared" si="49"/>
        <v>0</v>
      </c>
      <c r="I259" s="27">
        <f t="shared" si="49"/>
        <v>704569</v>
      </c>
      <c r="J259" s="24">
        <f t="shared" si="49"/>
        <v>704569</v>
      </c>
      <c r="K259" s="24">
        <f t="shared" si="49"/>
        <v>0</v>
      </c>
    </row>
    <row r="260" spans="1:11" ht="13">
      <c r="A260" s="20">
        <v>49</v>
      </c>
      <c r="C260" s="2" t="str">
        <f>'[2]FR-16(7)(v)-1 Functional'!C260</f>
        <v>CUSTOMER SERVICE &amp; INFORMATION</v>
      </c>
      <c r="D260" s="4"/>
      <c r="E260" s="3"/>
      <c r="F260" s="24">
        <f t="shared" si="49"/>
        <v>15448</v>
      </c>
      <c r="G260" s="25">
        <f t="shared" si="49"/>
        <v>0</v>
      </c>
      <c r="H260" s="26">
        <f t="shared" si="49"/>
        <v>0</v>
      </c>
      <c r="I260" s="27">
        <f t="shared" si="49"/>
        <v>15448</v>
      </c>
      <c r="J260" s="24">
        <f t="shared" si="49"/>
        <v>15448</v>
      </c>
      <c r="K260" s="24">
        <f t="shared" si="49"/>
        <v>0</v>
      </c>
    </row>
    <row r="261" spans="1:11" ht="13">
      <c r="A261" s="20">
        <v>50</v>
      </c>
      <c r="C261" s="2" t="str">
        <f>'[2]FR-16(7)(v)-1 Functional'!C261</f>
        <v>SALES</v>
      </c>
      <c r="D261" s="4"/>
      <c r="E261" s="3"/>
      <c r="F261" s="24">
        <f t="shared" si="49"/>
        <v>0</v>
      </c>
      <c r="G261" s="25">
        <f t="shared" si="49"/>
        <v>0</v>
      </c>
      <c r="H261" s="26">
        <f t="shared" si="49"/>
        <v>0</v>
      </c>
      <c r="I261" s="27">
        <f t="shared" si="49"/>
        <v>0</v>
      </c>
      <c r="J261" s="24">
        <f t="shared" si="49"/>
        <v>0</v>
      </c>
      <c r="K261" s="24">
        <f t="shared" si="49"/>
        <v>0</v>
      </c>
    </row>
    <row r="262" spans="1:11" ht="13">
      <c r="A262" s="20">
        <v>51</v>
      </c>
      <c r="C262" s="28" t="str">
        <f>'[2]FR-16(7)(v)-1 Functional'!C262</f>
        <v>ADJUSTMENT</v>
      </c>
      <c r="D262" s="4"/>
      <c r="E262" s="3"/>
      <c r="F262" s="24">
        <f t="shared" si="49"/>
        <v>-97577</v>
      </c>
      <c r="G262" s="25">
        <f t="shared" si="49"/>
        <v>-11566</v>
      </c>
      <c r="H262" s="26">
        <f t="shared" si="49"/>
        <v>-67355</v>
      </c>
      <c r="I262" s="27">
        <f t="shared" si="49"/>
        <v>-18656</v>
      </c>
      <c r="J262" s="24">
        <f t="shared" si="49"/>
        <v>-97577</v>
      </c>
      <c r="K262" s="24">
        <f t="shared" si="49"/>
        <v>0</v>
      </c>
    </row>
    <row r="263" spans="1:11" ht="13">
      <c r="A263" s="20">
        <v>52</v>
      </c>
      <c r="C263" s="2" t="str">
        <f>'[2]FR-16(7)(v)-1 Functional'!C263</f>
        <v xml:space="preserve">  NET GENERAL &amp; INTANG PLANT</v>
      </c>
      <c r="D263" s="4"/>
      <c r="E263" s="3"/>
      <c r="F263" s="29">
        <f t="shared" ref="F263:K263" si="50">SUM(F253:F262)</f>
        <v>10591796</v>
      </c>
      <c r="G263" s="30">
        <f t="shared" si="50"/>
        <v>6949993</v>
      </c>
      <c r="H263" s="31">
        <f t="shared" si="50"/>
        <v>2940442</v>
      </c>
      <c r="I263" s="32">
        <f t="shared" si="50"/>
        <v>701361</v>
      </c>
      <c r="J263" s="29">
        <f t="shared" si="50"/>
        <v>10591796</v>
      </c>
      <c r="K263" s="29">
        <f t="shared" si="50"/>
        <v>0</v>
      </c>
    </row>
    <row r="264" spans="1:11" ht="13">
      <c r="A264" s="20">
        <v>53</v>
      </c>
      <c r="D264" s="4"/>
      <c r="E264" s="3"/>
      <c r="F264" s="24"/>
      <c r="G264" s="25"/>
      <c r="H264" s="26"/>
      <c r="I264" s="27"/>
      <c r="J264" s="24"/>
    </row>
    <row r="265" spans="1:11" ht="13">
      <c r="A265" s="20">
        <v>54</v>
      </c>
      <c r="B265" s="2" t="s">
        <v>51</v>
      </c>
      <c r="D265" s="4"/>
      <c r="E265" s="3"/>
      <c r="F265" s="24"/>
      <c r="G265" s="25"/>
      <c r="H265" s="26"/>
      <c r="I265" s="27"/>
      <c r="J265" s="24"/>
    </row>
    <row r="266" spans="1:11" ht="13">
      <c r="A266" s="20">
        <v>55</v>
      </c>
      <c r="C266" s="2" t="str">
        <f>'[2]FR-16(7)(v)-1 Functional'!C266</f>
        <v>PRODUCTION - DEMAND</v>
      </c>
      <c r="D266" s="4"/>
      <c r="E266" s="3"/>
      <c r="F266" s="24">
        <f t="shared" ref="F266:K269" si="51">F112-F189</f>
        <v>1715420</v>
      </c>
      <c r="G266" s="25">
        <f t="shared" si="51"/>
        <v>1715420</v>
      </c>
      <c r="H266" s="26">
        <f t="shared" si="51"/>
        <v>0</v>
      </c>
      <c r="I266" s="27">
        <f t="shared" si="51"/>
        <v>0</v>
      </c>
      <c r="J266" s="24">
        <f t="shared" si="51"/>
        <v>1715420</v>
      </c>
      <c r="K266" s="24">
        <f t="shared" si="51"/>
        <v>0</v>
      </c>
    </row>
    <row r="267" spans="1:11" ht="13">
      <c r="A267" s="20">
        <v>56</v>
      </c>
      <c r="C267" s="2" t="str">
        <f>'[2]FR-16(7)(v)-1 Functional'!C267</f>
        <v>PRODUCTION - ENERGY</v>
      </c>
      <c r="D267" s="4"/>
      <c r="E267" s="3"/>
      <c r="F267" s="24">
        <f t="shared" si="51"/>
        <v>1031893</v>
      </c>
      <c r="G267" s="25">
        <f t="shared" si="51"/>
        <v>0</v>
      </c>
      <c r="H267" s="26">
        <f t="shared" si="51"/>
        <v>1031893</v>
      </c>
      <c r="I267" s="27">
        <f t="shared" si="51"/>
        <v>0</v>
      </c>
      <c r="J267" s="24">
        <f t="shared" si="51"/>
        <v>1031893</v>
      </c>
      <c r="K267" s="24">
        <f t="shared" si="51"/>
        <v>0</v>
      </c>
    </row>
    <row r="268" spans="1:11" ht="13">
      <c r="A268" s="20">
        <v>57</v>
      </c>
      <c r="C268" s="2" t="str">
        <f>'[2]FR-16(7)(v)-1 Functional'!C268</f>
        <v>TRANSMISSION</v>
      </c>
      <c r="D268" s="4"/>
      <c r="E268" s="3"/>
      <c r="F268" s="24">
        <f t="shared" si="51"/>
        <v>161518</v>
      </c>
      <c r="G268" s="25">
        <f t="shared" si="51"/>
        <v>161518</v>
      </c>
      <c r="H268" s="26">
        <f t="shared" si="51"/>
        <v>0</v>
      </c>
      <c r="I268" s="27">
        <f t="shared" si="51"/>
        <v>0</v>
      </c>
      <c r="J268" s="24">
        <f t="shared" si="51"/>
        <v>161518</v>
      </c>
      <c r="K268" s="24">
        <f t="shared" si="51"/>
        <v>0</v>
      </c>
    </row>
    <row r="269" spans="1:11" ht="13">
      <c r="A269" s="20">
        <v>58</v>
      </c>
      <c r="C269" s="2" t="str">
        <f>'[2]FR-16(7)(v)-1 Functional'!C269</f>
        <v>DISTRIBUTION - DEMAND</v>
      </c>
      <c r="D269" s="4"/>
      <c r="E269" s="3"/>
      <c r="F269" s="24">
        <f t="shared" si="51"/>
        <v>511382</v>
      </c>
      <c r="G269" s="25">
        <f t="shared" si="51"/>
        <v>511382</v>
      </c>
      <c r="H269" s="26">
        <f t="shared" si="51"/>
        <v>0</v>
      </c>
      <c r="I269" s="27">
        <f t="shared" si="51"/>
        <v>0</v>
      </c>
      <c r="J269" s="24">
        <f t="shared" si="51"/>
        <v>511382</v>
      </c>
      <c r="K269" s="24">
        <f t="shared" si="51"/>
        <v>0</v>
      </c>
    </row>
    <row r="270" spans="1:11" ht="13">
      <c r="A270" s="20">
        <v>59</v>
      </c>
      <c r="C270" s="2" t="str">
        <f>'[2]FR-16(7)(v)-1 Functional'!C270</f>
        <v>DISTRIBUTION - CUSTOMER</v>
      </c>
      <c r="D270" s="4"/>
      <c r="E270" s="3"/>
      <c r="F270" s="24"/>
      <c r="G270" s="25"/>
      <c r="H270" s="26"/>
      <c r="I270" s="27"/>
      <c r="J270" s="24"/>
      <c r="K270" s="24"/>
    </row>
    <row r="271" spans="1:11" ht="13">
      <c r="A271" s="20">
        <v>60</v>
      </c>
      <c r="C271" s="2" t="str">
        <f>'[2]FR-16(7)(v)-1 Functional'!C271</f>
        <v>CUSTOMER ACCOUNTING</v>
      </c>
      <c r="D271" s="4"/>
      <c r="E271" s="3"/>
      <c r="F271" s="24">
        <f t="shared" ref="F271:K274" si="52">F117-F194</f>
        <v>241718</v>
      </c>
      <c r="G271" s="25">
        <f t="shared" si="52"/>
        <v>0</v>
      </c>
      <c r="H271" s="26">
        <f t="shared" si="52"/>
        <v>0</v>
      </c>
      <c r="I271" s="27">
        <f t="shared" si="52"/>
        <v>241718</v>
      </c>
      <c r="J271" s="24">
        <f t="shared" si="52"/>
        <v>241718</v>
      </c>
      <c r="K271" s="24">
        <f t="shared" si="52"/>
        <v>0</v>
      </c>
    </row>
    <row r="272" spans="1:11" ht="13">
      <c r="A272" s="20">
        <v>61</v>
      </c>
      <c r="C272" s="2" t="str">
        <f>'[2]FR-16(7)(v)-1 Functional'!C272</f>
        <v>CUSTOMER SERVICE &amp; INFORMATION</v>
      </c>
      <c r="D272" s="4"/>
      <c r="E272" s="3"/>
      <c r="F272" s="24">
        <f t="shared" si="52"/>
        <v>5300</v>
      </c>
      <c r="G272" s="25">
        <f t="shared" si="52"/>
        <v>0</v>
      </c>
      <c r="H272" s="26">
        <f t="shared" si="52"/>
        <v>0</v>
      </c>
      <c r="I272" s="27">
        <f t="shared" si="52"/>
        <v>5300</v>
      </c>
      <c r="J272" s="24">
        <f t="shared" si="52"/>
        <v>5300</v>
      </c>
      <c r="K272" s="24">
        <f t="shared" si="52"/>
        <v>0</v>
      </c>
    </row>
    <row r="273" spans="1:11" ht="13">
      <c r="A273" s="20">
        <v>62</v>
      </c>
      <c r="C273" s="2" t="str">
        <f>'[2]FR-16(7)(v)-1 Functional'!C273</f>
        <v>SALES</v>
      </c>
      <c r="D273" s="4"/>
      <c r="E273" s="3"/>
      <c r="F273" s="24">
        <f t="shared" si="52"/>
        <v>0</v>
      </c>
      <c r="G273" s="25">
        <f t="shared" si="52"/>
        <v>0</v>
      </c>
      <c r="H273" s="26">
        <f t="shared" si="52"/>
        <v>0</v>
      </c>
      <c r="I273" s="27">
        <f t="shared" si="52"/>
        <v>0</v>
      </c>
      <c r="J273" s="24">
        <f t="shared" si="52"/>
        <v>0</v>
      </c>
      <c r="K273" s="24">
        <f t="shared" si="52"/>
        <v>0</v>
      </c>
    </row>
    <row r="274" spans="1:11" ht="13">
      <c r="A274" s="20">
        <v>63</v>
      </c>
      <c r="C274" s="2" t="str">
        <f>'[2]FR-16(7)(v)-1 Functional'!C274</f>
        <v>ADJUSTMENT</v>
      </c>
      <c r="D274" s="4"/>
      <c r="E274" s="3"/>
      <c r="F274" s="24">
        <f t="shared" si="52"/>
        <v>8021</v>
      </c>
      <c r="G274" s="25">
        <f t="shared" si="52"/>
        <v>951</v>
      </c>
      <c r="H274" s="26">
        <f t="shared" si="52"/>
        <v>5537</v>
      </c>
      <c r="I274" s="27">
        <f t="shared" si="52"/>
        <v>1533</v>
      </c>
      <c r="J274" s="24">
        <f t="shared" si="52"/>
        <v>8021</v>
      </c>
      <c r="K274" s="24">
        <f t="shared" si="52"/>
        <v>0</v>
      </c>
    </row>
    <row r="275" spans="1:11" ht="13">
      <c r="A275" s="20">
        <v>64</v>
      </c>
      <c r="C275" s="74" t="str">
        <f>'[2]FR-16(7)(v)-1 Functional'!C275</f>
        <v xml:space="preserve">  COMMON &amp; OTHER PLANT IN SERVICE</v>
      </c>
      <c r="D275" s="4"/>
      <c r="E275" s="3"/>
      <c r="F275" s="29">
        <f t="shared" ref="F275:K275" si="53">SUM(F265:F274)</f>
        <v>3675252</v>
      </c>
      <c r="G275" s="30">
        <f t="shared" si="53"/>
        <v>2389271</v>
      </c>
      <c r="H275" s="31">
        <f t="shared" si="53"/>
        <v>1037430</v>
      </c>
      <c r="I275" s="32">
        <f t="shared" si="53"/>
        <v>248551</v>
      </c>
      <c r="J275" s="29">
        <f t="shared" si="53"/>
        <v>3675252</v>
      </c>
      <c r="K275" s="29">
        <f t="shared" si="53"/>
        <v>0</v>
      </c>
    </row>
    <row r="276" spans="1:11" ht="13">
      <c r="A276" s="20">
        <v>65</v>
      </c>
      <c r="D276" s="4"/>
      <c r="E276" s="3"/>
      <c r="F276" s="24"/>
      <c r="G276" s="25"/>
      <c r="H276" s="26"/>
      <c r="I276" s="27"/>
      <c r="J276" s="24"/>
      <c r="K276" s="24"/>
    </row>
    <row r="277" spans="1:11" ht="13">
      <c r="A277" s="20">
        <v>66</v>
      </c>
      <c r="C277" s="2" t="str">
        <f>'[2]FR-16(7)(v)-1 Functional'!C277</f>
        <v>NET ELECTRIC PLANT IN SERVICE</v>
      </c>
      <c r="D277" s="4"/>
      <c r="E277" s="3"/>
      <c r="F277" s="24">
        <f t="shared" ref="F277:K277" si="54">F275+F263+F248+F222+F216</f>
        <v>352352421</v>
      </c>
      <c r="G277" s="76">
        <f t="shared" si="54"/>
        <v>336234483</v>
      </c>
      <c r="H277" s="77">
        <f t="shared" si="54"/>
        <v>3977872</v>
      </c>
      <c r="I277" s="78">
        <f t="shared" si="54"/>
        <v>12140066</v>
      </c>
      <c r="J277" s="24">
        <f t="shared" si="54"/>
        <v>352352421</v>
      </c>
      <c r="K277" s="24">
        <f t="shared" si="54"/>
        <v>0</v>
      </c>
    </row>
    <row r="278" spans="1:11" ht="13">
      <c r="B278" s="1"/>
      <c r="C278" s="3"/>
      <c r="D278" s="4"/>
      <c r="E278" s="3"/>
      <c r="F278" s="3"/>
      <c r="G278" s="3"/>
      <c r="H278" s="3"/>
      <c r="I278" s="3"/>
      <c r="J278" s="3"/>
      <c r="K278" s="3"/>
    </row>
    <row r="279" spans="1:11" ht="13">
      <c r="A279" s="1" t="str">
        <f>co_name</f>
        <v>DUKE ENERGY KENTUCKY, INC.</v>
      </c>
      <c r="C279" s="3"/>
      <c r="D279" s="4"/>
      <c r="E279" s="3"/>
      <c r="F279" s="3"/>
      <c r="G279" s="3"/>
      <c r="H279" s="3"/>
      <c r="I279" s="3"/>
      <c r="J279" s="3" t="str">
        <f>J1</f>
        <v>FR-16(7)(v)-16</v>
      </c>
      <c r="K279" s="3"/>
    </row>
    <row r="280" spans="1:11" ht="13">
      <c r="A280" s="1" t="str">
        <f>$A$2</f>
        <v>DISTR. SEC. CLASSIFIED - ELECTRIC COST OF SERVICE</v>
      </c>
      <c r="C280" s="3"/>
      <c r="D280" s="4"/>
      <c r="E280" s="3"/>
      <c r="F280" s="3"/>
      <c r="G280" s="3"/>
      <c r="H280" s="3"/>
      <c r="I280" s="3"/>
      <c r="J280" s="3" t="str">
        <f>J2</f>
        <v>WITNESS RESPONSIBLE:</v>
      </c>
      <c r="K280" s="3"/>
    </row>
    <row r="281" spans="1:11" ht="13">
      <c r="A281" s="1" t="str">
        <f>case_name</f>
        <v>CASE NO: 2022-00372</v>
      </c>
      <c r="C281" s="3"/>
      <c r="D281" s="4"/>
      <c r="E281" s="3"/>
      <c r="F281" s="3"/>
      <c r="G281" s="3"/>
      <c r="H281" s="3"/>
      <c r="I281" s="3"/>
      <c r="J281" s="3" t="str">
        <f>Witness</f>
        <v>JAMES E. ZIOLKOWSKI</v>
      </c>
      <c r="K281" s="3"/>
    </row>
    <row r="282" spans="1:11" ht="13">
      <c r="A282" s="1" t="str">
        <f>data_filing</f>
        <v>DATA: 12 MONTHS ACTUAL  &amp; 0 MONTHS ESTIMATED</v>
      </c>
      <c r="C282" s="3"/>
      <c r="D282" s="4"/>
      <c r="E282" s="3"/>
      <c r="F282" s="3"/>
      <c r="G282" s="3"/>
      <c r="H282" s="3"/>
      <c r="I282" s="3"/>
      <c r="J282" s="3" t="str">
        <f>"PAGE "&amp;Pages2-10&amp;" OF "&amp;Pages2</f>
        <v>PAGE 5 OF 15</v>
      </c>
      <c r="K282" s="3"/>
    </row>
    <row r="283" spans="1:11" ht="13">
      <c r="A283" s="1" t="str">
        <f>type</f>
        <v xml:space="preserve">TYPE OF FILING: "X" ORIGINAL   UPDATED    REVISED  </v>
      </c>
      <c r="C283" s="3"/>
      <c r="D283" s="4"/>
      <c r="E283" s="3"/>
      <c r="F283" s="3"/>
      <c r="G283" s="3"/>
      <c r="H283" s="3"/>
      <c r="I283" s="3"/>
      <c r="J283" s="3"/>
      <c r="K283" s="3"/>
    </row>
    <row r="284" spans="1:11" ht="13">
      <c r="B284" s="1"/>
      <c r="C284" s="3"/>
      <c r="D284" s="4"/>
      <c r="E284" s="3"/>
      <c r="F284" s="3"/>
      <c r="G284" s="3"/>
      <c r="H284" s="3"/>
      <c r="I284" s="3"/>
      <c r="J284" s="3"/>
      <c r="K284" s="3"/>
    </row>
    <row r="285" spans="1:11" ht="13">
      <c r="B285" s="1"/>
      <c r="C285" s="3"/>
      <c r="D285" s="4"/>
      <c r="E285" s="3"/>
      <c r="F285" s="3"/>
      <c r="G285" s="3"/>
      <c r="H285" s="3"/>
      <c r="I285" s="3"/>
      <c r="J285" s="3"/>
      <c r="K285" s="3"/>
    </row>
    <row r="286" spans="1:11" ht="13">
      <c r="A286" s="4" t="s">
        <v>2</v>
      </c>
      <c r="B286" s="3"/>
      <c r="C286" s="3"/>
      <c r="D286" s="4"/>
      <c r="E286" s="3"/>
      <c r="F286" s="4" t="s">
        <v>3</v>
      </c>
      <c r="G286" s="7" t="s">
        <v>4</v>
      </c>
      <c r="H286" s="8"/>
      <c r="I286" s="9"/>
      <c r="J286" s="4" t="s">
        <v>3</v>
      </c>
      <c r="K286" s="4" t="s">
        <v>5</v>
      </c>
    </row>
    <row r="287" spans="1:11" ht="13">
      <c r="A287" s="10" t="s">
        <v>6</v>
      </c>
      <c r="B287" s="11" t="s">
        <v>61</v>
      </c>
      <c r="C287" s="11"/>
      <c r="D287" s="10" t="s">
        <v>8</v>
      </c>
      <c r="E287" s="11"/>
      <c r="F287" s="10" t="str">
        <f>$F$9</f>
        <v>DISTR. SEC.</v>
      </c>
      <c r="G287" s="68" t="str">
        <f t="shared" ref="G287:I288" si="55">G9</f>
        <v>DEMAND</v>
      </c>
      <c r="H287" s="69" t="str">
        <f t="shared" si="55"/>
        <v>ENERGY</v>
      </c>
      <c r="I287" s="70" t="str">
        <f t="shared" si="55"/>
        <v>CUSTOMER</v>
      </c>
      <c r="J287" s="10" t="s">
        <v>13</v>
      </c>
      <c r="K287" s="10" t="s">
        <v>14</v>
      </c>
    </row>
    <row r="288" spans="1:11" ht="13">
      <c r="C288" s="16" t="s">
        <v>62</v>
      </c>
      <c r="D288" s="4"/>
      <c r="E288" s="3"/>
      <c r="G288" s="71">
        <f t="shared" si="55"/>
        <v>3</v>
      </c>
      <c r="H288" s="72">
        <f t="shared" si="55"/>
        <v>4</v>
      </c>
      <c r="I288" s="73">
        <f t="shared" si="55"/>
        <v>5</v>
      </c>
    </row>
    <row r="289" spans="1:11" ht="13">
      <c r="A289" s="20">
        <v>1</v>
      </c>
      <c r="B289" s="2" t="s">
        <v>63</v>
      </c>
      <c r="D289" s="4"/>
      <c r="E289" s="3"/>
      <c r="G289" s="21"/>
      <c r="H289" s="22"/>
      <c r="I289" s="23"/>
    </row>
    <row r="290" spans="1:11" ht="13">
      <c r="A290" s="20">
        <v>2</v>
      </c>
      <c r="B290" s="2" t="s">
        <v>64</v>
      </c>
      <c r="D290" s="4"/>
      <c r="E290" s="3"/>
      <c r="G290" s="21"/>
      <c r="H290" s="22"/>
      <c r="I290" s="23"/>
    </row>
    <row r="291" spans="1:11" ht="13">
      <c r="A291" s="20">
        <v>3</v>
      </c>
      <c r="B291" s="2" t="s">
        <v>65</v>
      </c>
      <c r="D291" s="4"/>
      <c r="E291" s="3"/>
      <c r="G291" s="21"/>
      <c r="H291" s="22"/>
      <c r="I291" s="23"/>
    </row>
    <row r="292" spans="1:11" ht="13">
      <c r="A292" s="20">
        <v>4</v>
      </c>
      <c r="C292" s="2" t="str">
        <f>'[2]FR-16(7)(v)-1 Functional'!C292</f>
        <v>LIBERALIZED DEPRECIATION</v>
      </c>
      <c r="D292" s="4" t="str">
        <f>'[2]FR-16(7)(v)-1 Functional'!D292</f>
        <v>NP29</v>
      </c>
      <c r="E292" s="2" t="s">
        <v>32</v>
      </c>
      <c r="F292" s="33">
        <f>'[2]FR-16(7)(v)-14 TOTAL CLASS'!H292</f>
        <v>0</v>
      </c>
      <c r="G292" s="25">
        <f>'[2]FR-16(7)(v)-3 PROD Demand'!H292+'[2]FR-16(7)(v)-7 TRANS Demand'!H292+'[2]FR-16(7)(v)-11 DIST Demand'!H292</f>
        <v>0</v>
      </c>
      <c r="H292" s="26">
        <f>'[2]FR-16(7)(v)-4 PROD Energy'!H292+'[2]FR-16(7)(v)-8 TRANS Energy'!H292+'[2]FR-16(7)(v)-12 DIST Energy'!H292</f>
        <v>0</v>
      </c>
      <c r="I292" s="27">
        <f>'[2]FR-16(7)(v)-5 PROD Cust'!H292+'[2]FR-16(7)(v)-9 TRANS Cust'!H292+'[2]FR-16(7)(v)-13 DIST Cust'!H292</f>
        <v>0</v>
      </c>
      <c r="J292" s="24">
        <f t="shared" ref="J292:J300" si="56">SUM(G292:I292)</f>
        <v>0</v>
      </c>
      <c r="K292" s="24">
        <f t="shared" ref="K292:K300" si="57">F292-J292</f>
        <v>0</v>
      </c>
    </row>
    <row r="293" spans="1:11" ht="13">
      <c r="A293" s="20">
        <v>5</v>
      </c>
      <c r="C293" s="2" t="str">
        <f>'[2]FR-16(7)(v)-1 Functional'!C293</f>
        <v>LEASED METERS</v>
      </c>
      <c r="D293" s="4" t="str">
        <f>'[2]FR-16(7)(v)-1 Functional'!D293</f>
        <v>NP29</v>
      </c>
      <c r="E293" s="2" t="s">
        <v>32</v>
      </c>
      <c r="F293" s="33">
        <f>'[2]FR-16(7)(v)-14 TOTAL CLASS'!H293</f>
        <v>0</v>
      </c>
      <c r="G293" s="25">
        <f>'[2]FR-16(7)(v)-3 PROD Demand'!H293+'[2]FR-16(7)(v)-7 TRANS Demand'!H293+'[2]FR-16(7)(v)-11 DIST Demand'!H293</f>
        <v>0</v>
      </c>
      <c r="H293" s="26">
        <f>'[2]FR-16(7)(v)-4 PROD Energy'!H293+'[2]FR-16(7)(v)-8 TRANS Energy'!H293+'[2]FR-16(7)(v)-12 DIST Energy'!H293</f>
        <v>0</v>
      </c>
      <c r="I293" s="27">
        <f>'[2]FR-16(7)(v)-5 PROD Cust'!H293+'[2]FR-16(7)(v)-9 TRANS Cust'!H293+'[2]FR-16(7)(v)-13 DIST Cust'!H293</f>
        <v>0</v>
      </c>
      <c r="J293" s="24">
        <f t="shared" si="56"/>
        <v>0</v>
      </c>
      <c r="K293" s="24">
        <f t="shared" si="57"/>
        <v>0</v>
      </c>
    </row>
    <row r="294" spans="1:11" ht="13">
      <c r="A294" s="20">
        <v>6</v>
      </c>
      <c r="C294" s="2" t="str">
        <f>'[2]FR-16(7)(v)-1 Functional'!C294</f>
        <v>CONTRIB AID CONSTR</v>
      </c>
      <c r="D294" s="4" t="str">
        <f>'[2]FR-16(7)(v)-1 Functional'!D294</f>
        <v>NP29</v>
      </c>
      <c r="E294" s="2" t="s">
        <v>32</v>
      </c>
      <c r="F294" s="33">
        <f>'[2]FR-16(7)(v)-14 TOTAL CLASS'!H294</f>
        <v>665812</v>
      </c>
      <c r="G294" s="25">
        <f>'[2]FR-16(7)(v)-3 PROD Demand'!H294+'[2]FR-16(7)(v)-7 TRANS Demand'!H294+'[2]FR-16(7)(v)-11 DIST Demand'!H294</f>
        <v>635378</v>
      </c>
      <c r="H294" s="26">
        <f>'[2]FR-16(7)(v)-4 PROD Energy'!H294+'[2]FR-16(7)(v)-8 TRANS Energy'!H294+'[2]FR-16(7)(v)-12 DIST Energy'!H294</f>
        <v>7509</v>
      </c>
      <c r="I294" s="27">
        <f>'[2]FR-16(7)(v)-5 PROD Cust'!H294+'[2]FR-16(7)(v)-9 TRANS Cust'!H294+'[2]FR-16(7)(v)-13 DIST Cust'!H294</f>
        <v>22925</v>
      </c>
      <c r="J294" s="24">
        <f t="shared" si="56"/>
        <v>665812</v>
      </c>
      <c r="K294" s="24">
        <f t="shared" si="57"/>
        <v>0</v>
      </c>
    </row>
    <row r="295" spans="1:11" ht="13">
      <c r="A295" s="20">
        <v>7</v>
      </c>
      <c r="C295" s="2" t="str">
        <f>'[2]FR-16(7)(v)-1 Functional'!C295</f>
        <v>TAX INTEREST, EXPENSING, DEPR.</v>
      </c>
      <c r="D295" s="4" t="str">
        <f>'[2]FR-16(7)(v)-1 Functional'!D295</f>
        <v>NP29</v>
      </c>
      <c r="E295" s="2" t="s">
        <v>32</v>
      </c>
      <c r="F295" s="33">
        <f>'[2]FR-16(7)(v)-14 TOTAL CLASS'!H295</f>
        <v>0</v>
      </c>
      <c r="G295" s="25">
        <f>'[2]FR-16(7)(v)-3 PROD Demand'!H295+'[2]FR-16(7)(v)-7 TRANS Demand'!H295+'[2]FR-16(7)(v)-11 DIST Demand'!H295</f>
        <v>0</v>
      </c>
      <c r="H295" s="26">
        <f>'[2]FR-16(7)(v)-4 PROD Energy'!H295+'[2]FR-16(7)(v)-8 TRANS Energy'!H295+'[2]FR-16(7)(v)-12 DIST Energy'!H295</f>
        <v>0</v>
      </c>
      <c r="I295" s="27">
        <f>'[2]FR-16(7)(v)-5 PROD Cust'!H295+'[2]FR-16(7)(v)-9 TRANS Cust'!H295+'[2]FR-16(7)(v)-13 DIST Cust'!H295</f>
        <v>0</v>
      </c>
      <c r="J295" s="24">
        <f t="shared" si="56"/>
        <v>0</v>
      </c>
      <c r="K295" s="24">
        <f t="shared" si="57"/>
        <v>0</v>
      </c>
    </row>
    <row r="296" spans="1:11" ht="13">
      <c r="A296" s="20">
        <v>8</v>
      </c>
      <c r="C296" s="2" t="str">
        <f>'[2]FR-16(7)(v)-1 Functional'!C296</f>
        <v>AFUDC IN DEBT</v>
      </c>
      <c r="D296" s="4" t="str">
        <f>'[2]FR-16(7)(v)-1 Functional'!D296</f>
        <v>NP29</v>
      </c>
      <c r="E296" s="2" t="s">
        <v>32</v>
      </c>
      <c r="F296" s="33">
        <f>'[2]FR-16(7)(v)-14 TOTAL CLASS'!H296</f>
        <v>0</v>
      </c>
      <c r="G296" s="25">
        <f>'[2]FR-16(7)(v)-3 PROD Demand'!H296+'[2]FR-16(7)(v)-7 TRANS Demand'!H296+'[2]FR-16(7)(v)-11 DIST Demand'!H296</f>
        <v>0</v>
      </c>
      <c r="H296" s="26">
        <f>'[2]FR-16(7)(v)-4 PROD Energy'!H296+'[2]FR-16(7)(v)-8 TRANS Energy'!H296+'[2]FR-16(7)(v)-12 DIST Energy'!H296</f>
        <v>0</v>
      </c>
      <c r="I296" s="27">
        <f>'[2]FR-16(7)(v)-5 PROD Cust'!H296+'[2]FR-16(7)(v)-9 TRANS Cust'!H296+'[2]FR-16(7)(v)-13 DIST Cust'!H296</f>
        <v>0</v>
      </c>
      <c r="J296" s="24">
        <f t="shared" si="56"/>
        <v>0</v>
      </c>
      <c r="K296" s="24">
        <f t="shared" si="57"/>
        <v>0</v>
      </c>
    </row>
    <row r="297" spans="1:11" ht="13">
      <c r="A297" s="20">
        <v>9</v>
      </c>
      <c r="C297" s="2" t="str">
        <f>'[2]FR-16(7)(v)-1 Functional'!C297</f>
        <v>CASUALTY LOSS</v>
      </c>
      <c r="D297" s="4" t="str">
        <f>'[2]FR-16(7)(v)-1 Functional'!D297</f>
        <v>NP29</v>
      </c>
      <c r="E297" s="2" t="s">
        <v>32</v>
      </c>
      <c r="F297" s="33">
        <f>'[2]FR-16(7)(v)-14 TOTAL CLASS'!H297</f>
        <v>100887</v>
      </c>
      <c r="G297" s="25">
        <f>'[2]FR-16(7)(v)-3 PROD Demand'!H297+'[2]FR-16(7)(v)-7 TRANS Demand'!H297+'[2]FR-16(7)(v)-11 DIST Demand'!H297</f>
        <v>96275</v>
      </c>
      <c r="H297" s="26">
        <f>'[2]FR-16(7)(v)-4 PROD Energy'!H297+'[2]FR-16(7)(v)-8 TRANS Energy'!H297+'[2]FR-16(7)(v)-12 DIST Energy'!H297</f>
        <v>1138</v>
      </c>
      <c r="I297" s="27">
        <f>'[2]FR-16(7)(v)-5 PROD Cust'!H297+'[2]FR-16(7)(v)-9 TRANS Cust'!H297+'[2]FR-16(7)(v)-13 DIST Cust'!H297</f>
        <v>3474</v>
      </c>
      <c r="J297" s="24">
        <f t="shared" si="56"/>
        <v>100887</v>
      </c>
      <c r="K297" s="24">
        <f t="shared" si="57"/>
        <v>0</v>
      </c>
    </row>
    <row r="298" spans="1:11" ht="13">
      <c r="A298" s="20">
        <v>10</v>
      </c>
      <c r="C298" s="2" t="str">
        <f>'[2]FR-16(7)(v)-1 Functional'!C298</f>
        <v>NON-CASH OVERHEADS</v>
      </c>
      <c r="D298" s="4" t="str">
        <f>'[2]FR-16(7)(v)-1 Functional'!D298</f>
        <v>NP29</v>
      </c>
      <c r="E298" s="2" t="s">
        <v>32</v>
      </c>
      <c r="F298" s="33">
        <f>'[2]FR-16(7)(v)-14 TOTAL CLASS'!H298</f>
        <v>511514</v>
      </c>
      <c r="G298" s="25">
        <f>'[2]FR-16(7)(v)-3 PROD Demand'!H298+'[2]FR-16(7)(v)-7 TRANS Demand'!H298+'[2]FR-16(7)(v)-11 DIST Demand'!H298</f>
        <v>488133</v>
      </c>
      <c r="H298" s="26">
        <f>'[2]FR-16(7)(v)-4 PROD Energy'!H298+'[2]FR-16(7)(v)-8 TRANS Energy'!H298+'[2]FR-16(7)(v)-12 DIST Energy'!H298</f>
        <v>5769</v>
      </c>
      <c r="I298" s="27">
        <f>'[2]FR-16(7)(v)-5 PROD Cust'!H298+'[2]FR-16(7)(v)-9 TRANS Cust'!H298+'[2]FR-16(7)(v)-13 DIST Cust'!H298</f>
        <v>17612</v>
      </c>
      <c r="J298" s="24">
        <f t="shared" si="56"/>
        <v>511514</v>
      </c>
      <c r="K298" s="24">
        <f t="shared" si="57"/>
        <v>0</v>
      </c>
    </row>
    <row r="299" spans="1:11" ht="13">
      <c r="A299" s="20">
        <v>11</v>
      </c>
      <c r="C299" s="2" t="str">
        <f>'[2]FR-16(7)(v)-1 Functional'!C299</f>
        <v>PLANT FAS 109</v>
      </c>
      <c r="D299" s="4" t="str">
        <f>'[2]FR-16(7)(v)-1 Functional'!D299</f>
        <v>NP29</v>
      </c>
      <c r="E299" s="2" t="s">
        <v>32</v>
      </c>
      <c r="F299" s="33">
        <f>'[2]FR-16(7)(v)-14 TOTAL CLASS'!H299</f>
        <v>0</v>
      </c>
      <c r="G299" s="25">
        <f>'[2]FR-16(7)(v)-3 PROD Demand'!H299+'[2]FR-16(7)(v)-7 TRANS Demand'!H299+'[2]FR-16(7)(v)-11 DIST Demand'!H299</f>
        <v>0</v>
      </c>
      <c r="H299" s="26">
        <f>'[2]FR-16(7)(v)-4 PROD Energy'!H299+'[2]FR-16(7)(v)-8 TRANS Energy'!H299+'[2]FR-16(7)(v)-12 DIST Energy'!H299</f>
        <v>0</v>
      </c>
      <c r="I299" s="27">
        <f>'[2]FR-16(7)(v)-5 PROD Cust'!H299+'[2]FR-16(7)(v)-9 TRANS Cust'!H299+'[2]FR-16(7)(v)-13 DIST Cust'!H299</f>
        <v>0</v>
      </c>
      <c r="J299" s="24">
        <f t="shared" si="56"/>
        <v>0</v>
      </c>
      <c r="K299" s="24">
        <f t="shared" si="57"/>
        <v>0</v>
      </c>
    </row>
    <row r="300" spans="1:11" ht="13">
      <c r="A300" s="20">
        <v>12</v>
      </c>
      <c r="C300" s="2" t="str">
        <f>'[2]FR-16(7)(v)-1 Functional'!C300</f>
        <v>PP&amp;E &amp; MISCELLANEOUS</v>
      </c>
      <c r="D300" s="4" t="str">
        <f>'[2]FR-16(7)(v)-1 Functional'!D300</f>
        <v>NP29</v>
      </c>
      <c r="F300" s="33">
        <f>'[2]FR-16(7)(v)-14 TOTAL CLASS'!H300</f>
        <v>51356310</v>
      </c>
      <c r="G300" s="25">
        <f>'[2]FR-16(7)(v)-3 PROD Demand'!H300+'[2]FR-16(7)(v)-7 TRANS Demand'!H300+'[2]FR-16(7)(v)-11 DIST Demand'!H300</f>
        <v>49008812</v>
      </c>
      <c r="H300" s="26">
        <f>'[2]FR-16(7)(v)-4 PROD Energy'!H300+'[2]FR-16(7)(v)-8 TRANS Energy'!H300+'[2]FR-16(7)(v)-12 DIST Energy'!H300</f>
        <v>579203</v>
      </c>
      <c r="I300" s="27">
        <f>'[2]FR-16(7)(v)-5 PROD Cust'!H300+'[2]FR-16(7)(v)-9 TRANS Cust'!H300+'[2]FR-16(7)(v)-13 DIST Cust'!H300</f>
        <v>1768295</v>
      </c>
      <c r="J300" s="24">
        <f t="shared" si="56"/>
        <v>51356310</v>
      </c>
      <c r="K300" s="24">
        <f t="shared" si="57"/>
        <v>0</v>
      </c>
    </row>
    <row r="301" spans="1:11" ht="13">
      <c r="A301" s="20">
        <v>13</v>
      </c>
      <c r="C301" s="74" t="str">
        <f>'[2]FR-16(7)(v)-1 Functional'!C301</f>
        <v xml:space="preserve">  TOTAL ACCOUNT 282</v>
      </c>
      <c r="D301" s="4"/>
      <c r="F301" s="29">
        <f t="shared" ref="F301:K301" si="58">SUM(F292:F300)</f>
        <v>52634523</v>
      </c>
      <c r="G301" s="30">
        <f t="shared" si="58"/>
        <v>50228598</v>
      </c>
      <c r="H301" s="31">
        <f t="shared" si="58"/>
        <v>593619</v>
      </c>
      <c r="I301" s="32">
        <f t="shared" si="58"/>
        <v>1812306</v>
      </c>
      <c r="J301" s="29">
        <f t="shared" si="58"/>
        <v>52634523</v>
      </c>
      <c r="K301" s="29">
        <f t="shared" si="58"/>
        <v>0</v>
      </c>
    </row>
    <row r="302" spans="1:11" ht="13">
      <c r="A302" s="20">
        <v>14</v>
      </c>
      <c r="D302" s="4"/>
      <c r="E302" s="3"/>
      <c r="G302" s="21"/>
      <c r="H302" s="22"/>
      <c r="I302" s="23"/>
    </row>
    <row r="303" spans="1:11" ht="13">
      <c r="A303" s="20">
        <v>15</v>
      </c>
      <c r="B303" s="2" t="s">
        <v>66</v>
      </c>
      <c r="D303" s="4"/>
      <c r="E303" s="3"/>
      <c r="G303" s="21"/>
      <c r="H303" s="22"/>
      <c r="I303" s="23"/>
    </row>
    <row r="304" spans="1:11" ht="13">
      <c r="A304" s="20">
        <v>16</v>
      </c>
      <c r="C304" s="2" t="str">
        <f>'[2]FR-16(7)(v)-1 Functional'!C304</f>
        <v>TRANSITION FROM MISO TO PJM</v>
      </c>
      <c r="D304" s="4" t="str">
        <f>'[2]FR-16(7)(v)-1 Functional'!D304</f>
        <v>NP29</v>
      </c>
      <c r="F304" s="33">
        <f>'[2]FR-16(7)(v)-14 TOTAL CLASS'!H304</f>
        <v>0</v>
      </c>
      <c r="G304" s="25">
        <f>'[2]FR-16(7)(v)-3 PROD Demand'!H304+'[2]FR-16(7)(v)-7 TRANS Demand'!H304+'[2]FR-16(7)(v)-11 DIST Demand'!H304</f>
        <v>0</v>
      </c>
      <c r="H304" s="26">
        <f>'[2]FR-16(7)(v)-4 PROD Energy'!H304+'[2]FR-16(7)(v)-8 TRANS Energy'!H304+'[2]FR-16(7)(v)-12 DIST Energy'!H304</f>
        <v>0</v>
      </c>
      <c r="I304" s="27">
        <f>'[2]FR-16(7)(v)-5 PROD Cust'!H304+'[2]FR-16(7)(v)-9 TRANS Cust'!H304+'[2]FR-16(7)(v)-13 DIST Cust'!H304</f>
        <v>0</v>
      </c>
      <c r="J304" s="24">
        <f t="shared" ref="J304:J314" si="59">SUM(G304:I304)</f>
        <v>0</v>
      </c>
      <c r="K304" s="24">
        <f t="shared" ref="K304:K314" si="60">F304-J304</f>
        <v>0</v>
      </c>
    </row>
    <row r="305" spans="1:11" ht="13">
      <c r="A305" s="20">
        <v>17</v>
      </c>
      <c r="C305" s="2" t="str">
        <f>'[2]FR-16(7)(v)-1 Functional'!C305</f>
        <v>DEFERRED PLANT COSTS</v>
      </c>
      <c r="D305" s="4" t="str">
        <f>'[2]FR-16(7)(v)-1 Functional'!D305</f>
        <v>K201</v>
      </c>
      <c r="F305" s="33">
        <f>'[2]FR-16(7)(v)-14 TOTAL CLASS'!H305</f>
        <v>1884214</v>
      </c>
      <c r="G305" s="25">
        <f>'[2]FR-16(7)(v)-3 PROD Demand'!H305+'[2]FR-16(7)(v)-7 TRANS Demand'!H305+'[2]FR-16(7)(v)-11 DIST Demand'!H305</f>
        <v>1884214</v>
      </c>
      <c r="H305" s="26">
        <f>'[2]FR-16(7)(v)-4 PROD Energy'!H305+'[2]FR-16(7)(v)-8 TRANS Energy'!H305+'[2]FR-16(7)(v)-12 DIST Energy'!H305</f>
        <v>0</v>
      </c>
      <c r="I305" s="27">
        <f>'[2]FR-16(7)(v)-5 PROD Cust'!H305+'[2]FR-16(7)(v)-9 TRANS Cust'!H305+'[2]FR-16(7)(v)-13 DIST Cust'!H305</f>
        <v>0</v>
      </c>
      <c r="J305" s="24">
        <f t="shared" si="59"/>
        <v>1884214</v>
      </c>
      <c r="K305" s="24">
        <f t="shared" si="60"/>
        <v>0</v>
      </c>
    </row>
    <row r="306" spans="1:11" ht="13">
      <c r="A306" s="20">
        <v>18</v>
      </c>
      <c r="C306" s="2" t="str">
        <f>'[2]FR-16(7)(v)-1 Functional'!C306</f>
        <v>MISCELLANEOUS</v>
      </c>
      <c r="D306" s="4" t="str">
        <f>'[2]FR-16(7)(v)-1 Functional'!D306</f>
        <v>OM39</v>
      </c>
      <c r="F306" s="33">
        <f>'[2]FR-16(7)(v)-14 TOTAL CLASS'!H306</f>
        <v>0</v>
      </c>
      <c r="G306" s="25">
        <f>'[2]FR-16(7)(v)-3 PROD Demand'!H306+'[2]FR-16(7)(v)-7 TRANS Demand'!H306+'[2]FR-16(7)(v)-11 DIST Demand'!H306</f>
        <v>0</v>
      </c>
      <c r="H306" s="26">
        <f>'[2]FR-16(7)(v)-4 PROD Energy'!H306+'[2]FR-16(7)(v)-8 TRANS Energy'!H306+'[2]FR-16(7)(v)-12 DIST Energy'!H306</f>
        <v>0</v>
      </c>
      <c r="I306" s="27">
        <f>'[2]FR-16(7)(v)-5 PROD Cust'!H306+'[2]FR-16(7)(v)-9 TRANS Cust'!H306+'[2]FR-16(7)(v)-13 DIST Cust'!H306</f>
        <v>0</v>
      </c>
      <c r="J306" s="24">
        <f t="shared" si="59"/>
        <v>0</v>
      </c>
      <c r="K306" s="24">
        <f t="shared" si="60"/>
        <v>0</v>
      </c>
    </row>
    <row r="307" spans="1:11" ht="13">
      <c r="A307" s="20">
        <v>19</v>
      </c>
      <c r="C307" s="2" t="str">
        <f>'[2]FR-16(7)(v)-1 Functional'!C307</f>
        <v>ENVIRONMENTAL RESERVE</v>
      </c>
      <c r="D307" s="4" t="str">
        <f>'[2]FR-16(7)(v)-1 Functional'!D307</f>
        <v>NP29</v>
      </c>
      <c r="F307" s="33">
        <f>'[2]FR-16(7)(v)-14 TOTAL CLASS'!H307</f>
        <v>0</v>
      </c>
      <c r="G307" s="25">
        <f>'[2]FR-16(7)(v)-3 PROD Demand'!H307+'[2]FR-16(7)(v)-7 TRANS Demand'!H307+'[2]FR-16(7)(v)-11 DIST Demand'!H307</f>
        <v>0</v>
      </c>
      <c r="H307" s="26">
        <f>'[2]FR-16(7)(v)-4 PROD Energy'!H307+'[2]FR-16(7)(v)-8 TRANS Energy'!H307+'[2]FR-16(7)(v)-12 DIST Energy'!H307</f>
        <v>0</v>
      </c>
      <c r="I307" s="27">
        <f>'[2]FR-16(7)(v)-5 PROD Cust'!H307+'[2]FR-16(7)(v)-9 TRANS Cust'!H307+'[2]FR-16(7)(v)-13 DIST Cust'!H307</f>
        <v>0</v>
      </c>
      <c r="J307" s="24">
        <f t="shared" si="59"/>
        <v>0</v>
      </c>
      <c r="K307" s="24">
        <f t="shared" si="60"/>
        <v>0</v>
      </c>
    </row>
    <row r="308" spans="1:11" ht="13">
      <c r="A308" s="20">
        <v>20</v>
      </c>
      <c r="C308" s="2" t="str">
        <f>'[2]FR-16(7)(v)-1 Functional'!C308</f>
        <v>POST IN-SERVICE CARRYING COSTS</v>
      </c>
      <c r="D308" s="4" t="str">
        <f>'[2]FR-16(7)(v)-1 Functional'!D308</f>
        <v>NP29</v>
      </c>
      <c r="F308" s="33">
        <f>'[2]FR-16(7)(v)-14 TOTAL CLASS'!H308</f>
        <v>0</v>
      </c>
      <c r="G308" s="25">
        <f>'[2]FR-16(7)(v)-3 PROD Demand'!H308+'[2]FR-16(7)(v)-7 TRANS Demand'!H308+'[2]FR-16(7)(v)-11 DIST Demand'!H308</f>
        <v>0</v>
      </c>
      <c r="H308" s="26">
        <f>'[2]FR-16(7)(v)-4 PROD Energy'!H308+'[2]FR-16(7)(v)-8 TRANS Energy'!H308+'[2]FR-16(7)(v)-12 DIST Energy'!H308</f>
        <v>0</v>
      </c>
      <c r="I308" s="27">
        <f>'[2]FR-16(7)(v)-5 PROD Cust'!H308+'[2]FR-16(7)(v)-9 TRANS Cust'!H308+'[2]FR-16(7)(v)-13 DIST Cust'!H308</f>
        <v>0</v>
      </c>
      <c r="J308" s="24">
        <f t="shared" si="59"/>
        <v>0</v>
      </c>
      <c r="K308" s="24">
        <f t="shared" si="60"/>
        <v>0</v>
      </c>
    </row>
    <row r="309" spans="1:11" ht="13">
      <c r="A309" s="20">
        <v>21</v>
      </c>
      <c r="C309" s="2" t="str">
        <f>'[2]FR-16(7)(v)-1 Functional'!C309</f>
        <v>ARO CUMULATIVE EFFECT</v>
      </c>
      <c r="D309" s="4" t="str">
        <f>'[2]FR-16(7)(v)-1 Functional'!D309</f>
        <v>NP29</v>
      </c>
      <c r="F309" s="33">
        <f>'[2]FR-16(7)(v)-14 TOTAL CLASS'!H309</f>
        <v>0</v>
      </c>
      <c r="G309" s="25">
        <f>'[2]FR-16(7)(v)-3 PROD Demand'!H309+'[2]FR-16(7)(v)-7 TRANS Demand'!H309+'[2]FR-16(7)(v)-11 DIST Demand'!H309</f>
        <v>0</v>
      </c>
      <c r="H309" s="26">
        <f>'[2]FR-16(7)(v)-4 PROD Energy'!H309+'[2]FR-16(7)(v)-8 TRANS Energy'!H309+'[2]FR-16(7)(v)-12 DIST Energy'!H309</f>
        <v>0</v>
      </c>
      <c r="I309" s="27">
        <f>'[2]FR-16(7)(v)-5 PROD Cust'!H309+'[2]FR-16(7)(v)-9 TRANS Cust'!H309+'[2]FR-16(7)(v)-13 DIST Cust'!H309</f>
        <v>0</v>
      </c>
      <c r="J309" s="24">
        <f t="shared" si="59"/>
        <v>0</v>
      </c>
      <c r="K309" s="24">
        <f t="shared" si="60"/>
        <v>0</v>
      </c>
    </row>
    <row r="310" spans="1:11" ht="13">
      <c r="A310" s="20">
        <v>22</v>
      </c>
      <c r="C310" s="2" t="str">
        <f>'[2]FR-16(7)(v)-1 Functional'!C310</f>
        <v>LOSS ON REACQUIRED DEBT</v>
      </c>
      <c r="D310" s="4" t="str">
        <f>'[2]FR-16(7)(v)-1 Functional'!D310</f>
        <v>D249</v>
      </c>
      <c r="F310" s="33">
        <f>'[2]FR-16(7)(v)-14 TOTAL CLASS'!H310</f>
        <v>0</v>
      </c>
      <c r="G310" s="25">
        <f>'[2]FR-16(7)(v)-3 PROD Demand'!H310+'[2]FR-16(7)(v)-7 TRANS Demand'!H310+'[2]FR-16(7)(v)-11 DIST Demand'!H310</f>
        <v>0</v>
      </c>
      <c r="H310" s="26">
        <f>'[2]FR-16(7)(v)-4 PROD Energy'!H310+'[2]FR-16(7)(v)-8 TRANS Energy'!H310+'[2]FR-16(7)(v)-12 DIST Energy'!H310</f>
        <v>0</v>
      </c>
      <c r="I310" s="27">
        <f>'[2]FR-16(7)(v)-5 PROD Cust'!H310+'[2]FR-16(7)(v)-9 TRANS Cust'!H310+'[2]FR-16(7)(v)-13 DIST Cust'!H310</f>
        <v>0</v>
      </c>
      <c r="J310" s="24">
        <f t="shared" si="59"/>
        <v>0</v>
      </c>
      <c r="K310" s="24">
        <f t="shared" si="60"/>
        <v>0</v>
      </c>
    </row>
    <row r="311" spans="1:11" ht="13">
      <c r="A311" s="20">
        <v>23</v>
      </c>
      <c r="C311" s="2" t="str">
        <f>'[2]FR-16(7)(v)-1 Functional'!C311</f>
        <v>VACATION PAY ACCRUAL</v>
      </c>
      <c r="D311" s="4" t="str">
        <f>'[2]FR-16(7)(v)-1 Functional'!D311</f>
        <v>A315</v>
      </c>
      <c r="F311" s="33">
        <f>'[2]FR-16(7)(v)-14 TOTAL CLASS'!H311</f>
        <v>0</v>
      </c>
      <c r="G311" s="25">
        <f>'[2]FR-16(7)(v)-3 PROD Demand'!H311+'[2]FR-16(7)(v)-7 TRANS Demand'!H311+'[2]FR-16(7)(v)-11 DIST Demand'!H311</f>
        <v>0</v>
      </c>
      <c r="H311" s="26">
        <f>'[2]FR-16(7)(v)-4 PROD Energy'!H311+'[2]FR-16(7)(v)-8 TRANS Energy'!H311+'[2]FR-16(7)(v)-12 DIST Energy'!H311</f>
        <v>0</v>
      </c>
      <c r="I311" s="27">
        <f>'[2]FR-16(7)(v)-5 PROD Cust'!H311+'[2]FR-16(7)(v)-9 TRANS Cust'!H311+'[2]FR-16(7)(v)-13 DIST Cust'!H311</f>
        <v>0</v>
      </c>
      <c r="J311" s="24">
        <f t="shared" si="59"/>
        <v>0</v>
      </c>
      <c r="K311" s="24">
        <f t="shared" si="60"/>
        <v>0</v>
      </c>
    </row>
    <row r="312" spans="1:11" ht="13">
      <c r="A312" s="20">
        <v>24</v>
      </c>
      <c r="C312" s="2" t="str">
        <f>'[2]FR-16(7)(v)-1 Functional'!C312</f>
        <v>NON-AMI METERS RETIRED EARLY</v>
      </c>
      <c r="D312" s="4" t="str">
        <f>'[2]FR-16(7)(v)-1 Functional'!D312</f>
        <v>OM39</v>
      </c>
      <c r="F312" s="33">
        <f>'[2]FR-16(7)(v)-14 TOTAL CLASS'!H312</f>
        <v>0</v>
      </c>
      <c r="G312" s="25">
        <f>'[2]FR-16(7)(v)-3 PROD Demand'!H312+'[2]FR-16(7)(v)-7 TRANS Demand'!H312+'[2]FR-16(7)(v)-11 DIST Demand'!H312</f>
        <v>0</v>
      </c>
      <c r="H312" s="26">
        <f>'[2]FR-16(7)(v)-4 PROD Energy'!H312+'[2]FR-16(7)(v)-8 TRANS Energy'!H312+'[2]FR-16(7)(v)-12 DIST Energy'!H312</f>
        <v>0</v>
      </c>
      <c r="I312" s="27">
        <f>'[2]FR-16(7)(v)-5 PROD Cust'!H312+'[2]FR-16(7)(v)-9 TRANS Cust'!H312+'[2]FR-16(7)(v)-13 DIST Cust'!H312</f>
        <v>0</v>
      </c>
      <c r="J312" s="24">
        <f>SUM(G312:I312)</f>
        <v>0</v>
      </c>
      <c r="K312" s="24">
        <f>F312-J312</f>
        <v>0</v>
      </c>
    </row>
    <row r="313" spans="1:11" ht="13">
      <c r="A313" s="20">
        <v>25</v>
      </c>
      <c r="C313" s="2" t="str">
        <f>'[2]FR-16(7)(v)-1 Functional'!C313</f>
        <v>PENSION EXPENSE</v>
      </c>
      <c r="D313" s="4" t="str">
        <f>'[2]FR-16(7)(v)-1 Functional'!D313</f>
        <v>A315</v>
      </c>
      <c r="F313" s="33">
        <f>'[2]FR-16(7)(v)-14 TOTAL CLASS'!H313</f>
        <v>0</v>
      </c>
      <c r="G313" s="25">
        <f>'[2]FR-16(7)(v)-3 PROD Demand'!H313+'[2]FR-16(7)(v)-7 TRANS Demand'!H313+'[2]FR-16(7)(v)-11 DIST Demand'!H313</f>
        <v>0</v>
      </c>
      <c r="H313" s="26">
        <f>'[2]FR-16(7)(v)-4 PROD Energy'!H313+'[2]FR-16(7)(v)-8 TRANS Energy'!H313+'[2]FR-16(7)(v)-12 DIST Energy'!H313</f>
        <v>0</v>
      </c>
      <c r="I313" s="27">
        <f>'[2]FR-16(7)(v)-5 PROD Cust'!H313+'[2]FR-16(7)(v)-9 TRANS Cust'!H313+'[2]FR-16(7)(v)-13 DIST Cust'!H313</f>
        <v>0</v>
      </c>
      <c r="J313" s="24">
        <f>SUM(G313:I313)</f>
        <v>0</v>
      </c>
      <c r="K313" s="24">
        <f>F313-J313</f>
        <v>0</v>
      </c>
    </row>
    <row r="314" spans="1:11" ht="13">
      <c r="A314" s="20">
        <v>26</v>
      </c>
      <c r="C314" s="2" t="str">
        <f>'[2]FR-16(7)(v)-1 Functional'!C314</f>
        <v>UNCOLLECTIBLE ACCOUNTS</v>
      </c>
      <c r="D314" s="4" t="str">
        <f>'[2]FR-16(7)(v)-1 Functional'!D314</f>
        <v>K411</v>
      </c>
      <c r="F314" s="33">
        <f>'[2]FR-16(7)(v)-14 TOTAL CLASS'!H314</f>
        <v>0</v>
      </c>
      <c r="G314" s="25">
        <f>'[2]FR-16(7)(v)-3 PROD Demand'!H314+'[2]FR-16(7)(v)-7 TRANS Demand'!H314+'[2]FR-16(7)(v)-11 DIST Demand'!H314</f>
        <v>0</v>
      </c>
      <c r="H314" s="26">
        <f>'[2]FR-16(7)(v)-4 PROD Energy'!H314+'[2]FR-16(7)(v)-8 TRANS Energy'!H314+'[2]FR-16(7)(v)-12 DIST Energy'!H314</f>
        <v>0</v>
      </c>
      <c r="I314" s="27">
        <f>'[2]FR-16(7)(v)-5 PROD Cust'!H314+'[2]FR-16(7)(v)-9 TRANS Cust'!H314+'[2]FR-16(7)(v)-13 DIST Cust'!H314</f>
        <v>0</v>
      </c>
      <c r="J314" s="24">
        <f t="shared" si="59"/>
        <v>0</v>
      </c>
      <c r="K314" s="24">
        <f t="shared" si="60"/>
        <v>0</v>
      </c>
    </row>
    <row r="315" spans="1:11" ht="13">
      <c r="A315" s="20">
        <v>27</v>
      </c>
      <c r="C315" s="74" t="str">
        <f>'[2]FR-16(7)(v)-1 Functional'!C315</f>
        <v xml:space="preserve">  TOTAL ACCOUNT 283</v>
      </c>
      <c r="D315" s="4"/>
      <c r="F315" s="29">
        <f t="shared" ref="F315:K315" si="61">SUM(F303:F314)</f>
        <v>1884214</v>
      </c>
      <c r="G315" s="30">
        <f t="shared" si="61"/>
        <v>1884214</v>
      </c>
      <c r="H315" s="31">
        <f t="shared" si="61"/>
        <v>0</v>
      </c>
      <c r="I315" s="32">
        <f t="shared" si="61"/>
        <v>0</v>
      </c>
      <c r="J315" s="29">
        <f t="shared" si="61"/>
        <v>1884214</v>
      </c>
      <c r="K315" s="29">
        <f t="shared" si="61"/>
        <v>0</v>
      </c>
    </row>
    <row r="316" spans="1:11" ht="13">
      <c r="A316" s="20">
        <v>28</v>
      </c>
      <c r="D316" s="4"/>
      <c r="E316" s="3"/>
      <c r="G316" s="21"/>
      <c r="H316" s="22"/>
      <c r="I316" s="23"/>
    </row>
    <row r="317" spans="1:11" ht="13">
      <c r="A317" s="20">
        <v>29</v>
      </c>
      <c r="B317" s="2" t="s">
        <v>67</v>
      </c>
      <c r="D317" s="4"/>
      <c r="E317" s="3"/>
      <c r="G317" s="21"/>
      <c r="H317" s="22"/>
      <c r="I317" s="23"/>
    </row>
    <row r="318" spans="1:11" ht="13">
      <c r="A318" s="20">
        <v>30</v>
      </c>
      <c r="C318" s="2" t="str">
        <f>'[2]FR-16(7)(v)-1 Functional'!C318</f>
        <v>EXCESS ADIT</v>
      </c>
      <c r="D318" s="4" t="str">
        <f>'[2]FR-16(7)(v)-1 Functional'!D318</f>
        <v>NP29</v>
      </c>
      <c r="E318" s="3"/>
      <c r="F318" s="33">
        <f>'[2]FR-16(7)(v)-14 TOTAL CLASS'!H318</f>
        <v>13564406</v>
      </c>
      <c r="G318" s="25">
        <f>'[2]FR-16(7)(v)-3 PROD Demand'!H318+'[2]FR-16(7)(v)-7 TRANS Demand'!H318+'[2]FR-16(7)(v)-11 DIST Demand'!H318</f>
        <v>12944377</v>
      </c>
      <c r="H318" s="26">
        <f>'[2]FR-16(7)(v)-4 PROD Energy'!H318+'[2]FR-16(7)(v)-8 TRANS Energy'!H318+'[2]FR-16(7)(v)-12 DIST Energy'!H318</f>
        <v>152981</v>
      </c>
      <c r="I318" s="27">
        <f>'[2]FR-16(7)(v)-5 PROD Cust'!H318+'[2]FR-16(7)(v)-9 TRANS Cust'!H318+'[2]FR-16(7)(v)-13 DIST Cust'!H318</f>
        <v>467048</v>
      </c>
      <c r="J318" s="24">
        <f>SUM(G318:I318)</f>
        <v>13564406</v>
      </c>
      <c r="K318" s="24">
        <f>F318-J318</f>
        <v>0</v>
      </c>
    </row>
    <row r="319" spans="1:11" ht="13">
      <c r="A319" s="20">
        <v>31</v>
      </c>
      <c r="C319" s="2" t="str">
        <f>'[2]FR-16(7)(v)-1 Functional'!C319</f>
        <v>CUSTOMER SERVICE DEPOSITS</v>
      </c>
      <c r="D319" s="4" t="str">
        <f>'[2]FR-16(7)(v)-1 Functional'!D319</f>
        <v>NP29</v>
      </c>
      <c r="E319" s="3"/>
      <c r="F319" s="33">
        <f>'[2]FR-16(7)(v)-14 TOTAL CLASS'!H319</f>
        <v>0</v>
      </c>
      <c r="G319" s="25">
        <f>'[2]FR-16(7)(v)-3 PROD Demand'!H319+'[2]FR-16(7)(v)-7 TRANS Demand'!H319+'[2]FR-16(7)(v)-11 DIST Demand'!H319</f>
        <v>0</v>
      </c>
      <c r="H319" s="26">
        <f>'[2]FR-16(7)(v)-4 PROD Energy'!H319+'[2]FR-16(7)(v)-8 TRANS Energy'!H319+'[2]FR-16(7)(v)-12 DIST Energy'!H319</f>
        <v>0</v>
      </c>
      <c r="I319" s="27">
        <f>'[2]FR-16(7)(v)-5 PROD Cust'!H319+'[2]FR-16(7)(v)-9 TRANS Cust'!H319+'[2]FR-16(7)(v)-13 DIST Cust'!H319</f>
        <v>0</v>
      </c>
      <c r="J319" s="24">
        <f>SUM(G319:I319)</f>
        <v>0</v>
      </c>
      <c r="K319" s="24">
        <f>F319-J319</f>
        <v>0</v>
      </c>
    </row>
    <row r="320" spans="1:11" ht="13">
      <c r="A320" s="20">
        <v>32</v>
      </c>
      <c r="C320" s="2" t="str">
        <f>'[2]FR-16(7)(v)-1 Functional'!C320</f>
        <v>POST RETIREMENT BENEFITS</v>
      </c>
      <c r="D320" s="4" t="str">
        <f>'[2]FR-16(7)(v)-1 Functional'!D320</f>
        <v>NP29</v>
      </c>
      <c r="E320" s="3"/>
      <c r="F320" s="33">
        <f>'[2]FR-16(7)(v)-14 TOTAL CLASS'!H320</f>
        <v>0</v>
      </c>
      <c r="G320" s="25">
        <f>'[2]FR-16(7)(v)-3 PROD Demand'!H320+'[2]FR-16(7)(v)-7 TRANS Demand'!H320+'[2]FR-16(7)(v)-11 DIST Demand'!H320</f>
        <v>0</v>
      </c>
      <c r="H320" s="26">
        <f>'[2]FR-16(7)(v)-4 PROD Energy'!H320+'[2]FR-16(7)(v)-8 TRANS Energy'!H320+'[2]FR-16(7)(v)-12 DIST Energy'!H320</f>
        <v>0</v>
      </c>
      <c r="I320" s="27">
        <f>'[2]FR-16(7)(v)-5 PROD Cust'!H320+'[2]FR-16(7)(v)-9 TRANS Cust'!H320+'[2]FR-16(7)(v)-13 DIST Cust'!H320</f>
        <v>0</v>
      </c>
      <c r="J320" s="24">
        <f>SUM(G320:I320)</f>
        <v>0</v>
      </c>
      <c r="K320" s="24">
        <f>F320-J320</f>
        <v>0</v>
      </c>
    </row>
    <row r="321" spans="1:11" ht="13">
      <c r="A321" s="20">
        <v>33</v>
      </c>
      <c r="C321" s="2" t="str">
        <f>'[2]FR-16(7)(v)-1 Functional'!C321</f>
        <v>INVESTMENT TAX CREDIT</v>
      </c>
      <c r="D321" s="4" t="str">
        <f>'[2]FR-16(7)(v)-1 Functional'!D321</f>
        <v>NP29</v>
      </c>
      <c r="E321" s="3"/>
      <c r="F321" s="33">
        <f>'[2]FR-16(7)(v)-14 TOTAL CLASS'!H321</f>
        <v>0</v>
      </c>
      <c r="G321" s="25">
        <f>'[2]FR-16(7)(v)-3 PROD Demand'!H321+'[2]FR-16(7)(v)-7 TRANS Demand'!H321+'[2]FR-16(7)(v)-11 DIST Demand'!H321</f>
        <v>0</v>
      </c>
      <c r="H321" s="26">
        <f>'[2]FR-16(7)(v)-4 PROD Energy'!H321+'[2]FR-16(7)(v)-8 TRANS Energy'!H321+'[2]FR-16(7)(v)-12 DIST Energy'!H321</f>
        <v>0</v>
      </c>
      <c r="I321" s="27">
        <f>'[2]FR-16(7)(v)-5 PROD Cust'!H321+'[2]FR-16(7)(v)-9 TRANS Cust'!H321+'[2]FR-16(7)(v)-13 DIST Cust'!H321</f>
        <v>0</v>
      </c>
      <c r="J321" s="24">
        <f>SUM(G321:I321)</f>
        <v>0</v>
      </c>
      <c r="K321" s="24">
        <f>F321-J321</f>
        <v>0</v>
      </c>
    </row>
    <row r="322" spans="1:11" ht="13">
      <c r="A322" s="20">
        <v>34</v>
      </c>
      <c r="C322" s="74" t="str">
        <f>'[2]FR-16(7)(v)-1 Functional'!C322</f>
        <v xml:space="preserve">  TOTAL OTHER SUBTRACTIVE ADJUSTMENTS</v>
      </c>
      <c r="D322" s="4"/>
      <c r="E322" s="3"/>
      <c r="F322" s="29">
        <f t="shared" ref="F322:K322" si="62">SUM(F317:F321)</f>
        <v>13564406</v>
      </c>
      <c r="G322" s="30">
        <f t="shared" si="62"/>
        <v>12944377</v>
      </c>
      <c r="H322" s="31">
        <f t="shared" si="62"/>
        <v>152981</v>
      </c>
      <c r="I322" s="32">
        <f t="shared" si="62"/>
        <v>467048</v>
      </c>
      <c r="J322" s="29">
        <f t="shared" si="62"/>
        <v>13564406</v>
      </c>
      <c r="K322" s="29">
        <f t="shared" si="62"/>
        <v>0</v>
      </c>
    </row>
    <row r="323" spans="1:11" ht="13">
      <c r="A323" s="20">
        <v>35</v>
      </c>
      <c r="D323" s="4"/>
      <c r="E323" s="3"/>
      <c r="G323" s="21"/>
      <c r="H323" s="22"/>
      <c r="I323" s="23"/>
    </row>
    <row r="324" spans="1:11" ht="13">
      <c r="A324" s="20">
        <v>36</v>
      </c>
      <c r="B324" s="2" t="str">
        <f>'[2]FR-16(7)(v)-1 Functional'!B324</f>
        <v>TOTAL SUBTRACTIVE RATE BASE ADJUSTMENTS</v>
      </c>
      <c r="D324" s="4"/>
      <c r="E324" s="3"/>
      <c r="F324" s="24">
        <f t="shared" ref="F324:K324" si="63">F322+F315+F301</f>
        <v>68083143</v>
      </c>
      <c r="G324" s="76">
        <f t="shared" si="63"/>
        <v>65057189</v>
      </c>
      <c r="H324" s="77">
        <f t="shared" si="63"/>
        <v>746600</v>
      </c>
      <c r="I324" s="78">
        <f t="shared" si="63"/>
        <v>2279354</v>
      </c>
      <c r="J324" s="24">
        <f t="shared" si="63"/>
        <v>68083143</v>
      </c>
      <c r="K324" s="24">
        <f t="shared" si="63"/>
        <v>0</v>
      </c>
    </row>
    <row r="325" spans="1:11" ht="13">
      <c r="B325" s="1"/>
      <c r="C325" s="3"/>
      <c r="D325" s="4"/>
      <c r="E325" s="3"/>
      <c r="F325" s="3"/>
      <c r="G325" s="3"/>
      <c r="H325" s="3"/>
      <c r="I325" s="3"/>
      <c r="J325" s="3"/>
      <c r="K325" s="3"/>
    </row>
    <row r="326" spans="1:11" ht="13">
      <c r="A326" s="1" t="str">
        <f>co_name</f>
        <v>DUKE ENERGY KENTUCKY, INC.</v>
      </c>
      <c r="C326" s="3"/>
      <c r="D326" s="4"/>
      <c r="E326" s="3"/>
      <c r="F326" s="3"/>
      <c r="G326" s="3"/>
      <c r="H326" s="3"/>
      <c r="I326" s="3"/>
      <c r="J326" s="3" t="str">
        <f>J1</f>
        <v>FR-16(7)(v)-16</v>
      </c>
      <c r="K326" s="3"/>
    </row>
    <row r="327" spans="1:11" ht="13">
      <c r="A327" s="1" t="str">
        <f>$A$2</f>
        <v>DISTR. SEC. CLASSIFIED - ELECTRIC COST OF SERVICE</v>
      </c>
      <c r="C327" s="3"/>
      <c r="D327" s="4"/>
      <c r="E327" s="3"/>
      <c r="F327" s="3"/>
      <c r="G327" s="3"/>
      <c r="H327" s="3"/>
      <c r="I327" s="3"/>
      <c r="J327" s="3" t="str">
        <f>J2</f>
        <v>WITNESS RESPONSIBLE:</v>
      </c>
      <c r="K327" s="3"/>
    </row>
    <row r="328" spans="1:11" ht="13">
      <c r="A328" s="1" t="str">
        <f>case_name</f>
        <v>CASE NO: 2022-00372</v>
      </c>
      <c r="C328" s="3"/>
      <c r="D328" s="4"/>
      <c r="E328" s="3"/>
      <c r="F328" s="3"/>
      <c r="G328" s="3"/>
      <c r="H328" s="3"/>
      <c r="I328" s="3"/>
      <c r="J328" s="3" t="str">
        <f>Witness</f>
        <v>JAMES E. ZIOLKOWSKI</v>
      </c>
      <c r="K328" s="3"/>
    </row>
    <row r="329" spans="1:11" ht="13">
      <c r="A329" s="1" t="str">
        <f>data_filing</f>
        <v>DATA: 12 MONTHS ACTUAL  &amp; 0 MONTHS ESTIMATED</v>
      </c>
      <c r="C329" s="3"/>
      <c r="D329" s="4"/>
      <c r="E329" s="3"/>
      <c r="F329" s="3"/>
      <c r="G329" s="3"/>
      <c r="H329" s="3"/>
      <c r="I329" s="3"/>
      <c r="J329" s="3" t="str">
        <f>"PAGE "&amp;Pages2-9&amp;" OF "&amp;Pages2</f>
        <v>PAGE 6 OF 15</v>
      </c>
      <c r="K329" s="3"/>
    </row>
    <row r="330" spans="1:11" ht="13">
      <c r="A330" s="1" t="str">
        <f>type</f>
        <v xml:space="preserve">TYPE OF FILING: "X" ORIGINAL   UPDATED    REVISED  </v>
      </c>
      <c r="C330" s="3"/>
      <c r="D330" s="4"/>
      <c r="E330" s="3"/>
      <c r="F330" s="3"/>
      <c r="G330" s="3"/>
      <c r="H330" s="3"/>
      <c r="I330" s="3"/>
      <c r="J330" s="3"/>
      <c r="K330" s="3"/>
    </row>
    <row r="331" spans="1:11" ht="13">
      <c r="B331" s="1"/>
      <c r="C331" s="3"/>
      <c r="D331" s="4"/>
      <c r="E331" s="3"/>
      <c r="F331" s="3"/>
      <c r="G331" s="3"/>
      <c r="H331" s="3"/>
      <c r="I331" s="3"/>
      <c r="J331" s="3"/>
      <c r="K331" s="3"/>
    </row>
    <row r="332" spans="1:11" ht="13">
      <c r="B332" s="1"/>
      <c r="C332" s="3"/>
      <c r="D332" s="4"/>
      <c r="E332" s="3"/>
      <c r="F332" s="3"/>
      <c r="G332" s="3"/>
      <c r="H332" s="3"/>
      <c r="I332" s="3"/>
      <c r="J332" s="3"/>
      <c r="K332" s="3"/>
    </row>
    <row r="333" spans="1:11" ht="13">
      <c r="A333" s="4" t="s">
        <v>2</v>
      </c>
      <c r="B333" s="3"/>
      <c r="C333" s="3"/>
      <c r="D333" s="4"/>
      <c r="E333" s="3"/>
      <c r="F333" s="4" t="s">
        <v>3</v>
      </c>
      <c r="G333" s="7" t="s">
        <v>4</v>
      </c>
      <c r="H333" s="8"/>
      <c r="I333" s="9"/>
      <c r="J333" s="4" t="s">
        <v>3</v>
      </c>
      <c r="K333" s="4" t="s">
        <v>5</v>
      </c>
    </row>
    <row r="334" spans="1:11" ht="13">
      <c r="A334" s="10" t="s">
        <v>6</v>
      </c>
      <c r="B334" s="11" t="s">
        <v>68</v>
      </c>
      <c r="C334" s="11"/>
      <c r="D334" s="10" t="s">
        <v>8</v>
      </c>
      <c r="E334" s="11"/>
      <c r="F334" s="10" t="str">
        <f>$F$9</f>
        <v>DISTR. SEC.</v>
      </c>
      <c r="G334" s="68" t="str">
        <f t="shared" ref="G334:I335" si="64">G9</f>
        <v>DEMAND</v>
      </c>
      <c r="H334" s="69" t="str">
        <f t="shared" si="64"/>
        <v>ENERGY</v>
      </c>
      <c r="I334" s="70" t="str">
        <f t="shared" si="64"/>
        <v>CUSTOMER</v>
      </c>
      <c r="J334" s="10" t="s">
        <v>13</v>
      </c>
      <c r="K334" s="10" t="s">
        <v>14</v>
      </c>
    </row>
    <row r="335" spans="1:11" ht="13">
      <c r="C335" s="16" t="s">
        <v>69</v>
      </c>
      <c r="D335" s="4"/>
      <c r="E335" s="3"/>
      <c r="G335" s="71">
        <f t="shared" si="64"/>
        <v>3</v>
      </c>
      <c r="H335" s="72">
        <f t="shared" si="64"/>
        <v>4</v>
      </c>
      <c r="I335" s="73">
        <f t="shared" si="64"/>
        <v>5</v>
      </c>
    </row>
    <row r="336" spans="1:11" ht="13">
      <c r="A336" s="20">
        <v>1</v>
      </c>
      <c r="B336" s="2" t="s">
        <v>70</v>
      </c>
      <c r="D336" s="4"/>
      <c r="E336" s="3"/>
      <c r="G336" s="21"/>
      <c r="H336" s="22"/>
      <c r="I336" s="23"/>
    </row>
    <row r="337" spans="1:11" ht="13">
      <c r="A337" s="20">
        <v>2</v>
      </c>
      <c r="B337" s="2" t="s">
        <v>71</v>
      </c>
      <c r="D337" s="4"/>
      <c r="E337" s="3"/>
      <c r="G337" s="21"/>
      <c r="H337" s="22"/>
      <c r="I337" s="23"/>
    </row>
    <row r="338" spans="1:11" ht="13">
      <c r="A338" s="20">
        <v>3</v>
      </c>
      <c r="C338" s="2" t="str">
        <f>'[2]FR-16(7)(v)-1 Functional'!C338</f>
        <v>UNCOLLECTIBLE ACCTS</v>
      </c>
      <c r="D338" s="4" t="str">
        <f>'[2]FR-16(7)(v)-1 Functional'!D338</f>
        <v>K411</v>
      </c>
      <c r="F338" s="33">
        <f>'[2]FR-16(7)(v)-14 TOTAL CLASS'!H338</f>
        <v>0</v>
      </c>
      <c r="G338" s="25">
        <f>'[2]FR-16(7)(v)-3 PROD Demand'!H338+'[2]FR-16(7)(v)-7 TRANS Demand'!H338+'[2]FR-16(7)(v)-11 DIST Demand'!H338</f>
        <v>0</v>
      </c>
      <c r="H338" s="26">
        <f>'[2]FR-16(7)(v)-4 PROD Energy'!H338+'[2]FR-16(7)(v)-8 TRANS Energy'!H338+'[2]FR-16(7)(v)-12 DIST Energy'!H338</f>
        <v>0</v>
      </c>
      <c r="I338" s="27">
        <f>'[2]FR-16(7)(v)-5 PROD Cust'!H338+'[2]FR-16(7)(v)-9 TRANS Cust'!H338+'[2]FR-16(7)(v)-13 DIST Cust'!H338</f>
        <v>0</v>
      </c>
      <c r="J338" s="24">
        <f t="shared" ref="J338:J360" si="65">SUM(G338:I338)</f>
        <v>0</v>
      </c>
      <c r="K338" s="24">
        <f t="shared" ref="K338:K360" si="66">F338-J338</f>
        <v>0</v>
      </c>
    </row>
    <row r="339" spans="1:11" ht="13">
      <c r="A339" s="20">
        <v>4</v>
      </c>
      <c r="C339" s="2" t="str">
        <f>'[2]FR-16(7)(v)-1 Functional'!C339</f>
        <v>CASH FLOW HEDGE</v>
      </c>
      <c r="D339" s="4" t="str">
        <f>'[2]FR-16(7)(v)-1 Functional'!D339</f>
        <v>A315</v>
      </c>
      <c r="F339" s="33">
        <f>'[2]FR-16(7)(v)-14 TOTAL CLASS'!H339</f>
        <v>0</v>
      </c>
      <c r="G339" s="25">
        <f>'[2]FR-16(7)(v)-3 PROD Demand'!H339+'[2]FR-16(7)(v)-7 TRANS Demand'!H339+'[2]FR-16(7)(v)-11 DIST Demand'!H339</f>
        <v>0</v>
      </c>
      <c r="H339" s="26">
        <f>'[2]FR-16(7)(v)-4 PROD Energy'!H339+'[2]FR-16(7)(v)-8 TRANS Energy'!H339+'[2]FR-16(7)(v)-12 DIST Energy'!H339</f>
        <v>0</v>
      </c>
      <c r="I339" s="27">
        <f>'[2]FR-16(7)(v)-5 PROD Cust'!H339+'[2]FR-16(7)(v)-9 TRANS Cust'!H339+'[2]FR-16(7)(v)-13 DIST Cust'!H339</f>
        <v>0</v>
      </c>
      <c r="J339" s="24">
        <f t="shared" si="65"/>
        <v>0</v>
      </c>
      <c r="K339" s="24">
        <f t="shared" si="66"/>
        <v>0</v>
      </c>
    </row>
    <row r="340" spans="1:11" ht="13">
      <c r="A340" s="20">
        <v>5</v>
      </c>
      <c r="C340" s="2" t="str">
        <f>'[2]FR-16(7)(v)-1 Functional'!C340</f>
        <v>RESERVED FOR FUTURE USE</v>
      </c>
      <c r="D340" s="4" t="str">
        <f>'[2]FR-16(7)(v)-1 Functional'!D340</f>
        <v>NP29</v>
      </c>
      <c r="F340" s="33">
        <f>'[2]FR-16(7)(v)-14 TOTAL CLASS'!H340</f>
        <v>0</v>
      </c>
      <c r="G340" s="25">
        <f>'[2]FR-16(7)(v)-3 PROD Demand'!H340+'[2]FR-16(7)(v)-7 TRANS Demand'!H340+'[2]FR-16(7)(v)-11 DIST Demand'!H340</f>
        <v>0</v>
      </c>
      <c r="H340" s="26">
        <f>'[2]FR-16(7)(v)-4 PROD Energy'!H340+'[2]FR-16(7)(v)-8 TRANS Energy'!H340+'[2]FR-16(7)(v)-12 DIST Energy'!H340</f>
        <v>0</v>
      </c>
      <c r="I340" s="27">
        <f>'[2]FR-16(7)(v)-5 PROD Cust'!H340+'[2]FR-16(7)(v)-9 TRANS Cust'!H340+'[2]FR-16(7)(v)-13 DIST Cust'!H340</f>
        <v>0</v>
      </c>
      <c r="J340" s="24">
        <f t="shared" si="65"/>
        <v>0</v>
      </c>
      <c r="K340" s="24">
        <f t="shared" si="66"/>
        <v>0</v>
      </c>
    </row>
    <row r="341" spans="1:11" ht="13">
      <c r="A341" s="20">
        <v>6</v>
      </c>
      <c r="C341" s="2" t="str">
        <f>'[2]FR-16(7)(v)-1 Functional'!C341</f>
        <v>RESERVED FOR FUTURE USE</v>
      </c>
      <c r="D341" s="4" t="str">
        <f>'[2]FR-16(7)(v)-1 Functional'!D341</f>
        <v>NP29</v>
      </c>
      <c r="F341" s="33">
        <f>'[2]FR-16(7)(v)-14 TOTAL CLASS'!H341</f>
        <v>0</v>
      </c>
      <c r="G341" s="25">
        <f>'[2]FR-16(7)(v)-3 PROD Demand'!H341+'[2]FR-16(7)(v)-7 TRANS Demand'!H341+'[2]FR-16(7)(v)-11 DIST Demand'!H341</f>
        <v>0</v>
      </c>
      <c r="H341" s="26">
        <f>'[2]FR-16(7)(v)-4 PROD Energy'!H341+'[2]FR-16(7)(v)-8 TRANS Energy'!H341+'[2]FR-16(7)(v)-12 DIST Energy'!H341</f>
        <v>0</v>
      </c>
      <c r="I341" s="27">
        <f>'[2]FR-16(7)(v)-5 PROD Cust'!H341+'[2]FR-16(7)(v)-9 TRANS Cust'!H341+'[2]FR-16(7)(v)-13 DIST Cust'!H341</f>
        <v>0</v>
      </c>
      <c r="J341" s="24">
        <f t="shared" si="65"/>
        <v>0</v>
      </c>
      <c r="K341" s="24">
        <f t="shared" si="66"/>
        <v>0</v>
      </c>
    </row>
    <row r="342" spans="1:11" ht="13">
      <c r="A342" s="20">
        <v>7</v>
      </c>
      <c r="C342" s="2" t="str">
        <f>'[2]FR-16(7)(v)-1 Functional'!C342</f>
        <v>ELECTRIC METERS</v>
      </c>
      <c r="D342" s="4" t="str">
        <f>'[2]FR-16(7)(v)-1 Functional'!D342</f>
        <v>K407</v>
      </c>
      <c r="F342" s="33">
        <f>'[2]FR-16(7)(v)-14 TOTAL CLASS'!H342</f>
        <v>0</v>
      </c>
      <c r="G342" s="25">
        <f>'[2]FR-16(7)(v)-3 PROD Demand'!H342+'[2]FR-16(7)(v)-7 TRANS Demand'!H342+'[2]FR-16(7)(v)-11 DIST Demand'!H342</f>
        <v>0</v>
      </c>
      <c r="H342" s="26">
        <f>'[2]FR-16(7)(v)-4 PROD Energy'!H342+'[2]FR-16(7)(v)-8 TRANS Energy'!H342+'[2]FR-16(7)(v)-12 DIST Energy'!H342</f>
        <v>0</v>
      </c>
      <c r="I342" s="27">
        <f>'[2]FR-16(7)(v)-5 PROD Cust'!H342+'[2]FR-16(7)(v)-9 TRANS Cust'!H342+'[2]FR-16(7)(v)-13 DIST Cust'!H342</f>
        <v>0</v>
      </c>
      <c r="J342" s="24">
        <f t="shared" si="65"/>
        <v>0</v>
      </c>
      <c r="K342" s="24">
        <f t="shared" si="66"/>
        <v>0</v>
      </c>
    </row>
    <row r="343" spans="1:11" ht="13">
      <c r="A343" s="20">
        <v>8</v>
      </c>
      <c r="C343" s="2" t="str">
        <f>'[2]FR-16(7)(v)-1 Functional'!C343</f>
        <v>UNAMORTIZED DEBT PREMIUM</v>
      </c>
      <c r="D343" s="4" t="str">
        <f>'[2]FR-16(7)(v)-1 Functional'!D343</f>
        <v>D249</v>
      </c>
      <c r="F343" s="33">
        <f>'[2]FR-16(7)(v)-14 TOTAL CLASS'!H343</f>
        <v>0</v>
      </c>
      <c r="G343" s="25">
        <f>'[2]FR-16(7)(v)-3 PROD Demand'!H343+'[2]FR-16(7)(v)-7 TRANS Demand'!H343+'[2]FR-16(7)(v)-11 DIST Demand'!H343</f>
        <v>0</v>
      </c>
      <c r="H343" s="26">
        <f>'[2]FR-16(7)(v)-4 PROD Energy'!H343+'[2]FR-16(7)(v)-8 TRANS Energy'!H343+'[2]FR-16(7)(v)-12 DIST Energy'!H343</f>
        <v>0</v>
      </c>
      <c r="I343" s="27">
        <f>'[2]FR-16(7)(v)-5 PROD Cust'!H343+'[2]FR-16(7)(v)-9 TRANS Cust'!H343+'[2]FR-16(7)(v)-13 DIST Cust'!H343</f>
        <v>0</v>
      </c>
      <c r="J343" s="24">
        <f t="shared" si="65"/>
        <v>0</v>
      </c>
      <c r="K343" s="24">
        <f t="shared" si="66"/>
        <v>0</v>
      </c>
    </row>
    <row r="344" spans="1:11" ht="13">
      <c r="A344" s="20">
        <v>9</v>
      </c>
      <c r="C344" s="2" t="str">
        <f>'[2]FR-16(7)(v)-1 Functional'!C344</f>
        <v>ARO CUMULATIVE EFFECT</v>
      </c>
      <c r="D344" s="4" t="str">
        <f>'[2]FR-16(7)(v)-1 Functional'!D344</f>
        <v>NP29</v>
      </c>
      <c r="F344" s="33">
        <f>'[2]FR-16(7)(v)-14 TOTAL CLASS'!H344</f>
        <v>0</v>
      </c>
      <c r="G344" s="25">
        <f>'[2]FR-16(7)(v)-3 PROD Demand'!H344+'[2]FR-16(7)(v)-7 TRANS Demand'!H344+'[2]FR-16(7)(v)-11 DIST Demand'!H344</f>
        <v>0</v>
      </c>
      <c r="H344" s="26">
        <f>'[2]FR-16(7)(v)-4 PROD Energy'!H344+'[2]FR-16(7)(v)-8 TRANS Energy'!H344+'[2]FR-16(7)(v)-12 DIST Energy'!H344</f>
        <v>0</v>
      </c>
      <c r="I344" s="27">
        <f>'[2]FR-16(7)(v)-5 PROD Cust'!H344+'[2]FR-16(7)(v)-9 TRANS Cust'!H344+'[2]FR-16(7)(v)-13 DIST Cust'!H344</f>
        <v>0</v>
      </c>
      <c r="J344" s="24">
        <f t="shared" si="65"/>
        <v>0</v>
      </c>
      <c r="K344" s="24">
        <f t="shared" si="66"/>
        <v>0</v>
      </c>
    </row>
    <row r="345" spans="1:11" ht="13">
      <c r="A345" s="20">
        <v>10</v>
      </c>
      <c r="C345" s="2" t="str">
        <f>'[2]FR-16(7)(v)-1 Functional'!C345</f>
        <v>RETIREMENT PLAN</v>
      </c>
      <c r="D345" s="4" t="str">
        <f>'[2]FR-16(7)(v)-1 Functional'!D345</f>
        <v>A315</v>
      </c>
      <c r="F345" s="33">
        <f>'[2]FR-16(7)(v)-14 TOTAL CLASS'!H345</f>
        <v>0</v>
      </c>
      <c r="G345" s="25">
        <f>'[2]FR-16(7)(v)-3 PROD Demand'!H345+'[2]FR-16(7)(v)-7 TRANS Demand'!H345+'[2]FR-16(7)(v)-11 DIST Demand'!H345</f>
        <v>0</v>
      </c>
      <c r="H345" s="26">
        <f>'[2]FR-16(7)(v)-4 PROD Energy'!H345+'[2]FR-16(7)(v)-8 TRANS Energy'!H345+'[2]FR-16(7)(v)-12 DIST Energy'!H345</f>
        <v>0</v>
      </c>
      <c r="I345" s="27">
        <f>'[2]FR-16(7)(v)-5 PROD Cust'!H345+'[2]FR-16(7)(v)-9 TRANS Cust'!H345+'[2]FR-16(7)(v)-13 DIST Cust'!H345</f>
        <v>0</v>
      </c>
      <c r="J345" s="24">
        <f t="shared" si="65"/>
        <v>0</v>
      </c>
      <c r="K345" s="24">
        <f t="shared" si="66"/>
        <v>0</v>
      </c>
    </row>
    <row r="346" spans="1:11" ht="13">
      <c r="A346" s="20">
        <v>11</v>
      </c>
      <c r="C346" s="2" t="str">
        <f>'[2]FR-16(7)(v)-1 Functional'!C346</f>
        <v xml:space="preserve">POST RETIREMENT BENEFITS </v>
      </c>
      <c r="D346" s="4" t="str">
        <f>'[2]FR-16(7)(v)-1 Functional'!D346</f>
        <v>A315</v>
      </c>
      <c r="F346" s="33">
        <f>'[2]FR-16(7)(v)-14 TOTAL CLASS'!H346</f>
        <v>0</v>
      </c>
      <c r="G346" s="25">
        <f>'[2]FR-16(7)(v)-3 PROD Demand'!H346+'[2]FR-16(7)(v)-7 TRANS Demand'!H346+'[2]FR-16(7)(v)-11 DIST Demand'!H346</f>
        <v>0</v>
      </c>
      <c r="H346" s="26">
        <f>'[2]FR-16(7)(v)-4 PROD Energy'!H346+'[2]FR-16(7)(v)-8 TRANS Energy'!H346+'[2]FR-16(7)(v)-12 DIST Energy'!H346</f>
        <v>0</v>
      </c>
      <c r="I346" s="27">
        <f>'[2]FR-16(7)(v)-5 PROD Cust'!H346+'[2]FR-16(7)(v)-9 TRANS Cust'!H346+'[2]FR-16(7)(v)-13 DIST Cust'!H346</f>
        <v>0</v>
      </c>
      <c r="J346" s="24">
        <f t="shared" si="65"/>
        <v>0</v>
      </c>
      <c r="K346" s="24">
        <f t="shared" si="66"/>
        <v>0</v>
      </c>
    </row>
    <row r="347" spans="1:11" ht="13">
      <c r="A347" s="20">
        <v>12</v>
      </c>
      <c r="C347" s="2" t="str">
        <f>'[2]FR-16(7)(v)-1 Functional'!C347</f>
        <v>POST RETIREMENT BENEFITS - HEALTH CARE</v>
      </c>
      <c r="D347" s="4" t="str">
        <f>'[2]FR-16(7)(v)-1 Functional'!D347</f>
        <v>A315</v>
      </c>
      <c r="F347" s="33">
        <f>'[2]FR-16(7)(v)-14 TOTAL CLASS'!H347</f>
        <v>0</v>
      </c>
      <c r="G347" s="25">
        <f>'[2]FR-16(7)(v)-3 PROD Demand'!H347+'[2]FR-16(7)(v)-7 TRANS Demand'!H347+'[2]FR-16(7)(v)-11 DIST Demand'!H347</f>
        <v>0</v>
      </c>
      <c r="H347" s="26">
        <f>'[2]FR-16(7)(v)-4 PROD Energy'!H347+'[2]FR-16(7)(v)-8 TRANS Energy'!H347+'[2]FR-16(7)(v)-12 DIST Energy'!H347</f>
        <v>0</v>
      </c>
      <c r="I347" s="27">
        <f>'[2]FR-16(7)(v)-5 PROD Cust'!H347+'[2]FR-16(7)(v)-9 TRANS Cust'!H347+'[2]FR-16(7)(v)-13 DIST Cust'!H347</f>
        <v>0</v>
      </c>
      <c r="J347" s="24">
        <f t="shared" si="65"/>
        <v>0</v>
      </c>
      <c r="K347" s="24">
        <f t="shared" si="66"/>
        <v>0</v>
      </c>
    </row>
    <row r="348" spans="1:11" ht="13">
      <c r="A348" s="20">
        <v>13</v>
      </c>
      <c r="C348" s="2" t="str">
        <f>'[2]FR-16(7)(v)-1 Functional'!C348</f>
        <v>POST EMPLOYMENT BENEFITS - SFAS 112</v>
      </c>
      <c r="D348" s="4" t="str">
        <f>'[2]FR-16(7)(v)-1 Functional'!D348</f>
        <v>A315</v>
      </c>
      <c r="F348" s="33">
        <f>'[2]FR-16(7)(v)-14 TOTAL CLASS'!H348</f>
        <v>0</v>
      </c>
      <c r="G348" s="25">
        <f>'[2]FR-16(7)(v)-3 PROD Demand'!H348+'[2]FR-16(7)(v)-7 TRANS Demand'!H348+'[2]FR-16(7)(v)-11 DIST Demand'!H348</f>
        <v>0</v>
      </c>
      <c r="H348" s="26">
        <f>'[2]FR-16(7)(v)-4 PROD Energy'!H348+'[2]FR-16(7)(v)-8 TRANS Energy'!H348+'[2]FR-16(7)(v)-12 DIST Energy'!H348</f>
        <v>0</v>
      </c>
      <c r="I348" s="27">
        <f>'[2]FR-16(7)(v)-5 PROD Cust'!H348+'[2]FR-16(7)(v)-9 TRANS Cust'!H348+'[2]FR-16(7)(v)-13 DIST Cust'!H348</f>
        <v>0</v>
      </c>
      <c r="J348" s="24">
        <f t="shared" si="65"/>
        <v>0</v>
      </c>
      <c r="K348" s="24">
        <f t="shared" si="66"/>
        <v>0</v>
      </c>
    </row>
    <row r="349" spans="1:11" ht="13">
      <c r="A349" s="20">
        <v>14</v>
      </c>
      <c r="C349" s="2" t="str">
        <f>'[2]FR-16(7)(v)-1 Functional'!C349</f>
        <v>SUPPLEMENTAL PENSION PLAN</v>
      </c>
      <c r="D349" s="4" t="str">
        <f>'[2]FR-16(7)(v)-1 Functional'!D349</f>
        <v>A315</v>
      </c>
      <c r="F349" s="33">
        <f>'[2]FR-16(7)(v)-14 TOTAL CLASS'!H349</f>
        <v>0</v>
      </c>
      <c r="G349" s="25">
        <f>'[2]FR-16(7)(v)-3 PROD Demand'!H349+'[2]FR-16(7)(v)-7 TRANS Demand'!H349+'[2]FR-16(7)(v)-11 DIST Demand'!H349</f>
        <v>0</v>
      </c>
      <c r="H349" s="26">
        <f>'[2]FR-16(7)(v)-4 PROD Energy'!H349+'[2]FR-16(7)(v)-8 TRANS Energy'!H349+'[2]FR-16(7)(v)-12 DIST Energy'!H349</f>
        <v>0</v>
      </c>
      <c r="I349" s="27">
        <f>'[2]FR-16(7)(v)-5 PROD Cust'!H349+'[2]FR-16(7)(v)-9 TRANS Cust'!H349+'[2]FR-16(7)(v)-13 DIST Cust'!H349</f>
        <v>0</v>
      </c>
      <c r="J349" s="24">
        <f t="shared" si="65"/>
        <v>0</v>
      </c>
      <c r="K349" s="24">
        <f t="shared" si="66"/>
        <v>0</v>
      </c>
    </row>
    <row r="350" spans="1:11" ht="13">
      <c r="A350" s="20">
        <v>15</v>
      </c>
      <c r="C350" s="2" t="str">
        <f>'[2]FR-16(7)(v)-1 Functional'!C350</f>
        <v>INCENTIVE PLAN</v>
      </c>
      <c r="D350" s="4" t="str">
        <f>'[2]FR-16(7)(v)-1 Functional'!D350</f>
        <v>A315</v>
      </c>
      <c r="F350" s="33">
        <f>'[2]FR-16(7)(v)-14 TOTAL CLASS'!H350</f>
        <v>0</v>
      </c>
      <c r="G350" s="25">
        <f>'[2]FR-16(7)(v)-3 PROD Demand'!H350+'[2]FR-16(7)(v)-7 TRANS Demand'!H350+'[2]FR-16(7)(v)-11 DIST Demand'!H350</f>
        <v>0</v>
      </c>
      <c r="H350" s="26">
        <f>'[2]FR-16(7)(v)-4 PROD Energy'!H350+'[2]FR-16(7)(v)-8 TRANS Energy'!H350+'[2]FR-16(7)(v)-12 DIST Energy'!H350</f>
        <v>0</v>
      </c>
      <c r="I350" s="27">
        <f>'[2]FR-16(7)(v)-5 PROD Cust'!H350+'[2]FR-16(7)(v)-9 TRANS Cust'!H350+'[2]FR-16(7)(v)-13 DIST Cust'!H350</f>
        <v>0</v>
      </c>
      <c r="J350" s="24">
        <f t="shared" si="65"/>
        <v>0</v>
      </c>
      <c r="K350" s="24">
        <f t="shared" si="66"/>
        <v>0</v>
      </c>
    </row>
    <row r="351" spans="1:11" ht="13">
      <c r="A351" s="20">
        <v>16</v>
      </c>
      <c r="C351" s="2" t="str">
        <f>'[2]FR-16(7)(v)-1 Functional'!C351</f>
        <v>FEDERAL DEFERRED TAX RECEIVEABLE</v>
      </c>
      <c r="D351" s="4" t="str">
        <f>'[2]FR-16(7)(v)-1 Functional'!D351</f>
        <v>A315</v>
      </c>
      <c r="F351" s="33">
        <f>'[2]FR-16(7)(v)-14 TOTAL CLASS'!H351</f>
        <v>0</v>
      </c>
      <c r="G351" s="25">
        <f>'[2]FR-16(7)(v)-3 PROD Demand'!H351+'[2]FR-16(7)(v)-7 TRANS Demand'!H351+'[2]FR-16(7)(v)-11 DIST Demand'!H351</f>
        <v>0</v>
      </c>
      <c r="H351" s="26">
        <f>'[2]FR-16(7)(v)-4 PROD Energy'!H351+'[2]FR-16(7)(v)-8 TRANS Energy'!H351+'[2]FR-16(7)(v)-12 DIST Energy'!H351</f>
        <v>0</v>
      </c>
      <c r="I351" s="27">
        <f>'[2]FR-16(7)(v)-5 PROD Cust'!H351+'[2]FR-16(7)(v)-9 TRANS Cust'!H351+'[2]FR-16(7)(v)-13 DIST Cust'!H351</f>
        <v>0</v>
      </c>
      <c r="J351" s="24">
        <f t="shared" si="65"/>
        <v>0</v>
      </c>
      <c r="K351" s="24">
        <f t="shared" si="66"/>
        <v>0</v>
      </c>
    </row>
    <row r="352" spans="1:11" ht="13">
      <c r="A352" s="20">
        <v>17</v>
      </c>
      <c r="C352" s="2" t="str">
        <f>'[2]FR-16(7)(v)-1 Functional'!C352</f>
        <v>MISCELLANEOUS</v>
      </c>
      <c r="D352" s="4" t="str">
        <f>'[2]FR-16(7)(v)-1 Functional'!D352</f>
        <v>A315</v>
      </c>
      <c r="F352" s="33">
        <f>'[2]FR-16(7)(v)-14 TOTAL CLASS'!H352</f>
        <v>-1523</v>
      </c>
      <c r="G352" s="25">
        <f>'[2]FR-16(7)(v)-3 PROD Demand'!H352+'[2]FR-16(7)(v)-7 TRANS Demand'!H352+'[2]FR-16(7)(v)-11 DIST Demand'!H352</f>
        <v>-505</v>
      </c>
      <c r="H352" s="26">
        <f>'[2]FR-16(7)(v)-4 PROD Energy'!H352+'[2]FR-16(7)(v)-8 TRANS Energy'!H352+'[2]FR-16(7)(v)-12 DIST Energy'!H352</f>
        <v>-797</v>
      </c>
      <c r="I352" s="27">
        <f>'[2]FR-16(7)(v)-5 PROD Cust'!H352+'[2]FR-16(7)(v)-9 TRANS Cust'!H352+'[2]FR-16(7)(v)-13 DIST Cust'!H352</f>
        <v>-221</v>
      </c>
      <c r="J352" s="24">
        <f t="shared" si="65"/>
        <v>-1523</v>
      </c>
      <c r="K352" s="24">
        <f t="shared" si="66"/>
        <v>0</v>
      </c>
    </row>
    <row r="353" spans="1:11" ht="13">
      <c r="A353" s="20">
        <v>18</v>
      </c>
      <c r="C353" s="2" t="str">
        <f>'[2]FR-16(7)(v)-1 Functional'!C353</f>
        <v>DEFERRED TAX</v>
      </c>
      <c r="D353" s="4" t="str">
        <f>'[2]FR-16(7)(v)-1 Functional'!D353</f>
        <v>A315</v>
      </c>
      <c r="F353" s="33">
        <f>'[2]FR-16(7)(v)-14 TOTAL CLASS'!H353</f>
        <v>0</v>
      </c>
      <c r="G353" s="25">
        <f>'[2]FR-16(7)(v)-3 PROD Demand'!H353+'[2]FR-16(7)(v)-7 TRANS Demand'!H353+'[2]FR-16(7)(v)-11 DIST Demand'!H353</f>
        <v>0</v>
      </c>
      <c r="H353" s="26">
        <f>'[2]FR-16(7)(v)-4 PROD Energy'!H353+'[2]FR-16(7)(v)-8 TRANS Energy'!H353+'[2]FR-16(7)(v)-12 DIST Energy'!H353</f>
        <v>0</v>
      </c>
      <c r="I353" s="27">
        <f>'[2]FR-16(7)(v)-5 PROD Cust'!H353+'[2]FR-16(7)(v)-9 TRANS Cust'!H353+'[2]FR-16(7)(v)-13 DIST Cust'!H353</f>
        <v>0</v>
      </c>
      <c r="J353" s="24">
        <f t="shared" si="65"/>
        <v>0</v>
      </c>
      <c r="K353" s="24">
        <f t="shared" si="66"/>
        <v>0</v>
      </c>
    </row>
    <row r="354" spans="1:11" ht="13">
      <c r="A354" s="20">
        <v>19</v>
      </c>
      <c r="C354" s="2" t="str">
        <f>'[2]FR-16(7)(v)-1 Functional'!C354</f>
        <v>NET OPERATING LOSS</v>
      </c>
      <c r="D354" s="4" t="str">
        <f>'[2]FR-16(7)(v)-1 Functional'!D354</f>
        <v>NP29</v>
      </c>
      <c r="F354" s="33">
        <f>'[2]FR-16(7)(v)-14 TOTAL CLASS'!H354</f>
        <v>0</v>
      </c>
      <c r="G354" s="25">
        <f>'[2]FR-16(7)(v)-3 PROD Demand'!H354+'[2]FR-16(7)(v)-7 TRANS Demand'!H354+'[2]FR-16(7)(v)-11 DIST Demand'!H354</f>
        <v>0</v>
      </c>
      <c r="H354" s="26">
        <f>'[2]FR-16(7)(v)-4 PROD Energy'!H354+'[2]FR-16(7)(v)-8 TRANS Energy'!H354+'[2]FR-16(7)(v)-12 DIST Energy'!H354</f>
        <v>0</v>
      </c>
      <c r="I354" s="27">
        <f>'[2]FR-16(7)(v)-5 PROD Cust'!H354+'[2]FR-16(7)(v)-9 TRANS Cust'!H354+'[2]FR-16(7)(v)-13 DIST Cust'!H354</f>
        <v>0</v>
      </c>
      <c r="J354" s="24">
        <f t="shared" si="65"/>
        <v>0</v>
      </c>
      <c r="K354" s="24">
        <f t="shared" si="66"/>
        <v>0</v>
      </c>
    </row>
    <row r="355" spans="1:11" ht="13">
      <c r="A355" s="20">
        <v>20</v>
      </c>
      <c r="C355" s="79" t="str">
        <f>'[2]FR-16(7)(v)-1 Functional'!C355</f>
        <v>401K INCENTIVE PLAN</v>
      </c>
      <c r="D355" s="4" t="str">
        <f>'[2]FR-16(7)(v)-1 Functional'!D355</f>
        <v>A315</v>
      </c>
      <c r="F355" s="33">
        <f>'[2]FR-16(7)(v)-14 TOTAL CLASS'!H355</f>
        <v>0</v>
      </c>
      <c r="G355" s="25">
        <f>'[2]FR-16(7)(v)-3 PROD Demand'!H355+'[2]FR-16(7)(v)-7 TRANS Demand'!H355+'[2]FR-16(7)(v)-11 DIST Demand'!H355</f>
        <v>0</v>
      </c>
      <c r="H355" s="26">
        <f>'[2]FR-16(7)(v)-4 PROD Energy'!H355+'[2]FR-16(7)(v)-8 TRANS Energy'!H355+'[2]FR-16(7)(v)-12 DIST Energy'!H355</f>
        <v>0</v>
      </c>
      <c r="I355" s="27">
        <f>'[2]FR-16(7)(v)-5 PROD Cust'!H355+'[2]FR-16(7)(v)-9 TRANS Cust'!H355+'[2]FR-16(7)(v)-13 DIST Cust'!H355</f>
        <v>0</v>
      </c>
      <c r="J355" s="24">
        <f t="shared" si="65"/>
        <v>0</v>
      </c>
      <c r="K355" s="24">
        <f t="shared" si="66"/>
        <v>0</v>
      </c>
    </row>
    <row r="356" spans="1:11" ht="13">
      <c r="A356" s="20">
        <v>21</v>
      </c>
      <c r="C356" s="2" t="str">
        <f>'[2]FR-16(7)(v)-1 Functional'!C356</f>
        <v>ENVIRONMENTAL RESERVE</v>
      </c>
      <c r="D356" s="4" t="str">
        <f>'[2]FR-16(7)(v)-1 Functional'!D356</f>
        <v>NP29</v>
      </c>
      <c r="F356" s="33">
        <f>'[2]FR-16(7)(v)-14 TOTAL CLASS'!H356</f>
        <v>0</v>
      </c>
      <c r="G356" s="25">
        <f>'[2]FR-16(7)(v)-3 PROD Demand'!H356+'[2]FR-16(7)(v)-7 TRANS Demand'!H356+'[2]FR-16(7)(v)-11 DIST Demand'!H356</f>
        <v>0</v>
      </c>
      <c r="H356" s="26">
        <f>'[2]FR-16(7)(v)-4 PROD Energy'!H356+'[2]FR-16(7)(v)-8 TRANS Energy'!H356+'[2]FR-16(7)(v)-12 DIST Energy'!H356</f>
        <v>0</v>
      </c>
      <c r="I356" s="27">
        <f>'[2]FR-16(7)(v)-5 PROD Cust'!H356+'[2]FR-16(7)(v)-9 TRANS Cust'!H356+'[2]FR-16(7)(v)-13 DIST Cust'!H356</f>
        <v>0</v>
      </c>
      <c r="J356" s="24">
        <f t="shared" si="65"/>
        <v>0</v>
      </c>
      <c r="K356" s="24">
        <f t="shared" si="66"/>
        <v>0</v>
      </c>
    </row>
    <row r="357" spans="1:11" ht="13">
      <c r="A357" s="20">
        <v>22</v>
      </c>
      <c r="C357" s="2" t="str">
        <f>'[2]FR-16(7)(v)-1 Functional'!C357</f>
        <v>VACATION PAY ACCRUALS</v>
      </c>
      <c r="D357" s="4" t="str">
        <f>'[2]FR-16(7)(v)-1 Functional'!D357</f>
        <v>A315</v>
      </c>
      <c r="F357" s="33">
        <f>'[2]FR-16(7)(v)-14 TOTAL CLASS'!H357</f>
        <v>0</v>
      </c>
      <c r="G357" s="25">
        <f>'[2]FR-16(7)(v)-3 PROD Demand'!H357+'[2]FR-16(7)(v)-7 TRANS Demand'!H357+'[2]FR-16(7)(v)-11 DIST Demand'!H357</f>
        <v>0</v>
      </c>
      <c r="H357" s="26">
        <f>'[2]FR-16(7)(v)-4 PROD Energy'!H357+'[2]FR-16(7)(v)-8 TRANS Energy'!H357+'[2]FR-16(7)(v)-12 DIST Energy'!H357</f>
        <v>0</v>
      </c>
      <c r="I357" s="27">
        <f>'[2]FR-16(7)(v)-5 PROD Cust'!H357+'[2]FR-16(7)(v)-9 TRANS Cust'!H357+'[2]FR-16(7)(v)-13 DIST Cust'!H357</f>
        <v>0</v>
      </c>
      <c r="J357" s="24">
        <f t="shared" si="65"/>
        <v>0</v>
      </c>
      <c r="K357" s="24">
        <f t="shared" si="66"/>
        <v>0</v>
      </c>
    </row>
    <row r="358" spans="1:11" ht="13">
      <c r="A358" s="20">
        <v>23</v>
      </c>
      <c r="C358" s="2" t="str">
        <f>'[2]FR-16(7)(v)-1 Functional'!C358</f>
        <v>DEMAND SIDE MANAGEMENT DEFERRAL</v>
      </c>
      <c r="D358" s="4" t="str">
        <f>'[2]FR-16(7)(v)-1 Functional'!D358</f>
        <v>NP29</v>
      </c>
      <c r="F358" s="33">
        <f>'[2]FR-16(7)(v)-14 TOTAL CLASS'!H358</f>
        <v>0</v>
      </c>
      <c r="G358" s="25">
        <f>'[2]FR-16(7)(v)-3 PROD Demand'!H358+'[2]FR-16(7)(v)-7 TRANS Demand'!H358+'[2]FR-16(7)(v)-11 DIST Demand'!H358</f>
        <v>0</v>
      </c>
      <c r="H358" s="26">
        <f>'[2]FR-16(7)(v)-4 PROD Energy'!H358+'[2]FR-16(7)(v)-8 TRANS Energy'!H358+'[2]FR-16(7)(v)-12 DIST Energy'!H358</f>
        <v>0</v>
      </c>
      <c r="I358" s="27">
        <f>'[2]FR-16(7)(v)-5 PROD Cust'!H358+'[2]FR-16(7)(v)-9 TRANS Cust'!H358+'[2]FR-16(7)(v)-13 DIST Cust'!H358</f>
        <v>0</v>
      </c>
      <c r="J358" s="24">
        <f t="shared" si="65"/>
        <v>0</v>
      </c>
      <c r="K358" s="24">
        <f t="shared" si="66"/>
        <v>0</v>
      </c>
    </row>
    <row r="359" spans="1:11" ht="13">
      <c r="A359" s="20">
        <v>24</v>
      </c>
      <c r="C359" s="2" t="str">
        <f>'[2]FR-16(7)(v)-1 Functional'!C359</f>
        <v>OPERATING LEASE OBLIGATION</v>
      </c>
      <c r="D359" s="4" t="str">
        <f>'[2]FR-16(7)(v)-1 Functional'!D359</f>
        <v>NP29</v>
      </c>
      <c r="F359" s="33">
        <f>'[2]FR-16(7)(v)-14 TOTAL CLASS'!H359</f>
        <v>0</v>
      </c>
      <c r="G359" s="25">
        <f>'[2]FR-16(7)(v)-3 PROD Demand'!H359+'[2]FR-16(7)(v)-7 TRANS Demand'!H359+'[2]FR-16(7)(v)-11 DIST Demand'!H359</f>
        <v>0</v>
      </c>
      <c r="H359" s="26">
        <f>'[2]FR-16(7)(v)-4 PROD Energy'!H359+'[2]FR-16(7)(v)-8 TRANS Energy'!H359+'[2]FR-16(7)(v)-12 DIST Energy'!H359</f>
        <v>0</v>
      </c>
      <c r="I359" s="27">
        <f>'[2]FR-16(7)(v)-5 PROD Cust'!H359+'[2]FR-16(7)(v)-9 TRANS Cust'!H359+'[2]FR-16(7)(v)-13 DIST Cust'!H359</f>
        <v>0</v>
      </c>
      <c r="J359" s="24">
        <f t="shared" si="65"/>
        <v>0</v>
      </c>
      <c r="K359" s="24">
        <f t="shared" si="66"/>
        <v>0</v>
      </c>
    </row>
    <row r="360" spans="1:11" ht="13">
      <c r="A360" s="20">
        <v>25</v>
      </c>
      <c r="C360" s="28" t="str">
        <f>'[2]FR-16(7)(v)-1 Functional'!C360</f>
        <v>INJURIES &amp; DAMAGES</v>
      </c>
      <c r="D360" s="4" t="str">
        <f>'[2]FR-16(7)(v)-1 Functional'!D360</f>
        <v>NP29</v>
      </c>
      <c r="F360" s="33">
        <f>'[2]FR-16(7)(v)-14 TOTAL CLASS'!H360</f>
        <v>0</v>
      </c>
      <c r="G360" s="25">
        <f>'[2]FR-16(7)(v)-3 PROD Demand'!H360+'[2]FR-16(7)(v)-7 TRANS Demand'!H360+'[2]FR-16(7)(v)-11 DIST Demand'!H360</f>
        <v>0</v>
      </c>
      <c r="H360" s="26">
        <f>'[2]FR-16(7)(v)-4 PROD Energy'!H360+'[2]FR-16(7)(v)-8 TRANS Energy'!H360+'[2]FR-16(7)(v)-12 DIST Energy'!H360</f>
        <v>0</v>
      </c>
      <c r="I360" s="27">
        <f>'[2]FR-16(7)(v)-5 PROD Cust'!H360+'[2]FR-16(7)(v)-9 TRANS Cust'!H360+'[2]FR-16(7)(v)-13 DIST Cust'!H360</f>
        <v>0</v>
      </c>
      <c r="J360" s="24">
        <f t="shared" si="65"/>
        <v>0</v>
      </c>
      <c r="K360" s="24">
        <f t="shared" si="66"/>
        <v>0</v>
      </c>
    </row>
    <row r="361" spans="1:11" ht="13">
      <c r="A361" s="20">
        <v>26</v>
      </c>
      <c r="C361" s="2" t="str">
        <f>'[2]FR-16(7)(v)-1 Functional'!C361</f>
        <v xml:space="preserve">  TOTAL ACCOUNT 190</v>
      </c>
      <c r="D361" s="4"/>
      <c r="F361" s="29">
        <f t="shared" ref="F361:K361" si="67">SUM(F337:F360)</f>
        <v>-1523</v>
      </c>
      <c r="G361" s="30">
        <f t="shared" si="67"/>
        <v>-505</v>
      </c>
      <c r="H361" s="31">
        <f t="shared" si="67"/>
        <v>-797</v>
      </c>
      <c r="I361" s="32">
        <f t="shared" si="67"/>
        <v>-221</v>
      </c>
      <c r="J361" s="29">
        <f t="shared" si="67"/>
        <v>-1523</v>
      </c>
      <c r="K361" s="29">
        <f t="shared" si="67"/>
        <v>0</v>
      </c>
    </row>
    <row r="362" spans="1:11" ht="13">
      <c r="A362" s="20">
        <v>27</v>
      </c>
      <c r="D362" s="4"/>
      <c r="E362" s="3"/>
      <c r="G362" s="21"/>
      <c r="H362" s="22"/>
      <c r="I362" s="23"/>
    </row>
    <row r="363" spans="1:11" ht="13">
      <c r="A363" s="20">
        <v>28</v>
      </c>
      <c r="B363" s="2" t="s">
        <v>72</v>
      </c>
      <c r="D363" s="4"/>
      <c r="E363" s="3"/>
      <c r="G363" s="21"/>
      <c r="H363" s="22"/>
      <c r="I363" s="23"/>
    </row>
    <row r="364" spans="1:11" ht="13">
      <c r="A364" s="20">
        <v>29</v>
      </c>
      <c r="C364" s="2" t="str">
        <f>'[2]FR-16(7)(v)-1 Functional'!C364</f>
        <v>RESERVED FOR FUTURE USE</v>
      </c>
      <c r="D364" s="4" t="str">
        <f>'[2]FR-16(7)(v)-1 Functional'!D364</f>
        <v>NP29</v>
      </c>
      <c r="F364" s="33">
        <f>'[2]FR-16(7)(v)-14 TOTAL CLASS'!H364</f>
        <v>0</v>
      </c>
      <c r="G364" s="25">
        <f>'[2]FR-16(7)(v)-3 PROD Demand'!H364+'[2]FR-16(7)(v)-7 TRANS Demand'!H364+'[2]FR-16(7)(v)-11 DIST Demand'!H364</f>
        <v>0</v>
      </c>
      <c r="H364" s="26">
        <f>'[2]FR-16(7)(v)-4 PROD Energy'!H364+'[2]FR-16(7)(v)-8 TRANS Energy'!H364+'[2]FR-16(7)(v)-12 DIST Energy'!H364</f>
        <v>0</v>
      </c>
      <c r="I364" s="27">
        <f>'[2]FR-16(7)(v)-5 PROD Cust'!H364+'[2]FR-16(7)(v)-9 TRANS Cust'!H364+'[2]FR-16(7)(v)-13 DIST Cust'!H364</f>
        <v>0</v>
      </c>
      <c r="J364" s="24">
        <f>SUM(G364:I364)</f>
        <v>0</v>
      </c>
      <c r="K364" s="24">
        <f>F364-J364</f>
        <v>0</v>
      </c>
    </row>
    <row r="365" spans="1:11" ht="13">
      <c r="A365" s="20">
        <v>30</v>
      </c>
      <c r="C365" s="2" t="str">
        <f>'[2]FR-16(7)(v)-1 Functional'!C365</f>
        <v>RATE CASE EXPENSE REGULATORY ASSET</v>
      </c>
      <c r="D365" s="4" t="str">
        <f>'[2]FR-16(7)(v)-1 Functional'!D365</f>
        <v>NP29</v>
      </c>
      <c r="F365" s="33">
        <f>'[2]FR-16(7)(v)-14 TOTAL CLASS'!H365</f>
        <v>0</v>
      </c>
      <c r="G365" s="25">
        <f>'[2]FR-16(7)(v)-3 PROD Demand'!H365+'[2]FR-16(7)(v)-7 TRANS Demand'!H365+'[2]FR-16(7)(v)-11 DIST Demand'!H365</f>
        <v>0</v>
      </c>
      <c r="H365" s="26">
        <f>'[2]FR-16(7)(v)-4 PROD Energy'!H365+'[2]FR-16(7)(v)-8 TRANS Energy'!H365+'[2]FR-16(7)(v)-12 DIST Energy'!H365</f>
        <v>0</v>
      </c>
      <c r="I365" s="27">
        <f>'[2]FR-16(7)(v)-5 PROD Cust'!H365+'[2]FR-16(7)(v)-9 TRANS Cust'!H365+'[2]FR-16(7)(v)-13 DIST Cust'!H365</f>
        <v>0</v>
      </c>
      <c r="J365" s="24">
        <f>SUM(G365:I365)</f>
        <v>0</v>
      </c>
      <c r="K365" s="24">
        <f>F365-J365</f>
        <v>0</v>
      </c>
    </row>
    <row r="366" spans="1:11" ht="13">
      <c r="A366" s="20">
        <v>31</v>
      </c>
      <c r="C366" s="2" t="str">
        <f>'[2]FR-16(7)(v)-1 Functional'!C366</f>
        <v>RESERVED FOR FUTURE USE</v>
      </c>
      <c r="D366" s="4" t="str">
        <f>'[2]FR-16(7)(v)-1 Functional'!D366</f>
        <v>NP29</v>
      </c>
      <c r="F366" s="33">
        <f>'[2]FR-16(7)(v)-14 TOTAL CLASS'!H366</f>
        <v>0</v>
      </c>
      <c r="G366" s="25">
        <f>'[2]FR-16(7)(v)-3 PROD Demand'!H366+'[2]FR-16(7)(v)-7 TRANS Demand'!H366+'[2]FR-16(7)(v)-11 DIST Demand'!H366</f>
        <v>0</v>
      </c>
      <c r="H366" s="26">
        <f>'[2]FR-16(7)(v)-4 PROD Energy'!H366+'[2]FR-16(7)(v)-8 TRANS Energy'!H366+'[2]FR-16(7)(v)-12 DIST Energy'!H366</f>
        <v>0</v>
      </c>
      <c r="I366" s="27">
        <f>'[2]FR-16(7)(v)-5 PROD Cust'!H366+'[2]FR-16(7)(v)-9 TRANS Cust'!H366+'[2]FR-16(7)(v)-13 DIST Cust'!H366</f>
        <v>0</v>
      </c>
      <c r="J366" s="24">
        <f>SUM(G366:I366)</f>
        <v>0</v>
      </c>
      <c r="K366" s="24">
        <f>F366-J366</f>
        <v>0</v>
      </c>
    </row>
    <row r="367" spans="1:11" ht="13">
      <c r="A367" s="20">
        <v>32</v>
      </c>
      <c r="C367" s="74" t="str">
        <f>'[2]FR-16(7)(v)-1 Functional'!C367</f>
        <v xml:space="preserve">  OTHER</v>
      </c>
      <c r="D367" s="4"/>
      <c r="F367" s="29">
        <f>SUM(F364:F366)</f>
        <v>0</v>
      </c>
      <c r="G367" s="30">
        <f>SUM(G363:G366)</f>
        <v>0</v>
      </c>
      <c r="H367" s="31">
        <f>SUM(H363:H366)</f>
        <v>0</v>
      </c>
      <c r="I367" s="32">
        <f>SUM(I363:I366)</f>
        <v>0</v>
      </c>
      <c r="J367" s="29">
        <f>SUM(J363:J366)</f>
        <v>0</v>
      </c>
      <c r="K367" s="29">
        <f>SUM(K363:K366)</f>
        <v>0</v>
      </c>
    </row>
    <row r="368" spans="1:11" ht="13">
      <c r="A368" s="20">
        <v>33</v>
      </c>
      <c r="D368" s="4"/>
      <c r="F368" s="24" t="s">
        <v>32</v>
      </c>
      <c r="G368" s="21"/>
      <c r="H368" s="22"/>
      <c r="I368" s="23"/>
    </row>
    <row r="369" spans="1:11" ht="13">
      <c r="A369" s="20">
        <v>34</v>
      </c>
      <c r="B369" s="2" t="s">
        <v>73</v>
      </c>
      <c r="D369" s="4"/>
      <c r="F369" s="24"/>
      <c r="G369" s="21"/>
      <c r="H369" s="22"/>
      <c r="I369" s="23"/>
    </row>
    <row r="370" spans="1:11" ht="13">
      <c r="A370" s="20">
        <v>35</v>
      </c>
      <c r="C370" s="2" t="str">
        <f>'[2]FR-16(7)(v)-1 Functional'!C370</f>
        <v>PRODUCTION</v>
      </c>
      <c r="D370" s="4" t="str">
        <f>'[2]FR-16(7)(v)-1 Functional'!D370</f>
        <v>P129</v>
      </c>
      <c r="F370" s="33">
        <f>'[2]FR-16(7)(v)-14 TOTAL CLASS'!H370</f>
        <v>0</v>
      </c>
      <c r="G370" s="25">
        <f>'[2]FR-16(7)(v)-3 PROD Demand'!H370+'[2]FR-16(7)(v)-7 TRANS Demand'!H370+'[2]FR-16(7)(v)-11 DIST Demand'!H370</f>
        <v>0</v>
      </c>
      <c r="H370" s="26">
        <f>'[2]FR-16(7)(v)-4 PROD Energy'!H370+'[2]FR-16(7)(v)-8 TRANS Energy'!H370+'[2]FR-16(7)(v)-12 DIST Energy'!H370</f>
        <v>0</v>
      </c>
      <c r="I370" s="27">
        <f>'[2]FR-16(7)(v)-5 PROD Cust'!H370+'[2]FR-16(7)(v)-9 TRANS Cust'!H370+'[2]FR-16(7)(v)-13 DIST Cust'!H370</f>
        <v>0</v>
      </c>
      <c r="J370" s="24">
        <f>SUM(G370:I370)</f>
        <v>0</v>
      </c>
      <c r="K370" s="24">
        <f>F370-J370</f>
        <v>0</v>
      </c>
    </row>
    <row r="371" spans="1:11" ht="13">
      <c r="A371" s="20">
        <v>36</v>
      </c>
      <c r="C371" s="2" t="str">
        <f>'[2]FR-16(7)(v)-1 Functional'!C371</f>
        <v>TRANSMISSION</v>
      </c>
      <c r="D371" s="4" t="str">
        <f>'[2]FR-16(7)(v)-1 Functional'!D371</f>
        <v>T129</v>
      </c>
      <c r="F371" s="33">
        <f>'[2]FR-16(7)(v)-14 TOTAL CLASS'!H371</f>
        <v>0</v>
      </c>
      <c r="G371" s="25">
        <f>'[2]FR-16(7)(v)-3 PROD Demand'!H371+'[2]FR-16(7)(v)-7 TRANS Demand'!H371+'[2]FR-16(7)(v)-11 DIST Demand'!H371</f>
        <v>0</v>
      </c>
      <c r="H371" s="26">
        <f>'[2]FR-16(7)(v)-4 PROD Energy'!H371+'[2]FR-16(7)(v)-8 TRANS Energy'!H371+'[2]FR-16(7)(v)-12 DIST Energy'!H371</f>
        <v>0</v>
      </c>
      <c r="I371" s="27">
        <f>'[2]FR-16(7)(v)-5 PROD Cust'!H371+'[2]FR-16(7)(v)-9 TRANS Cust'!H371+'[2]FR-16(7)(v)-13 DIST Cust'!H371</f>
        <v>0</v>
      </c>
      <c r="J371" s="24">
        <f>SUM(G371:I371)</f>
        <v>0</v>
      </c>
      <c r="K371" s="24">
        <f>F371-J371</f>
        <v>0</v>
      </c>
    </row>
    <row r="372" spans="1:11" ht="13">
      <c r="A372" s="20">
        <v>37</v>
      </c>
      <c r="C372" s="2" t="str">
        <f>'[2]FR-16(7)(v)-1 Functional'!C372</f>
        <v>DISTRIBUTION</v>
      </c>
      <c r="D372" s="4" t="str">
        <f>'[2]FR-16(7)(v)-1 Functional'!D372</f>
        <v>D149</v>
      </c>
      <c r="F372" s="33">
        <f>'[2]FR-16(7)(v)-14 TOTAL CLASS'!H372</f>
        <v>0</v>
      </c>
      <c r="G372" s="25">
        <f>'[2]FR-16(7)(v)-3 PROD Demand'!H372+'[2]FR-16(7)(v)-7 TRANS Demand'!H372+'[2]FR-16(7)(v)-11 DIST Demand'!H372</f>
        <v>0</v>
      </c>
      <c r="H372" s="26">
        <f>'[2]FR-16(7)(v)-4 PROD Energy'!H372+'[2]FR-16(7)(v)-8 TRANS Energy'!H372+'[2]FR-16(7)(v)-12 DIST Energy'!H372</f>
        <v>0</v>
      </c>
      <c r="I372" s="27">
        <f>'[2]FR-16(7)(v)-5 PROD Cust'!H372+'[2]FR-16(7)(v)-9 TRANS Cust'!H372+'[2]FR-16(7)(v)-13 DIST Cust'!H372</f>
        <v>0</v>
      </c>
      <c r="J372" s="24">
        <f>SUM(G372:I372)</f>
        <v>0</v>
      </c>
      <c r="K372" s="24">
        <f>F372-J372</f>
        <v>0</v>
      </c>
    </row>
    <row r="373" spans="1:11" ht="13">
      <c r="A373" s="20">
        <v>38</v>
      </c>
      <c r="C373" s="2" t="str">
        <f>'[2]FR-16(7)(v)-1 Functional'!C373</f>
        <v>COMMON</v>
      </c>
      <c r="D373" s="4" t="str">
        <f>'[2]FR-16(7)(v)-1 Functional'!D373</f>
        <v>C129</v>
      </c>
      <c r="F373" s="33">
        <f>'[2]FR-16(7)(v)-14 TOTAL CLASS'!H373</f>
        <v>0</v>
      </c>
      <c r="G373" s="25">
        <f>'[2]FR-16(7)(v)-3 PROD Demand'!H373+'[2]FR-16(7)(v)-7 TRANS Demand'!H373+'[2]FR-16(7)(v)-11 DIST Demand'!H373</f>
        <v>0</v>
      </c>
      <c r="H373" s="26">
        <f>'[2]FR-16(7)(v)-4 PROD Energy'!H373+'[2]FR-16(7)(v)-8 TRANS Energy'!H373+'[2]FR-16(7)(v)-12 DIST Energy'!H373</f>
        <v>0</v>
      </c>
      <c r="I373" s="27">
        <f>'[2]FR-16(7)(v)-5 PROD Cust'!H373+'[2]FR-16(7)(v)-9 TRANS Cust'!H373+'[2]FR-16(7)(v)-13 DIST Cust'!H373</f>
        <v>0</v>
      </c>
      <c r="J373" s="24">
        <f>SUM(G373:I373)</f>
        <v>0</v>
      </c>
      <c r="K373" s="24">
        <f>F373-J373</f>
        <v>0</v>
      </c>
    </row>
    <row r="374" spans="1:11" ht="13">
      <c r="A374" s="20">
        <v>39</v>
      </c>
      <c r="C374" s="2" t="str">
        <f>'[2]FR-16(7)(v)-1 Functional'!C374</f>
        <v>GENERAL</v>
      </c>
      <c r="D374" s="4" t="str">
        <f>'[2]FR-16(7)(v)-1 Functional'!D374</f>
        <v>G129</v>
      </c>
      <c r="F374" s="33">
        <f>'[2]FR-16(7)(v)-14 TOTAL CLASS'!H374</f>
        <v>0</v>
      </c>
      <c r="G374" s="25">
        <f>'[2]FR-16(7)(v)-3 PROD Demand'!H374+'[2]FR-16(7)(v)-7 TRANS Demand'!H374+'[2]FR-16(7)(v)-11 DIST Demand'!H374</f>
        <v>0</v>
      </c>
      <c r="H374" s="26">
        <f>'[2]FR-16(7)(v)-4 PROD Energy'!H374+'[2]FR-16(7)(v)-8 TRANS Energy'!H374+'[2]FR-16(7)(v)-12 DIST Energy'!H374</f>
        <v>0</v>
      </c>
      <c r="I374" s="27">
        <f>'[2]FR-16(7)(v)-5 PROD Cust'!H374+'[2]FR-16(7)(v)-9 TRANS Cust'!H374+'[2]FR-16(7)(v)-13 DIST Cust'!H374</f>
        <v>0</v>
      </c>
      <c r="J374" s="24">
        <f>SUM(G374:I374)</f>
        <v>0</v>
      </c>
      <c r="K374" s="24">
        <f>F374-J374</f>
        <v>0</v>
      </c>
    </row>
    <row r="375" spans="1:11" ht="13">
      <c r="A375" s="20">
        <v>40</v>
      </c>
      <c r="C375" s="74" t="str">
        <f>'[2]FR-16(7)(v)-1 Functional'!C375</f>
        <v>TOTAL CONSTRUCTION WORK IN PROGRESS</v>
      </c>
      <c r="D375" s="4"/>
      <c r="F375" s="29">
        <f t="shared" ref="F375:K375" si="68">SUM(F370:F374)</f>
        <v>0</v>
      </c>
      <c r="G375" s="30">
        <f t="shared" si="68"/>
        <v>0</v>
      </c>
      <c r="H375" s="31">
        <f t="shared" si="68"/>
        <v>0</v>
      </c>
      <c r="I375" s="32">
        <f t="shared" si="68"/>
        <v>0</v>
      </c>
      <c r="J375" s="29">
        <f t="shared" si="68"/>
        <v>0</v>
      </c>
      <c r="K375" s="29">
        <f t="shared" si="68"/>
        <v>0</v>
      </c>
    </row>
    <row r="376" spans="1:11" ht="13">
      <c r="A376" s="20">
        <v>41</v>
      </c>
      <c r="D376" s="4"/>
      <c r="F376" s="24"/>
      <c r="G376" s="21"/>
      <c r="H376" s="22"/>
      <c r="I376" s="23"/>
    </row>
    <row r="377" spans="1:11" ht="13">
      <c r="A377" s="20">
        <v>42</v>
      </c>
      <c r="B377" s="2" t="str">
        <f>'[2]FR-16(7)(v)-1 Functional'!B377</f>
        <v>TOTAL ADDITIVE RATE BASE ADJUSTMENTS</v>
      </c>
      <c r="D377" s="4"/>
      <c r="F377" s="24">
        <f t="shared" ref="F377:K377" si="69">F361+F367+F375</f>
        <v>-1523</v>
      </c>
      <c r="G377" s="76">
        <f t="shared" si="69"/>
        <v>-505</v>
      </c>
      <c r="H377" s="77">
        <f t="shared" si="69"/>
        <v>-797</v>
      </c>
      <c r="I377" s="78">
        <f t="shared" si="69"/>
        <v>-221</v>
      </c>
      <c r="J377" s="24">
        <f t="shared" si="69"/>
        <v>-1523</v>
      </c>
      <c r="K377" s="24">
        <f t="shared" si="69"/>
        <v>0</v>
      </c>
    </row>
    <row r="378" spans="1:11" ht="13">
      <c r="B378" s="1"/>
      <c r="C378" s="3"/>
      <c r="D378" s="4"/>
      <c r="E378" s="3"/>
      <c r="F378" s="3"/>
      <c r="G378" s="3"/>
      <c r="H378" s="3"/>
      <c r="I378" s="3"/>
      <c r="J378" s="3"/>
      <c r="K378" s="3"/>
    </row>
    <row r="379" spans="1:11" ht="13">
      <c r="A379" s="1" t="str">
        <f>co_name</f>
        <v>DUKE ENERGY KENTUCKY, INC.</v>
      </c>
      <c r="C379" s="3"/>
      <c r="D379" s="4"/>
      <c r="E379" s="3"/>
      <c r="F379" s="3"/>
      <c r="G379" s="3"/>
      <c r="H379" s="3"/>
      <c r="I379" s="3"/>
      <c r="J379" s="3" t="str">
        <f>J1</f>
        <v>FR-16(7)(v)-16</v>
      </c>
      <c r="K379" s="3"/>
    </row>
    <row r="380" spans="1:11" ht="13">
      <c r="A380" s="1" t="str">
        <f>$A$2</f>
        <v>DISTR. SEC. CLASSIFIED - ELECTRIC COST OF SERVICE</v>
      </c>
      <c r="C380" s="3"/>
      <c r="D380" s="4"/>
      <c r="E380" s="3"/>
      <c r="F380" s="3"/>
      <c r="G380" s="3"/>
      <c r="H380" s="3"/>
      <c r="I380" s="3"/>
      <c r="J380" s="3" t="str">
        <f>J2</f>
        <v>WITNESS RESPONSIBLE:</v>
      </c>
      <c r="K380" s="3"/>
    </row>
    <row r="381" spans="1:11" ht="13">
      <c r="A381" s="1" t="str">
        <f>case_name</f>
        <v>CASE NO: 2022-00372</v>
      </c>
      <c r="C381" s="3"/>
      <c r="D381" s="4"/>
      <c r="E381" s="3"/>
      <c r="F381" s="3"/>
      <c r="G381" s="3"/>
      <c r="H381" s="3"/>
      <c r="I381" s="3"/>
      <c r="J381" s="3" t="str">
        <f>Witness</f>
        <v>JAMES E. ZIOLKOWSKI</v>
      </c>
      <c r="K381" s="3"/>
    </row>
    <row r="382" spans="1:11" ht="13">
      <c r="A382" s="1" t="str">
        <f>data_filing</f>
        <v>DATA: 12 MONTHS ACTUAL  &amp; 0 MONTHS ESTIMATED</v>
      </c>
      <c r="C382" s="3"/>
      <c r="D382" s="4"/>
      <c r="E382" s="3"/>
      <c r="F382" s="3"/>
      <c r="G382" s="3"/>
      <c r="H382" s="3"/>
      <c r="I382" s="3"/>
      <c r="J382" s="3" t="str">
        <f>"PAGE "&amp;Pages2-8&amp;" OF "&amp;Pages2</f>
        <v>PAGE 7 OF 15</v>
      </c>
      <c r="K382" s="3"/>
    </row>
    <row r="383" spans="1:11" ht="13">
      <c r="A383" s="1" t="str">
        <f>type</f>
        <v xml:space="preserve">TYPE OF FILING: "X" ORIGINAL   UPDATED    REVISED  </v>
      </c>
      <c r="C383" s="3"/>
      <c r="D383" s="4"/>
      <c r="E383" s="3"/>
      <c r="F383" s="3"/>
      <c r="G383" s="3"/>
      <c r="H383" s="3"/>
      <c r="I383" s="3"/>
      <c r="J383" s="3"/>
      <c r="K383" s="3"/>
    </row>
    <row r="384" spans="1:11" ht="13">
      <c r="B384" s="1"/>
      <c r="C384" s="3"/>
      <c r="D384" s="4"/>
      <c r="E384" s="3"/>
      <c r="F384" s="3"/>
      <c r="G384" s="3"/>
      <c r="H384" s="3"/>
      <c r="I384" s="3"/>
      <c r="J384" s="3"/>
      <c r="K384" s="3"/>
    </row>
    <row r="385" spans="1:13" ht="13">
      <c r="B385" s="1"/>
      <c r="C385" s="3"/>
      <c r="D385" s="4"/>
      <c r="E385" s="3"/>
      <c r="F385" s="3"/>
      <c r="G385" s="3"/>
      <c r="H385" s="3"/>
      <c r="I385" s="3"/>
      <c r="J385" s="3"/>
      <c r="K385" s="3"/>
    </row>
    <row r="386" spans="1:13" ht="13">
      <c r="A386" s="4" t="s">
        <v>2</v>
      </c>
      <c r="B386" s="3"/>
      <c r="C386" s="3"/>
      <c r="D386" s="4"/>
      <c r="E386" s="3"/>
      <c r="F386" s="4" t="s">
        <v>3</v>
      </c>
      <c r="G386" s="7" t="s">
        <v>4</v>
      </c>
      <c r="H386" s="8"/>
      <c r="I386" s="9"/>
      <c r="J386" s="4" t="s">
        <v>3</v>
      </c>
      <c r="K386" s="4" t="s">
        <v>5</v>
      </c>
    </row>
    <row r="387" spans="1:13" ht="13">
      <c r="A387" s="10" t="s">
        <v>6</v>
      </c>
      <c r="B387" s="11" t="s">
        <v>74</v>
      </c>
      <c r="C387" s="11"/>
      <c r="D387" s="10" t="s">
        <v>8</v>
      </c>
      <c r="E387" s="11"/>
      <c r="F387" s="10" t="str">
        <f>$F$9</f>
        <v>DISTR. SEC.</v>
      </c>
      <c r="G387" s="68" t="str">
        <f t="shared" ref="G387:I388" si="70">G9</f>
        <v>DEMAND</v>
      </c>
      <c r="H387" s="69" t="str">
        <f t="shared" si="70"/>
        <v>ENERGY</v>
      </c>
      <c r="I387" s="70" t="str">
        <f t="shared" si="70"/>
        <v>CUSTOMER</v>
      </c>
      <c r="J387" s="10" t="s">
        <v>13</v>
      </c>
      <c r="K387" s="10" t="s">
        <v>14</v>
      </c>
    </row>
    <row r="388" spans="1:13" ht="13">
      <c r="C388" s="16" t="s">
        <v>75</v>
      </c>
      <c r="D388" s="4"/>
      <c r="E388" s="80"/>
      <c r="F388" s="81"/>
      <c r="G388" s="71">
        <f t="shared" si="70"/>
        <v>3</v>
      </c>
      <c r="H388" s="72">
        <f t="shared" si="70"/>
        <v>4</v>
      </c>
      <c r="I388" s="73">
        <f t="shared" si="70"/>
        <v>5</v>
      </c>
      <c r="J388" s="80"/>
      <c r="K388" s="80"/>
    </row>
    <row r="389" spans="1:13" ht="13">
      <c r="C389" s="16"/>
      <c r="D389" s="4"/>
      <c r="E389" s="80"/>
      <c r="F389" s="81"/>
      <c r="G389" s="71"/>
      <c r="H389" s="72"/>
      <c r="I389" s="73"/>
      <c r="J389" s="80"/>
      <c r="K389" s="80"/>
    </row>
    <row r="390" spans="1:13" ht="13">
      <c r="A390" s="20">
        <v>1</v>
      </c>
      <c r="B390" s="2" t="s">
        <v>76</v>
      </c>
      <c r="D390" s="4"/>
      <c r="E390" s="3"/>
      <c r="F390" s="24">
        <f t="shared" ref="F390:K390" si="71">F277-F324+F377</f>
        <v>284267755</v>
      </c>
      <c r="G390" s="25">
        <f t="shared" si="71"/>
        <v>271176789</v>
      </c>
      <c r="H390" s="26">
        <f t="shared" si="71"/>
        <v>3230475</v>
      </c>
      <c r="I390" s="27">
        <f t="shared" si="71"/>
        <v>9860491</v>
      </c>
      <c r="J390" s="24">
        <f t="shared" si="71"/>
        <v>284267755</v>
      </c>
      <c r="K390" s="24">
        <f t="shared" si="71"/>
        <v>0</v>
      </c>
    </row>
    <row r="391" spans="1:13" ht="13">
      <c r="A391" s="20">
        <v>2</v>
      </c>
      <c r="D391" s="4"/>
      <c r="E391" s="3"/>
      <c r="G391" s="21"/>
      <c r="H391" s="22"/>
      <c r="I391" s="23"/>
    </row>
    <row r="392" spans="1:13" ht="13">
      <c r="A392" s="20">
        <v>3</v>
      </c>
      <c r="B392" s="2" t="s">
        <v>74</v>
      </c>
      <c r="D392" s="4"/>
      <c r="E392" s="3"/>
      <c r="G392" s="21"/>
      <c r="H392" s="22"/>
      <c r="I392" s="23"/>
    </row>
    <row r="393" spans="1:13" ht="13">
      <c r="A393" s="20">
        <v>4</v>
      </c>
      <c r="D393" s="4"/>
      <c r="E393" s="3"/>
      <c r="G393" s="21"/>
      <c r="H393" s="22"/>
      <c r="I393" s="23"/>
    </row>
    <row r="394" spans="1:13" ht="13">
      <c r="A394" s="20">
        <v>5</v>
      </c>
      <c r="B394" s="2" t="s">
        <v>77</v>
      </c>
      <c r="D394" s="4"/>
      <c r="E394" s="3"/>
      <c r="G394" s="21"/>
      <c r="H394" s="22"/>
      <c r="I394" s="23"/>
    </row>
    <row r="395" spans="1:13" ht="13">
      <c r="A395" s="20">
        <v>6</v>
      </c>
      <c r="C395" s="2" t="str">
        <f>'[2]FR-16(7)(v)-1 Functional'!C395</f>
        <v>OTHER MATERIALS &amp; SUPPLIES</v>
      </c>
      <c r="D395" s="4" t="str">
        <f>'[2]FR-16(7)(v)-1 Functional'!D395</f>
        <v>PD29</v>
      </c>
      <c r="E395" s="3"/>
      <c r="F395" s="33">
        <f>'[2]FR-16(7)(v)-14 TOTAL CLASS'!H395</f>
        <v>2829037</v>
      </c>
      <c r="G395" s="25">
        <f>'[2]FR-16(7)(v)-3 PROD Demand'!H395+'[2]FR-16(7)(v)-7 TRANS Demand'!H395+'[2]FR-16(7)(v)-11 DIST Demand'!H395</f>
        <v>1601836</v>
      </c>
      <c r="H395" s="26">
        <f>'[2]FR-16(7)(v)-4 PROD Energy'!H395+'[2]FR-16(7)(v)-8 TRANS Energy'!H395+'[2]FR-16(7)(v)-12 DIST Energy'!H395</f>
        <v>642150</v>
      </c>
      <c r="I395" s="27">
        <f>'[2]FR-16(7)(v)-5 PROD Cust'!H395+'[2]FR-16(7)(v)-9 TRANS Cust'!H395+'[2]FR-16(7)(v)-13 DIST Cust'!H395</f>
        <v>585051</v>
      </c>
      <c r="J395" s="24">
        <f>SUM(G395:I395)</f>
        <v>2829037</v>
      </c>
      <c r="K395" s="24">
        <f>F395-J395</f>
        <v>0</v>
      </c>
      <c r="M395" s="24"/>
    </row>
    <row r="396" spans="1:13" ht="13">
      <c r="A396" s="20">
        <v>7</v>
      </c>
      <c r="C396" s="2" t="str">
        <f>'[2]FR-16(7)(v)-1 Functional'!C396</f>
        <v>FUEL</v>
      </c>
      <c r="D396" s="4" t="str">
        <f>'[2]FR-16(7)(v)-1 Functional'!D396</f>
        <v>K301</v>
      </c>
      <c r="E396" s="3"/>
      <c r="F396" s="33">
        <f>'[2]FR-16(7)(v)-14 TOTAL CLASS'!H396</f>
        <v>7307382</v>
      </c>
      <c r="G396" s="25">
        <f>'[2]FR-16(7)(v)-3 PROD Demand'!H396+'[2]FR-16(7)(v)-7 TRANS Demand'!H396+'[2]FR-16(7)(v)-11 DIST Demand'!H396</f>
        <v>0</v>
      </c>
      <c r="H396" s="26">
        <f>'[2]FR-16(7)(v)-4 PROD Energy'!H396+'[2]FR-16(7)(v)-8 TRANS Energy'!H396+'[2]FR-16(7)(v)-12 DIST Energy'!H396</f>
        <v>7307382</v>
      </c>
      <c r="I396" s="27">
        <f>'[2]FR-16(7)(v)-5 PROD Cust'!H396+'[2]FR-16(7)(v)-9 TRANS Cust'!H396+'[2]FR-16(7)(v)-13 DIST Cust'!H396</f>
        <v>0</v>
      </c>
      <c r="J396" s="24">
        <f>SUM(G396:I396)</f>
        <v>7307382</v>
      </c>
      <c r="K396" s="24">
        <f>F396-J396</f>
        <v>0</v>
      </c>
      <c r="M396" s="24"/>
    </row>
    <row r="397" spans="1:13" ht="13">
      <c r="A397" s="20">
        <v>8</v>
      </c>
      <c r="C397" s="2" t="str">
        <f>'[2]FR-16(7)(v)-1 Functional'!C397</f>
        <v>EMISSION ALLOWANCES</v>
      </c>
      <c r="D397" s="4" t="str">
        <f>'[2]FR-16(7)(v)-1 Functional'!D397</f>
        <v>K301</v>
      </c>
      <c r="E397" s="3"/>
      <c r="F397" s="33">
        <f>'[2]FR-16(7)(v)-14 TOTAL CLASS'!H397</f>
        <v>0</v>
      </c>
      <c r="G397" s="25">
        <f>'[2]FR-16(7)(v)-3 PROD Demand'!H397+'[2]FR-16(7)(v)-7 TRANS Demand'!H397+'[2]FR-16(7)(v)-11 DIST Demand'!H397</f>
        <v>0</v>
      </c>
      <c r="H397" s="26">
        <f>'[2]FR-16(7)(v)-4 PROD Energy'!H397+'[2]FR-16(7)(v)-8 TRANS Energy'!H397+'[2]FR-16(7)(v)-12 DIST Energy'!H397</f>
        <v>0</v>
      </c>
      <c r="I397" s="27">
        <f>'[2]FR-16(7)(v)-5 PROD Cust'!H397+'[2]FR-16(7)(v)-9 TRANS Cust'!H397+'[2]FR-16(7)(v)-13 DIST Cust'!H397</f>
        <v>0</v>
      </c>
      <c r="J397" s="24">
        <f>SUM(G397:I397)</f>
        <v>0</v>
      </c>
      <c r="K397" s="24">
        <f>F397-J397</f>
        <v>0</v>
      </c>
      <c r="M397" s="24"/>
    </row>
    <row r="398" spans="1:13" ht="13">
      <c r="A398" s="20">
        <v>9</v>
      </c>
      <c r="C398" s="74" t="str">
        <f>'[2]FR-16(7)(v)-1 Functional'!C398</f>
        <v xml:space="preserve">  TOTAL PLANT MATS. &amp; SUPPLIES</v>
      </c>
      <c r="D398" s="4"/>
      <c r="E398" s="3"/>
      <c r="F398" s="29">
        <f t="shared" ref="F398:K398" si="72">SUM(F394:F397)</f>
        <v>10136419</v>
      </c>
      <c r="G398" s="30">
        <f t="shared" si="72"/>
        <v>1601836</v>
      </c>
      <c r="H398" s="31">
        <f t="shared" si="72"/>
        <v>7949532</v>
      </c>
      <c r="I398" s="32">
        <f t="shared" si="72"/>
        <v>585051</v>
      </c>
      <c r="J398" s="29">
        <f t="shared" si="72"/>
        <v>10136419</v>
      </c>
      <c r="K398" s="29">
        <f t="shared" si="72"/>
        <v>0</v>
      </c>
    </row>
    <row r="399" spans="1:13" ht="13">
      <c r="A399" s="20">
        <v>10</v>
      </c>
      <c r="B399" s="2" t="s">
        <v>78</v>
      </c>
      <c r="D399" s="4"/>
      <c r="E399" s="3"/>
      <c r="F399" s="24">
        <f t="shared" ref="F399:K399" si="73">F398</f>
        <v>10136419</v>
      </c>
      <c r="G399" s="25">
        <f t="shared" si="73"/>
        <v>1601836</v>
      </c>
      <c r="H399" s="26">
        <f t="shared" si="73"/>
        <v>7949532</v>
      </c>
      <c r="I399" s="27">
        <f t="shared" si="73"/>
        <v>585051</v>
      </c>
      <c r="J399" s="24">
        <f t="shared" si="73"/>
        <v>10136419</v>
      </c>
      <c r="K399" s="24">
        <f t="shared" si="73"/>
        <v>0</v>
      </c>
    </row>
    <row r="400" spans="1:13" ht="13">
      <c r="A400" s="20">
        <v>11</v>
      </c>
      <c r="D400" s="4"/>
      <c r="E400" s="3"/>
      <c r="G400" s="21"/>
      <c r="H400" s="22"/>
      <c r="I400" s="23"/>
    </row>
    <row r="401" spans="1:13" ht="13">
      <c r="A401" s="20">
        <v>12</v>
      </c>
      <c r="B401" s="2" t="s">
        <v>79</v>
      </c>
      <c r="D401" s="4"/>
      <c r="E401" s="3"/>
      <c r="G401" s="21"/>
      <c r="H401" s="22"/>
      <c r="I401" s="23"/>
    </row>
    <row r="402" spans="1:13" ht="13">
      <c r="A402" s="20">
        <v>13</v>
      </c>
      <c r="C402" s="2" t="str">
        <f>'[2]FR-16(7)(v)-1 Functional'!C402</f>
        <v>INSURANCE GENERAL</v>
      </c>
      <c r="D402" s="4" t="str">
        <f>'[2]FR-16(7)(v)-1 Functional'!D402</f>
        <v>NP29</v>
      </c>
      <c r="E402" s="3"/>
      <c r="F402" s="33">
        <f>'[2]FR-16(7)(v)-14 TOTAL CLASS'!H402</f>
        <v>136238</v>
      </c>
      <c r="G402" s="25">
        <f>'[2]FR-16(7)(v)-3 PROD Demand'!H402+'[2]FR-16(7)(v)-7 TRANS Demand'!H402+'[2]FR-16(7)(v)-11 DIST Demand'!H402</f>
        <v>130010</v>
      </c>
      <c r="H402" s="26">
        <f>'[2]FR-16(7)(v)-4 PROD Energy'!H402+'[2]FR-16(7)(v)-8 TRANS Energy'!H402+'[2]FR-16(7)(v)-12 DIST Energy'!H402</f>
        <v>1537</v>
      </c>
      <c r="I402" s="27">
        <f>'[2]FR-16(7)(v)-5 PROD Cust'!H402+'[2]FR-16(7)(v)-9 TRANS Cust'!H402+'[2]FR-16(7)(v)-13 DIST Cust'!H402</f>
        <v>4691</v>
      </c>
      <c r="J402" s="24">
        <f>SUM(G402:I402)</f>
        <v>136238</v>
      </c>
      <c r="K402" s="24">
        <f>F402-J402</f>
        <v>0</v>
      </c>
      <c r="M402" s="24"/>
    </row>
    <row r="403" spans="1:13" ht="13">
      <c r="A403" s="20">
        <v>14</v>
      </c>
      <c r="C403" s="2" t="str">
        <f>'[2]FR-16(7)(v)-1 Functional'!C403</f>
        <v>EXCISE TAX</v>
      </c>
      <c r="D403" s="4" t="str">
        <f>'[2]FR-16(7)(v)-1 Functional'!D403</f>
        <v>NP29</v>
      </c>
      <c r="E403" s="3"/>
      <c r="F403" s="33">
        <f>'[2]FR-16(7)(v)-14 TOTAL CLASS'!H403</f>
        <v>0</v>
      </c>
      <c r="G403" s="25">
        <f>'[2]FR-16(7)(v)-3 PROD Demand'!H403+'[2]FR-16(7)(v)-7 TRANS Demand'!H403+'[2]FR-16(7)(v)-11 DIST Demand'!H403</f>
        <v>0</v>
      </c>
      <c r="H403" s="26">
        <f>'[2]FR-16(7)(v)-4 PROD Energy'!H403+'[2]FR-16(7)(v)-8 TRANS Energy'!H403+'[2]FR-16(7)(v)-12 DIST Energy'!H403</f>
        <v>0</v>
      </c>
      <c r="I403" s="27">
        <f>'[2]FR-16(7)(v)-5 PROD Cust'!H403+'[2]FR-16(7)(v)-9 TRANS Cust'!H403+'[2]FR-16(7)(v)-13 DIST Cust'!H403</f>
        <v>0</v>
      </c>
      <c r="J403" s="24">
        <f>SUM(G403:I403)</f>
        <v>0</v>
      </c>
      <c r="K403" s="24">
        <f>F403-J403</f>
        <v>0</v>
      </c>
      <c r="M403" s="24"/>
    </row>
    <row r="404" spans="1:13" ht="13">
      <c r="A404" s="20">
        <v>15</v>
      </c>
      <c r="C404" s="2" t="str">
        <f>'[2]FR-16(7)(v)-1 Functional'!C404</f>
        <v>COLLATERAL ASSET</v>
      </c>
      <c r="D404" s="4" t="str">
        <f>'[2]FR-16(7)(v)-1 Functional'!D404</f>
        <v>K301</v>
      </c>
      <c r="E404" s="3"/>
      <c r="F404" s="33">
        <f>'[2]FR-16(7)(v)-14 TOTAL CLASS'!H404</f>
        <v>-5014</v>
      </c>
      <c r="G404" s="25">
        <f>'[2]FR-16(7)(v)-3 PROD Demand'!H404+'[2]FR-16(7)(v)-7 TRANS Demand'!H404+'[2]FR-16(7)(v)-11 DIST Demand'!H404</f>
        <v>0</v>
      </c>
      <c r="H404" s="26">
        <f>'[2]FR-16(7)(v)-4 PROD Energy'!H404+'[2]FR-16(7)(v)-8 TRANS Energy'!H404+'[2]FR-16(7)(v)-12 DIST Energy'!H404</f>
        <v>-5014</v>
      </c>
      <c r="I404" s="27">
        <f>'[2]FR-16(7)(v)-5 PROD Cust'!H404+'[2]FR-16(7)(v)-9 TRANS Cust'!H404+'[2]FR-16(7)(v)-13 DIST Cust'!H404</f>
        <v>0</v>
      </c>
      <c r="J404" s="24">
        <f>SUM(G404:I404)</f>
        <v>-5014</v>
      </c>
      <c r="K404" s="24">
        <f>F404-J404</f>
        <v>0</v>
      </c>
      <c r="M404" s="24"/>
    </row>
    <row r="405" spans="1:13" ht="13">
      <c r="A405" s="20">
        <v>16</v>
      </c>
      <c r="C405" s="74" t="str">
        <f>'[2]FR-16(7)(v)-1 Functional'!C405</f>
        <v xml:space="preserve">  TOTAL PREPAYMENTS</v>
      </c>
      <c r="D405" s="4"/>
      <c r="E405" s="3"/>
      <c r="F405" s="75">
        <f t="shared" ref="F405:K405" si="74">SUM(F401:F404)</f>
        <v>131224</v>
      </c>
      <c r="G405" s="82">
        <f t="shared" si="74"/>
        <v>130010</v>
      </c>
      <c r="H405" s="83">
        <f t="shared" si="74"/>
        <v>-3477</v>
      </c>
      <c r="I405" s="84">
        <f t="shared" si="74"/>
        <v>4691</v>
      </c>
      <c r="J405" s="75">
        <f t="shared" si="74"/>
        <v>131224</v>
      </c>
      <c r="K405" s="75">
        <f t="shared" si="74"/>
        <v>0</v>
      </c>
    </row>
    <row r="406" spans="1:13" ht="13">
      <c r="A406" s="20">
        <v>17</v>
      </c>
      <c r="D406" s="4"/>
      <c r="E406" s="3"/>
      <c r="G406" s="21"/>
      <c r="H406" s="22"/>
      <c r="I406" s="23"/>
    </row>
    <row r="407" spans="1:13" ht="13">
      <c r="A407" s="20">
        <v>18</v>
      </c>
      <c r="B407" s="2" t="s">
        <v>80</v>
      </c>
      <c r="D407" s="4"/>
      <c r="E407" s="3"/>
      <c r="F407" s="33">
        <f>'[2]FR-16(7)(v)-14 TOTAL CLASS'!H407</f>
        <v>138508</v>
      </c>
      <c r="G407" s="25">
        <f>'[2]FR-16(7)(v)-3 PROD Demand'!H407+'[2]FR-16(7)(v)-7 TRANS Demand'!H407+'[2]FR-16(7)(v)-11 DIST Demand'!H407</f>
        <v>138508</v>
      </c>
      <c r="H407" s="26">
        <f>'[2]FR-16(7)(v)-4 PROD Energy'!H407+'[2]FR-16(7)(v)-8 TRANS Energy'!H407+'[2]FR-16(7)(v)-12 DIST Energy'!H407</f>
        <v>0</v>
      </c>
      <c r="I407" s="27">
        <f>'[2]FR-16(7)(v)-5 PROD Cust'!H407+'[2]FR-16(7)(v)-9 TRANS Cust'!H407+'[2]FR-16(7)(v)-13 DIST Cust'!H407</f>
        <v>0</v>
      </c>
      <c r="J407" s="24">
        <f>SUM(G407:I407)</f>
        <v>138508</v>
      </c>
      <c r="K407" s="24">
        <f>F407-J407</f>
        <v>0</v>
      </c>
    </row>
    <row r="408" spans="1:13" ht="13">
      <c r="A408" s="20">
        <v>19</v>
      </c>
      <c r="B408" s="2" t="s">
        <v>81</v>
      </c>
      <c r="D408" s="4"/>
      <c r="E408" s="3"/>
      <c r="F408" s="24">
        <f t="shared" ref="F408:K408" si="75">F407</f>
        <v>138508</v>
      </c>
      <c r="G408" s="25">
        <f t="shared" si="75"/>
        <v>138508</v>
      </c>
      <c r="H408" s="26">
        <f t="shared" si="75"/>
        <v>0</v>
      </c>
      <c r="I408" s="27">
        <f t="shared" si="75"/>
        <v>0</v>
      </c>
      <c r="J408" s="24">
        <f t="shared" si="75"/>
        <v>138508</v>
      </c>
      <c r="K408" s="24">
        <f t="shared" si="75"/>
        <v>0</v>
      </c>
    </row>
    <row r="409" spans="1:13" ht="13">
      <c r="A409" s="20">
        <v>20</v>
      </c>
      <c r="D409" s="4"/>
      <c r="E409" s="3"/>
      <c r="G409" s="21"/>
      <c r="H409" s="22"/>
      <c r="I409" s="23"/>
    </row>
    <row r="410" spans="1:13" ht="13">
      <c r="A410" s="20">
        <v>21</v>
      </c>
      <c r="B410" s="2" t="s">
        <v>82</v>
      </c>
      <c r="D410" s="4"/>
      <c r="E410" s="3"/>
      <c r="G410" s="21"/>
      <c r="H410" s="22"/>
      <c r="I410" s="23"/>
    </row>
    <row r="411" spans="1:13" ht="13">
      <c r="A411" s="20">
        <v>22</v>
      </c>
      <c r="C411" s="2" t="str">
        <f>'[2]FR-16(7)(v)-1 Functional'!C411</f>
        <v>RESERVED FOR FUTURE USE</v>
      </c>
      <c r="D411" s="4" t="str">
        <f>'[2]FR-16(7)(v)-1 Functional'!D411</f>
        <v>K301</v>
      </c>
      <c r="E411" s="3"/>
      <c r="F411" s="33">
        <f>'[2]FR-16(7)(v)-14 TOTAL CLASS'!H411</f>
        <v>0</v>
      </c>
      <c r="G411" s="25">
        <f>'[2]FR-16(7)(v)-3 PROD Demand'!H411+'[2]FR-16(7)(v)-7 TRANS Demand'!H411+'[2]FR-16(7)(v)-11 DIST Demand'!H411</f>
        <v>0</v>
      </c>
      <c r="H411" s="26">
        <f>'[2]FR-16(7)(v)-4 PROD Energy'!H411+'[2]FR-16(7)(v)-8 TRANS Energy'!H411+'[2]FR-16(7)(v)-12 DIST Energy'!H411</f>
        <v>0</v>
      </c>
      <c r="I411" s="27">
        <f>'[2]FR-16(7)(v)-5 PROD Cust'!H411+'[2]FR-16(7)(v)-9 TRANS Cust'!H411+'[2]FR-16(7)(v)-13 DIST Cust'!H411</f>
        <v>0</v>
      </c>
      <c r="J411" s="24">
        <f>SUM(G411:I411)</f>
        <v>0</v>
      </c>
      <c r="K411" s="24">
        <f>F411-J411</f>
        <v>0</v>
      </c>
      <c r="M411" s="24"/>
    </row>
    <row r="412" spans="1:13" ht="13">
      <c r="A412" s="20">
        <v>23</v>
      </c>
      <c r="C412" s="2" t="str">
        <f>'[2]FR-16(7)(v)-1 Functional'!C412</f>
        <v>PIPP UNCOLLECTIBLES</v>
      </c>
      <c r="D412" s="4" t="str">
        <f>'[2]FR-16(7)(v)-1 Functional'!D412</f>
        <v>A315</v>
      </c>
      <c r="E412" s="3"/>
      <c r="F412" s="33">
        <f>'[2]FR-16(7)(v)-14 TOTAL CLASS'!H412</f>
        <v>0</v>
      </c>
      <c r="G412" s="25">
        <f>'[2]FR-16(7)(v)-3 PROD Demand'!H412+'[2]FR-16(7)(v)-7 TRANS Demand'!H412+'[2]FR-16(7)(v)-11 DIST Demand'!H412</f>
        <v>0</v>
      </c>
      <c r="H412" s="26">
        <f>'[2]FR-16(7)(v)-4 PROD Energy'!H412+'[2]FR-16(7)(v)-8 TRANS Energy'!H412+'[2]FR-16(7)(v)-12 DIST Energy'!H412</f>
        <v>0</v>
      </c>
      <c r="I412" s="27">
        <f>'[2]FR-16(7)(v)-5 PROD Cust'!H412+'[2]FR-16(7)(v)-9 TRANS Cust'!H412+'[2]FR-16(7)(v)-13 DIST Cust'!H412</f>
        <v>0</v>
      </c>
      <c r="J412" s="24">
        <f>SUM(G412:I412)</f>
        <v>0</v>
      </c>
      <c r="K412" s="24">
        <f>F412-J412</f>
        <v>0</v>
      </c>
      <c r="M412" s="24"/>
    </row>
    <row r="413" spans="1:13" ht="13">
      <c r="A413" s="20">
        <v>24</v>
      </c>
      <c r="C413" s="28" t="str">
        <f>'[2]FR-16(7)(v)-1 Functional'!C413</f>
        <v>RESERVED FOR FUTURE USE</v>
      </c>
      <c r="D413" s="4" t="str">
        <f>'[2]FR-16(7)(v)-1 Functional'!D413</f>
        <v>D249</v>
      </c>
      <c r="E413" s="3"/>
      <c r="F413" s="33">
        <f>'[2]FR-16(7)(v)-14 TOTAL CLASS'!H413</f>
        <v>0</v>
      </c>
      <c r="G413" s="25">
        <f>'[2]FR-16(7)(v)-3 PROD Demand'!H413+'[2]FR-16(7)(v)-7 TRANS Demand'!H413+'[2]FR-16(7)(v)-11 DIST Demand'!H413</f>
        <v>0</v>
      </c>
      <c r="H413" s="26">
        <f>'[2]FR-16(7)(v)-4 PROD Energy'!H413+'[2]FR-16(7)(v)-8 TRANS Energy'!H413+'[2]FR-16(7)(v)-12 DIST Energy'!H413</f>
        <v>0</v>
      </c>
      <c r="I413" s="27">
        <f>'[2]FR-16(7)(v)-5 PROD Cust'!H413+'[2]FR-16(7)(v)-9 TRANS Cust'!H413+'[2]FR-16(7)(v)-13 DIST Cust'!H413</f>
        <v>0</v>
      </c>
      <c r="J413" s="24">
        <f>SUM(G413:I413)</f>
        <v>0</v>
      </c>
      <c r="K413" s="24">
        <f>F413-J413</f>
        <v>0</v>
      </c>
      <c r="M413" s="24"/>
    </row>
    <row r="414" spans="1:13" ht="13">
      <c r="A414" s="20">
        <v>25</v>
      </c>
      <c r="C414" s="2" t="str">
        <f>'[2]FR-16(7)(v)-1 Functional'!C414</f>
        <v xml:space="preserve">  TOTAL MISC WORK CAPITAL</v>
      </c>
      <c r="D414" s="4"/>
      <c r="E414" s="3"/>
      <c r="F414" s="29">
        <f t="shared" ref="F414:K414" si="76">SUM(F410:F413)</f>
        <v>0</v>
      </c>
      <c r="G414" s="30">
        <f t="shared" si="76"/>
        <v>0</v>
      </c>
      <c r="H414" s="31">
        <f t="shared" si="76"/>
        <v>0</v>
      </c>
      <c r="I414" s="32">
        <f t="shared" si="76"/>
        <v>0</v>
      </c>
      <c r="J414" s="29">
        <f t="shared" si="76"/>
        <v>0</v>
      </c>
      <c r="K414" s="29">
        <f t="shared" si="76"/>
        <v>0</v>
      </c>
    </row>
    <row r="415" spans="1:13" ht="13">
      <c r="A415" s="20">
        <v>26</v>
      </c>
      <c r="D415" s="4"/>
      <c r="E415" s="3"/>
      <c r="G415" s="21"/>
      <c r="H415" s="22"/>
      <c r="I415" s="23"/>
    </row>
    <row r="416" spans="1:13" ht="13">
      <c r="A416" s="20">
        <v>27</v>
      </c>
      <c r="B416" s="2" t="s">
        <v>83</v>
      </c>
      <c r="D416" s="4"/>
      <c r="E416" s="3"/>
      <c r="F416" s="24">
        <f t="shared" ref="F416:K416" si="77">F399+F405+F408+F414</f>
        <v>10406151</v>
      </c>
      <c r="G416" s="25">
        <f t="shared" si="77"/>
        <v>1870354</v>
      </c>
      <c r="H416" s="26">
        <f t="shared" si="77"/>
        <v>7946055</v>
      </c>
      <c r="I416" s="27">
        <f t="shared" si="77"/>
        <v>589742</v>
      </c>
      <c r="J416" s="24">
        <f t="shared" si="77"/>
        <v>10406151</v>
      </c>
      <c r="K416" s="24">
        <f t="shared" si="77"/>
        <v>0</v>
      </c>
    </row>
    <row r="417" spans="1:13" ht="13">
      <c r="A417" s="20">
        <v>28</v>
      </c>
      <c r="B417" s="2" t="s">
        <v>84</v>
      </c>
      <c r="D417" s="4"/>
      <c r="E417" s="3"/>
      <c r="G417" s="21"/>
      <c r="H417" s="22"/>
      <c r="I417" s="23"/>
    </row>
    <row r="418" spans="1:13" ht="13">
      <c r="A418" s="20">
        <v>29</v>
      </c>
      <c r="C418" s="2" t="str">
        <f>'[2]FR-16(7)(v)-1 Functional'!C418</f>
        <v>TOTAL ACCUMULATED DEFERRED INCOME TAXES</v>
      </c>
      <c r="D418" s="4"/>
      <c r="E418" s="3"/>
      <c r="F418" s="24">
        <f t="shared" ref="F418:K418" si="78">-F324</f>
        <v>-68083143</v>
      </c>
      <c r="G418" s="25">
        <f t="shared" si="78"/>
        <v>-65057189</v>
      </c>
      <c r="H418" s="26">
        <f t="shared" si="78"/>
        <v>-746600</v>
      </c>
      <c r="I418" s="27">
        <f t="shared" si="78"/>
        <v>-2279354</v>
      </c>
      <c r="J418" s="24">
        <f t="shared" si="78"/>
        <v>-68083143</v>
      </c>
      <c r="K418" s="24">
        <f t="shared" si="78"/>
        <v>0</v>
      </c>
      <c r="M418" s="24"/>
    </row>
    <row r="419" spans="1:13" ht="13">
      <c r="A419" s="20">
        <v>30</v>
      </c>
      <c r="C419" s="2" t="str">
        <f>'[2]FR-16(7)(v)-1 Functional'!C419</f>
        <v>TOTAL OTHER ACCUMULATED DEFERRED INCOME TAXES</v>
      </c>
      <c r="D419" s="4"/>
      <c r="E419" s="3"/>
      <c r="F419" s="24">
        <f t="shared" ref="F419:K419" si="79">F377</f>
        <v>-1523</v>
      </c>
      <c r="G419" s="25">
        <f t="shared" si="79"/>
        <v>-505</v>
      </c>
      <c r="H419" s="26">
        <f t="shared" si="79"/>
        <v>-797</v>
      </c>
      <c r="I419" s="27">
        <f t="shared" si="79"/>
        <v>-221</v>
      </c>
      <c r="J419" s="24">
        <f t="shared" si="79"/>
        <v>-1523</v>
      </c>
      <c r="K419" s="24">
        <f t="shared" si="79"/>
        <v>0</v>
      </c>
      <c r="M419" s="24"/>
    </row>
    <row r="420" spans="1:13" ht="13">
      <c r="A420" s="20">
        <v>31</v>
      </c>
      <c r="C420" s="28" t="str">
        <f>'[2]FR-16(7)(v)-1 Functional'!C420</f>
        <v>TOTAL WORKING CAPITAL</v>
      </c>
      <c r="D420" s="4"/>
      <c r="E420" s="3"/>
      <c r="F420" s="24">
        <f t="shared" ref="F420:K420" si="80">F416</f>
        <v>10406151</v>
      </c>
      <c r="G420" s="25">
        <f t="shared" si="80"/>
        <v>1870354</v>
      </c>
      <c r="H420" s="26">
        <f t="shared" si="80"/>
        <v>7946055</v>
      </c>
      <c r="I420" s="27">
        <f t="shared" si="80"/>
        <v>589742</v>
      </c>
      <c r="J420" s="24">
        <f t="shared" si="80"/>
        <v>10406151</v>
      </c>
      <c r="K420" s="24">
        <f t="shared" si="80"/>
        <v>0</v>
      </c>
      <c r="M420" s="24"/>
    </row>
    <row r="421" spans="1:13" ht="13">
      <c r="A421" s="20">
        <v>32</v>
      </c>
      <c r="C421" s="2" t="str">
        <f>'[2]FR-16(7)(v)-1 Functional'!C421</f>
        <v xml:space="preserve">  TOTAL RATE BASE ADJUSTMENTS</v>
      </c>
      <c r="D421" s="4"/>
      <c r="E421" s="3"/>
      <c r="F421" s="29">
        <f t="shared" ref="F421:K421" si="81">SUM(F417:F420)</f>
        <v>-57678515</v>
      </c>
      <c r="G421" s="30">
        <f t="shared" si="81"/>
        <v>-63187340</v>
      </c>
      <c r="H421" s="31">
        <f t="shared" si="81"/>
        <v>7198658</v>
      </c>
      <c r="I421" s="32">
        <f t="shared" si="81"/>
        <v>-1689833</v>
      </c>
      <c r="J421" s="29">
        <f t="shared" si="81"/>
        <v>-57678515</v>
      </c>
      <c r="K421" s="29">
        <f t="shared" si="81"/>
        <v>0</v>
      </c>
    </row>
    <row r="422" spans="1:13" ht="13">
      <c r="A422" s="20">
        <v>33</v>
      </c>
      <c r="D422" s="4"/>
      <c r="E422" s="3"/>
      <c r="G422" s="21"/>
      <c r="H422" s="22"/>
      <c r="I422" s="23"/>
    </row>
    <row r="423" spans="1:13" ht="13">
      <c r="A423" s="20">
        <v>34</v>
      </c>
      <c r="B423" s="2" t="s">
        <v>85</v>
      </c>
      <c r="D423" s="4"/>
      <c r="E423" s="3"/>
      <c r="G423" s="21"/>
      <c r="H423" s="22"/>
      <c r="I423" s="23"/>
    </row>
    <row r="424" spans="1:13" ht="13">
      <c r="A424" s="20">
        <v>35</v>
      </c>
      <c r="C424" s="2" t="str">
        <f>'[2]FR-16(7)(v)-1 Functional'!C424</f>
        <v>NET ELECTRIC PLANT IN SERVICE</v>
      </c>
      <c r="D424" s="4"/>
      <c r="E424" s="3"/>
      <c r="F424" s="24">
        <f t="shared" ref="F424:K424" si="82">F277</f>
        <v>352352421</v>
      </c>
      <c r="G424" s="25">
        <f t="shared" si="82"/>
        <v>336234483</v>
      </c>
      <c r="H424" s="26">
        <f t="shared" si="82"/>
        <v>3977872</v>
      </c>
      <c r="I424" s="27">
        <f t="shared" si="82"/>
        <v>12140066</v>
      </c>
      <c r="J424" s="24">
        <f t="shared" si="82"/>
        <v>352352421</v>
      </c>
      <c r="K424" s="24">
        <f t="shared" si="82"/>
        <v>0</v>
      </c>
    </row>
    <row r="425" spans="1:13" ht="13">
      <c r="A425" s="20">
        <v>36</v>
      </c>
      <c r="C425" s="28" t="str">
        <f>'[2]FR-16(7)(v)-1 Functional'!C425</f>
        <v>TOTAL RATE BASE ADJUSTMENTS</v>
      </c>
      <c r="D425" s="4"/>
      <c r="E425" s="3"/>
      <c r="F425" s="24">
        <f t="shared" ref="F425:K425" si="83">F421</f>
        <v>-57678515</v>
      </c>
      <c r="G425" s="25">
        <f t="shared" si="83"/>
        <v>-63187340</v>
      </c>
      <c r="H425" s="26">
        <f t="shared" si="83"/>
        <v>7198658</v>
      </c>
      <c r="I425" s="27">
        <f t="shared" si="83"/>
        <v>-1689833</v>
      </c>
      <c r="J425" s="24">
        <f t="shared" si="83"/>
        <v>-57678515</v>
      </c>
      <c r="K425" s="24">
        <f t="shared" si="83"/>
        <v>0</v>
      </c>
    </row>
    <row r="426" spans="1:13" ht="13">
      <c r="A426" s="20">
        <v>37</v>
      </c>
      <c r="C426" s="2" t="str">
        <f>'[2]FR-16(7)(v)-1 Functional'!C426</f>
        <v xml:space="preserve">  TOTAL RATE BASE</v>
      </c>
      <c r="D426" s="4"/>
      <c r="E426" s="3"/>
      <c r="F426" s="29">
        <f t="shared" ref="F426:K426" si="84">SUM(F423:F425)</f>
        <v>294673906</v>
      </c>
      <c r="G426" s="30">
        <f t="shared" si="84"/>
        <v>273047143</v>
      </c>
      <c r="H426" s="31">
        <f t="shared" si="84"/>
        <v>11176530</v>
      </c>
      <c r="I426" s="32">
        <f t="shared" si="84"/>
        <v>10450233</v>
      </c>
      <c r="J426" s="29">
        <f t="shared" si="84"/>
        <v>294673906</v>
      </c>
      <c r="K426" s="29">
        <f t="shared" si="84"/>
        <v>0</v>
      </c>
    </row>
    <row r="427" spans="1:13" ht="13">
      <c r="A427" s="20">
        <v>38</v>
      </c>
      <c r="D427" s="4"/>
      <c r="E427" s="3"/>
      <c r="G427" s="21"/>
      <c r="H427" s="22"/>
      <c r="I427" s="23"/>
    </row>
    <row r="428" spans="1:13" ht="13">
      <c r="A428" s="20">
        <v>39</v>
      </c>
      <c r="B428" s="2" t="s">
        <v>27</v>
      </c>
      <c r="D428" s="4"/>
      <c r="E428" s="3"/>
      <c r="F428" s="85">
        <f>$F$811</f>
        <v>7.1899999999999992E-2</v>
      </c>
      <c r="G428" s="86">
        <f>F811</f>
        <v>7.1899999999999992E-2</v>
      </c>
      <c r="H428" s="87">
        <f>F811</f>
        <v>7.1899999999999992E-2</v>
      </c>
      <c r="I428" s="88">
        <f>F811</f>
        <v>7.1899999999999992E-2</v>
      </c>
      <c r="J428" s="85">
        <f>F811</f>
        <v>7.1899999999999992E-2</v>
      </c>
      <c r="K428" s="85"/>
    </row>
    <row r="429" spans="1:13" ht="13">
      <c r="A429" s="20">
        <v>40</v>
      </c>
      <c r="B429" s="2" t="s">
        <v>20</v>
      </c>
      <c r="D429" s="4"/>
      <c r="E429" s="3"/>
      <c r="F429" s="24">
        <f>ROUND(F428*F426,0)</f>
        <v>21187054</v>
      </c>
      <c r="G429" s="43">
        <f>F429-SUM(H429:I429)</f>
        <v>19632089</v>
      </c>
      <c r="H429" s="24">
        <f>ROUND(H426*H428,0)</f>
        <v>803593</v>
      </c>
      <c r="I429" s="44">
        <f>ROUND(I426*I428,0)</f>
        <v>751372</v>
      </c>
      <c r="J429" s="24">
        <f>SUM(G429:I429)</f>
        <v>21187054</v>
      </c>
      <c r="K429" s="24">
        <f>ROUND(K426*K428,0)</f>
        <v>0</v>
      </c>
    </row>
    <row r="430" spans="1:13" ht="13">
      <c r="A430" s="20">
        <v>41</v>
      </c>
      <c r="D430" s="4"/>
      <c r="E430" s="3"/>
      <c r="F430" s="85"/>
      <c r="G430" s="86"/>
      <c r="H430" s="87"/>
      <c r="I430" s="88"/>
      <c r="J430" s="85"/>
      <c r="K430" s="85"/>
    </row>
    <row r="431" spans="1:13" ht="13">
      <c r="A431" s="20">
        <v>42</v>
      </c>
      <c r="B431" s="2" t="str">
        <f>'[2]FR-16(7)(v)-1 Functional'!B431</f>
        <v>ELECTRIC RATE BASE</v>
      </c>
      <c r="D431" s="4" t="str">
        <f>'[2]FR-16(7)(v)-1 Functional'!D431</f>
        <v>RB99</v>
      </c>
      <c r="E431" s="3"/>
      <c r="F431" s="33">
        <f>'[2]FR-16(7)(v)-14 TOTAL CLASS'!H431</f>
        <v>295064500</v>
      </c>
      <c r="G431" s="43">
        <f>'[2]FR-16(7)(v)-3 PROD Demand'!H431+'[2]FR-16(7)(v)-7 TRANS Demand'!H431+'[2]FR-16(7)(v)-11 DIST Demand'!H431</f>
        <v>273432441</v>
      </c>
      <c r="H431" s="24">
        <f>'[2]FR-16(7)(v)-4 PROD Energy'!H431+'[2]FR-16(7)(v)-8 TRANS Energy'!H431+'[2]FR-16(7)(v)-12 DIST Energy'!H431</f>
        <v>11176691</v>
      </c>
      <c r="I431" s="44">
        <f>'[2]FR-16(7)(v)-5 PROD Cust'!H431+'[2]FR-16(7)(v)-9 TRANS Cust'!H431+'[2]FR-16(7)(v)-13 DIST Cust'!H431</f>
        <v>10455368</v>
      </c>
      <c r="J431" s="24">
        <f>SUM(G431:I431)</f>
        <v>295064500</v>
      </c>
      <c r="K431" s="24">
        <f>F431-J431</f>
        <v>0</v>
      </c>
    </row>
    <row r="432" spans="1:13" ht="13">
      <c r="A432" s="20">
        <v>43</v>
      </c>
      <c r="B432" s="2" t="str">
        <f>'[2]FR-16(7)(v)-1 Functional'!B432</f>
        <v>TOTAL RATE OF RETURN ALLOWABLE</v>
      </c>
      <c r="D432" s="4"/>
      <c r="E432" s="3"/>
      <c r="F432" s="85">
        <f>RofR</f>
        <v>7.1919999999999998E-2</v>
      </c>
      <c r="G432" s="86">
        <f>RofR</f>
        <v>7.1919999999999998E-2</v>
      </c>
      <c r="H432" s="87">
        <f>RofR</f>
        <v>7.1919999999999998E-2</v>
      </c>
      <c r="I432" s="88">
        <f>RofR</f>
        <v>7.1919999999999998E-2</v>
      </c>
      <c r="J432" s="85">
        <f>RofR</f>
        <v>7.1919999999999998E-2</v>
      </c>
      <c r="K432" s="85"/>
    </row>
    <row r="433" spans="1:11">
      <c r="A433" s="20">
        <v>44</v>
      </c>
      <c r="B433" s="2" t="str">
        <f>'[2]FR-16(7)(v)-1 Functional'!B433</f>
        <v>RETURN ON RATE BASE</v>
      </c>
      <c r="D433" s="2"/>
      <c r="F433" s="29">
        <f>ROUND(F431*F432,0)</f>
        <v>21221039</v>
      </c>
      <c r="G433" s="89">
        <f>F433-H433-I433</f>
        <v>19665261</v>
      </c>
      <c r="H433" s="90">
        <f>ROUND(H431*H432,0)</f>
        <v>803828</v>
      </c>
      <c r="I433" s="91">
        <f>ROUND(I431*I432,0)</f>
        <v>751950</v>
      </c>
      <c r="J433" s="29">
        <f>ROUND(J431*J432,0)</f>
        <v>21221039</v>
      </c>
      <c r="K433" s="29">
        <f>F433-J433</f>
        <v>0</v>
      </c>
    </row>
    <row r="434" spans="1:11" ht="13">
      <c r="B434" s="1"/>
      <c r="C434" s="3"/>
      <c r="D434" s="4"/>
      <c r="E434" s="3"/>
      <c r="F434" s="3"/>
      <c r="G434" s="3"/>
      <c r="H434" s="3"/>
      <c r="I434" s="3"/>
      <c r="J434" s="3"/>
      <c r="K434" s="3"/>
    </row>
    <row r="435" spans="1:11" ht="13">
      <c r="A435" s="1" t="str">
        <f>co_name</f>
        <v>DUKE ENERGY KENTUCKY, INC.</v>
      </c>
      <c r="C435" s="3"/>
      <c r="D435" s="4"/>
      <c r="E435" s="3"/>
      <c r="F435" s="3"/>
      <c r="G435" s="3"/>
      <c r="H435" s="3"/>
      <c r="I435" s="3"/>
      <c r="J435" s="3" t="str">
        <f>J1</f>
        <v>FR-16(7)(v)-16</v>
      </c>
      <c r="K435" s="3"/>
    </row>
    <row r="436" spans="1:11" ht="13">
      <c r="A436" s="1" t="str">
        <f>$A$2</f>
        <v>DISTR. SEC. CLASSIFIED - ELECTRIC COST OF SERVICE</v>
      </c>
      <c r="C436" s="3"/>
      <c r="D436" s="4"/>
      <c r="E436" s="3"/>
      <c r="F436" s="3"/>
      <c r="G436" s="3"/>
      <c r="H436" s="3"/>
      <c r="I436" s="3"/>
      <c r="J436" s="3" t="str">
        <f>J2</f>
        <v>WITNESS RESPONSIBLE:</v>
      </c>
      <c r="K436" s="3"/>
    </row>
    <row r="437" spans="1:11" ht="13">
      <c r="A437" s="1" t="str">
        <f>case_name</f>
        <v>CASE NO: 2022-00372</v>
      </c>
      <c r="C437" s="3"/>
      <c r="D437" s="4"/>
      <c r="E437" s="3"/>
      <c r="F437" s="3"/>
      <c r="G437" s="3"/>
      <c r="H437" s="3"/>
      <c r="I437" s="3"/>
      <c r="J437" s="3" t="str">
        <f>Witness</f>
        <v>JAMES E. ZIOLKOWSKI</v>
      </c>
      <c r="K437" s="3"/>
    </row>
    <row r="438" spans="1:11" ht="13">
      <c r="A438" s="1" t="str">
        <f>data_filing</f>
        <v>DATA: 12 MONTHS ACTUAL  &amp; 0 MONTHS ESTIMATED</v>
      </c>
      <c r="C438" s="3"/>
      <c r="D438" s="4"/>
      <c r="E438" s="3"/>
      <c r="F438" s="3"/>
      <c r="G438" s="3"/>
      <c r="H438" s="3"/>
      <c r="I438" s="3"/>
      <c r="J438" s="3" t="str">
        <f>"PAGE "&amp;Pages2-7&amp;" OF "&amp;Pages2</f>
        <v>PAGE 8 OF 15</v>
      </c>
      <c r="K438" s="3"/>
    </row>
    <row r="439" spans="1:11" ht="13">
      <c r="A439" s="1" t="str">
        <f>type</f>
        <v xml:space="preserve">TYPE OF FILING: "X" ORIGINAL   UPDATED    REVISED  </v>
      </c>
      <c r="C439" s="3"/>
      <c r="D439" s="4"/>
      <c r="E439" s="3"/>
      <c r="F439" s="3"/>
      <c r="G439" s="3"/>
      <c r="H439" s="3"/>
      <c r="I439" s="3"/>
      <c r="J439" s="3"/>
      <c r="K439" s="3"/>
    </row>
    <row r="440" spans="1:11" ht="13">
      <c r="B440" s="1"/>
      <c r="C440" s="3"/>
      <c r="D440" s="4"/>
      <c r="E440" s="3"/>
      <c r="F440" s="3"/>
      <c r="G440" s="3"/>
      <c r="H440" s="3"/>
      <c r="I440" s="3"/>
      <c r="J440" s="3"/>
      <c r="K440" s="3"/>
    </row>
    <row r="441" spans="1:11" ht="13">
      <c r="B441" s="1"/>
      <c r="C441" s="3"/>
      <c r="D441" s="4"/>
      <c r="E441" s="3"/>
      <c r="F441" s="3"/>
      <c r="G441" s="3"/>
      <c r="H441" s="3"/>
      <c r="I441" s="3"/>
      <c r="J441" s="3"/>
      <c r="K441" s="3"/>
    </row>
    <row r="442" spans="1:11" ht="13">
      <c r="A442" s="4" t="s">
        <v>2</v>
      </c>
      <c r="B442" s="3"/>
      <c r="C442" s="3"/>
      <c r="D442" s="4"/>
      <c r="E442" s="3"/>
      <c r="F442" s="4" t="s">
        <v>3</v>
      </c>
      <c r="G442" s="7" t="s">
        <v>4</v>
      </c>
      <c r="H442" s="8"/>
      <c r="I442" s="9"/>
      <c r="J442" s="4" t="s">
        <v>3</v>
      </c>
      <c r="K442" s="4" t="s">
        <v>5</v>
      </c>
    </row>
    <row r="443" spans="1:11" ht="13">
      <c r="A443" s="10" t="s">
        <v>6</v>
      </c>
      <c r="B443" s="11" t="s">
        <v>86</v>
      </c>
      <c r="C443" s="11"/>
      <c r="D443" s="10" t="s">
        <v>8</v>
      </c>
      <c r="E443" s="11"/>
      <c r="F443" s="10" t="str">
        <f>$F$9</f>
        <v>DISTR. SEC.</v>
      </c>
      <c r="G443" s="68" t="str">
        <f t="shared" ref="G443:I444" si="85">G9</f>
        <v>DEMAND</v>
      </c>
      <c r="H443" s="69" t="str">
        <f t="shared" si="85"/>
        <v>ENERGY</v>
      </c>
      <c r="I443" s="70" t="str">
        <f t="shared" si="85"/>
        <v>CUSTOMER</v>
      </c>
      <c r="J443" s="10" t="s">
        <v>13</v>
      </c>
      <c r="K443" s="10" t="s">
        <v>14</v>
      </c>
    </row>
    <row r="444" spans="1:11" ht="13">
      <c r="C444" s="16" t="s">
        <v>87</v>
      </c>
      <c r="D444" s="4"/>
      <c r="E444" s="3"/>
      <c r="G444" s="71">
        <f t="shared" si="85"/>
        <v>3</v>
      </c>
      <c r="H444" s="72">
        <f t="shared" si="85"/>
        <v>4</v>
      </c>
      <c r="I444" s="73">
        <f t="shared" si="85"/>
        <v>5</v>
      </c>
    </row>
    <row r="445" spans="1:11" ht="13">
      <c r="A445" s="20">
        <v>1</v>
      </c>
      <c r="B445" s="2" t="s">
        <v>88</v>
      </c>
      <c r="D445" s="4"/>
      <c r="E445" s="3"/>
      <c r="G445" s="21"/>
      <c r="H445" s="22"/>
      <c r="I445" s="23"/>
    </row>
    <row r="446" spans="1:11" ht="13">
      <c r="A446" s="20">
        <v>2</v>
      </c>
      <c r="B446" s="2" t="str">
        <f>'[2]FR-16(7)(v)-1 Functional'!B446</f>
        <v>ENERGY RELATED PRODUCTION O&amp;M</v>
      </c>
      <c r="D446" s="4"/>
      <c r="E446" s="3"/>
      <c r="G446" s="21"/>
      <c r="H446" s="22"/>
      <c r="I446" s="23"/>
    </row>
    <row r="447" spans="1:11" ht="13">
      <c r="A447" s="20">
        <v>3</v>
      </c>
      <c r="C447" s="2" t="str">
        <f>'[2]FR-16(7)(v)-1 Functional'!C447</f>
        <v>FUEL</v>
      </c>
      <c r="D447" s="4" t="str">
        <f>'[2]FR-16(7)(v)-1 Functional'!D447</f>
        <v>K302</v>
      </c>
      <c r="E447" s="3"/>
      <c r="F447" s="33">
        <f>'[2]FR-16(7)(v)-14 TOTAL CLASS'!H447</f>
        <v>0</v>
      </c>
      <c r="G447" s="25">
        <f>'[2]FR-16(7)(v)-3 PROD Demand'!H447+'[2]FR-16(7)(v)-7 TRANS Demand'!H447+'[2]FR-16(7)(v)-11 DIST Demand'!H447</f>
        <v>0</v>
      </c>
      <c r="H447" s="26">
        <f>'[2]FR-16(7)(v)-4 PROD Energy'!H447+'[2]FR-16(7)(v)-8 TRANS Energy'!H447+'[2]FR-16(7)(v)-12 DIST Energy'!H447</f>
        <v>0</v>
      </c>
      <c r="I447" s="27">
        <f>'[2]FR-16(7)(v)-5 PROD Cust'!H447+'[2]FR-16(7)(v)-9 TRANS Cust'!H447+'[2]FR-16(7)(v)-13 DIST Cust'!H447</f>
        <v>0</v>
      </c>
      <c r="J447" s="24">
        <f t="shared" ref="J447:J452" si="86">SUM(G447:I447)</f>
        <v>0</v>
      </c>
      <c r="K447" s="24">
        <f t="shared" ref="K447:K452" si="87">F447-J447</f>
        <v>0</v>
      </c>
    </row>
    <row r="448" spans="1:11" ht="13">
      <c r="A448" s="20">
        <v>4</v>
      </c>
      <c r="C448" s="2" t="str">
        <f>'[2]FR-16(7)(v)-1 Functional'!C448</f>
        <v>FUEL AND PURCHASED POWER ADJUSTMENT</v>
      </c>
      <c r="D448" s="4" t="str">
        <f>'[2]FR-16(7)(v)-1 Functional'!D448</f>
        <v>K302</v>
      </c>
      <c r="E448" s="3"/>
      <c r="F448" s="33">
        <f>'[2]FR-16(7)(v)-14 TOTAL CLASS'!H448</f>
        <v>36535030</v>
      </c>
      <c r="G448" s="25">
        <f>'[2]FR-16(7)(v)-3 PROD Demand'!H448+'[2]FR-16(7)(v)-7 TRANS Demand'!H448+'[2]FR-16(7)(v)-11 DIST Demand'!H448</f>
        <v>0</v>
      </c>
      <c r="H448" s="26">
        <f>'[2]FR-16(7)(v)-4 PROD Energy'!H448+'[2]FR-16(7)(v)-8 TRANS Energy'!H448+'[2]FR-16(7)(v)-12 DIST Energy'!H448</f>
        <v>36535030</v>
      </c>
      <c r="I448" s="27">
        <f>'[2]FR-16(7)(v)-5 PROD Cust'!H448+'[2]FR-16(7)(v)-9 TRANS Cust'!H448+'[2]FR-16(7)(v)-13 DIST Cust'!H448</f>
        <v>0</v>
      </c>
      <c r="J448" s="24">
        <f t="shared" si="86"/>
        <v>36535030</v>
      </c>
      <c r="K448" s="24">
        <f t="shared" si="87"/>
        <v>0</v>
      </c>
    </row>
    <row r="449" spans="1:11" ht="13">
      <c r="A449" s="20">
        <v>5</v>
      </c>
      <c r="C449" s="2" t="str">
        <f>'[2]FR-16(7)(v)-1 Functional'!C449</f>
        <v>EMISSION ALLOWANCES</v>
      </c>
      <c r="D449" s="4" t="str">
        <f>'[2]FR-16(7)(v)-1 Functional'!D449</f>
        <v>K301</v>
      </c>
      <c r="E449" s="3"/>
      <c r="F449" s="33">
        <f>'[2]FR-16(7)(v)-14 TOTAL CLASS'!H449</f>
        <v>0</v>
      </c>
      <c r="G449" s="25">
        <f>'[2]FR-16(7)(v)-3 PROD Demand'!H449+'[2]FR-16(7)(v)-7 TRANS Demand'!H449+'[2]FR-16(7)(v)-11 DIST Demand'!H449</f>
        <v>0</v>
      </c>
      <c r="H449" s="26">
        <f>'[2]FR-16(7)(v)-4 PROD Energy'!H449+'[2]FR-16(7)(v)-8 TRANS Energy'!H449+'[2]FR-16(7)(v)-12 DIST Energy'!H449</f>
        <v>0</v>
      </c>
      <c r="I449" s="27">
        <f>'[2]FR-16(7)(v)-5 PROD Cust'!H449+'[2]FR-16(7)(v)-9 TRANS Cust'!H449+'[2]FR-16(7)(v)-13 DIST Cust'!H449</f>
        <v>0</v>
      </c>
      <c r="J449" s="24">
        <f t="shared" si="86"/>
        <v>0</v>
      </c>
      <c r="K449" s="24">
        <f t="shared" si="87"/>
        <v>0</v>
      </c>
    </row>
    <row r="450" spans="1:11" ht="13">
      <c r="A450" s="20">
        <v>6</v>
      </c>
      <c r="C450" s="2" t="str">
        <f>'[2]FR-16(7)(v)-1 Functional'!C450</f>
        <v>ELIMINATE EMISSION ALLOW &amp; OTHER VAR COST</v>
      </c>
      <c r="D450" s="4" t="str">
        <f>'[2]FR-16(7)(v)-1 Functional'!D450</f>
        <v>K301</v>
      </c>
      <c r="E450" s="3"/>
      <c r="F450" s="33">
        <f>'[2]FR-16(7)(v)-14 TOTAL CLASS'!H450</f>
        <v>0</v>
      </c>
      <c r="G450" s="25">
        <f>'[2]FR-16(7)(v)-3 PROD Demand'!H450+'[2]FR-16(7)(v)-7 TRANS Demand'!H450+'[2]FR-16(7)(v)-11 DIST Demand'!H450</f>
        <v>0</v>
      </c>
      <c r="H450" s="26">
        <f>'[2]FR-16(7)(v)-4 PROD Energy'!H450+'[2]FR-16(7)(v)-8 TRANS Energy'!H450+'[2]FR-16(7)(v)-12 DIST Energy'!H450</f>
        <v>0</v>
      </c>
      <c r="I450" s="27">
        <f>'[2]FR-16(7)(v)-5 PROD Cust'!H450+'[2]FR-16(7)(v)-9 TRANS Cust'!H450+'[2]FR-16(7)(v)-13 DIST Cust'!H450</f>
        <v>0</v>
      </c>
      <c r="J450" s="24">
        <f t="shared" si="86"/>
        <v>0</v>
      </c>
      <c r="K450" s="24">
        <f t="shared" si="87"/>
        <v>0</v>
      </c>
    </row>
    <row r="451" spans="1:11" ht="13">
      <c r="A451" s="20">
        <v>7</v>
      </c>
      <c r="C451" s="2" t="str">
        <f>'[2]FR-16(7)(v)-1 Functional'!C451</f>
        <v>OTHER PRODUCTION EXPENSE - MAINTENANCE</v>
      </c>
      <c r="D451" s="4" t="str">
        <f>'[2]FR-16(7)(v)-1 Functional'!D451</f>
        <v>K301</v>
      </c>
      <c r="E451" s="3"/>
      <c r="F451" s="33">
        <f>'[2]FR-16(7)(v)-14 TOTAL CLASS'!H451</f>
        <v>10455932</v>
      </c>
      <c r="G451" s="25">
        <f>'[2]FR-16(7)(v)-3 PROD Demand'!H451+'[2]FR-16(7)(v)-7 TRANS Demand'!H451+'[2]FR-16(7)(v)-11 DIST Demand'!H451</f>
        <v>0</v>
      </c>
      <c r="H451" s="26">
        <f>'[2]FR-16(7)(v)-4 PROD Energy'!H451+'[2]FR-16(7)(v)-8 TRANS Energy'!H451+'[2]FR-16(7)(v)-12 DIST Energy'!H451</f>
        <v>10455932</v>
      </c>
      <c r="I451" s="27">
        <f>'[2]FR-16(7)(v)-5 PROD Cust'!H451+'[2]FR-16(7)(v)-9 TRANS Cust'!H451+'[2]FR-16(7)(v)-13 DIST Cust'!H451</f>
        <v>0</v>
      </c>
      <c r="J451" s="24">
        <f t="shared" si="86"/>
        <v>10455932</v>
      </c>
      <c r="K451" s="24">
        <f t="shared" si="87"/>
        <v>0</v>
      </c>
    </row>
    <row r="452" spans="1:11" ht="13">
      <c r="A452" s="20">
        <v>8</v>
      </c>
      <c r="C452" s="2" t="str">
        <f>'[2]FR-16(7)(v)-1 Functional'!C452</f>
        <v>MISO TRANSMISSION CHARGES - ACCT 555</v>
      </c>
      <c r="D452" s="4" t="str">
        <f>'[2]FR-16(7)(v)-1 Functional'!D452</f>
        <v>K301</v>
      </c>
      <c r="E452" s="3"/>
      <c r="F452" s="33">
        <f>'[2]FR-16(7)(v)-14 TOTAL CLASS'!H452</f>
        <v>0</v>
      </c>
      <c r="G452" s="25">
        <f>'[2]FR-16(7)(v)-3 PROD Demand'!H452+'[2]FR-16(7)(v)-7 TRANS Demand'!H452+'[2]FR-16(7)(v)-11 DIST Demand'!H452</f>
        <v>0</v>
      </c>
      <c r="H452" s="26">
        <f>'[2]FR-16(7)(v)-4 PROD Energy'!H452+'[2]FR-16(7)(v)-8 TRANS Energy'!H452+'[2]FR-16(7)(v)-12 DIST Energy'!H452</f>
        <v>0</v>
      </c>
      <c r="I452" s="27">
        <f>'[2]FR-16(7)(v)-5 PROD Cust'!H452+'[2]FR-16(7)(v)-9 TRANS Cust'!H452+'[2]FR-16(7)(v)-13 DIST Cust'!H452</f>
        <v>0</v>
      </c>
      <c r="J452" s="24">
        <f t="shared" si="86"/>
        <v>0</v>
      </c>
      <c r="K452" s="24">
        <f t="shared" si="87"/>
        <v>0</v>
      </c>
    </row>
    <row r="453" spans="1:11" ht="13">
      <c r="A453" s="20">
        <v>9</v>
      </c>
      <c r="C453" s="74" t="str">
        <f>'[2]FR-16(7)(v)-1 Functional'!C453</f>
        <v xml:space="preserve">  TOTAL ENERGY RELATED</v>
      </c>
      <c r="D453" s="4"/>
      <c r="E453" s="3"/>
      <c r="F453" s="29">
        <f t="shared" ref="F453:K453" si="88">SUM(F447:F452)</f>
        <v>46990962</v>
      </c>
      <c r="G453" s="30">
        <f t="shared" si="88"/>
        <v>0</v>
      </c>
      <c r="H453" s="31">
        <f t="shared" si="88"/>
        <v>46990962</v>
      </c>
      <c r="I453" s="32">
        <f t="shared" si="88"/>
        <v>0</v>
      </c>
      <c r="J453" s="29">
        <f t="shared" si="88"/>
        <v>46990962</v>
      </c>
      <c r="K453" s="29">
        <f t="shared" si="88"/>
        <v>0</v>
      </c>
    </row>
    <row r="454" spans="1:11" ht="13">
      <c r="A454" s="20">
        <v>10</v>
      </c>
      <c r="D454" s="4"/>
      <c r="E454" s="3"/>
      <c r="G454" s="21"/>
      <c r="H454" s="22"/>
      <c r="I454" s="23"/>
    </row>
    <row r="455" spans="1:11" ht="13">
      <c r="A455" s="20">
        <v>11</v>
      </c>
      <c r="B455" s="2" t="s">
        <v>89</v>
      </c>
      <c r="D455" s="4"/>
      <c r="E455" s="3"/>
      <c r="G455" s="21"/>
      <c r="H455" s="22"/>
      <c r="I455" s="23"/>
    </row>
    <row r="456" spans="1:11" ht="13">
      <c r="A456" s="20">
        <v>12</v>
      </c>
      <c r="C456" s="2" t="str">
        <f>'[2]FR-16(7)(v)-1 Functional'!C456</f>
        <v>OTHER PRODUCTION EXPENSES - OPERATIONS</v>
      </c>
      <c r="D456" s="4" t="str">
        <f>'[2]FR-16(7)(v)-1 Functional'!D456</f>
        <v>K201</v>
      </c>
      <c r="E456" s="3"/>
      <c r="F456" s="33">
        <f>'[2]FR-16(7)(v)-14 TOTAL CLASS'!H456</f>
        <v>0</v>
      </c>
      <c r="G456" s="25">
        <f>'[2]FR-16(7)(v)-3 PROD Demand'!H456+'[2]FR-16(7)(v)-7 TRANS Demand'!H456+'[2]FR-16(7)(v)-11 DIST Demand'!H456</f>
        <v>0</v>
      </c>
      <c r="H456" s="26">
        <f>'[2]FR-16(7)(v)-4 PROD Energy'!H456+'[2]FR-16(7)(v)-8 TRANS Energy'!H456+'[2]FR-16(7)(v)-12 DIST Energy'!H456</f>
        <v>0</v>
      </c>
      <c r="I456" s="27">
        <f>'[2]FR-16(7)(v)-5 PROD Cust'!H456+'[2]FR-16(7)(v)-9 TRANS Cust'!H456+'[2]FR-16(7)(v)-13 DIST Cust'!H456</f>
        <v>0</v>
      </c>
      <c r="J456" s="24">
        <f>SUM(G456:I456)</f>
        <v>0</v>
      </c>
      <c r="K456" s="24">
        <f>F456-J456</f>
        <v>0</v>
      </c>
    </row>
    <row r="457" spans="1:11" ht="13">
      <c r="A457" s="20">
        <v>13</v>
      </c>
      <c r="C457" s="74" t="str">
        <f>'[2]FR-16(7)(v)-1 Functional'!C457</f>
        <v xml:space="preserve">  TOTAL DEMAND REL &amp; OTH PROD O&amp;M </v>
      </c>
      <c r="D457" s="4"/>
      <c r="E457" s="3"/>
      <c r="F457" s="29">
        <f t="shared" ref="F457:K457" si="89">SUM(F455:F456)</f>
        <v>0</v>
      </c>
      <c r="G457" s="30">
        <f t="shared" si="89"/>
        <v>0</v>
      </c>
      <c r="H457" s="31">
        <f t="shared" si="89"/>
        <v>0</v>
      </c>
      <c r="I457" s="32">
        <f t="shared" si="89"/>
        <v>0</v>
      </c>
      <c r="J457" s="29">
        <f t="shared" si="89"/>
        <v>0</v>
      </c>
      <c r="K457" s="29">
        <f t="shared" si="89"/>
        <v>0</v>
      </c>
    </row>
    <row r="458" spans="1:11" ht="13">
      <c r="A458" s="20">
        <v>14</v>
      </c>
      <c r="D458" s="4"/>
      <c r="E458" s="3"/>
      <c r="F458" s="24"/>
      <c r="G458" s="25"/>
      <c r="H458" s="26"/>
      <c r="I458" s="27"/>
      <c r="J458" s="24"/>
      <c r="K458" s="24"/>
    </row>
    <row r="459" spans="1:11" ht="13">
      <c r="A459" s="20">
        <v>15</v>
      </c>
      <c r="B459" s="2" t="s">
        <v>90</v>
      </c>
      <c r="D459" s="4"/>
      <c r="E459" s="3" t="s">
        <v>32</v>
      </c>
      <c r="F459" s="24">
        <f t="shared" ref="F459:K459" si="90">F457+F453</f>
        <v>46990962</v>
      </c>
      <c r="G459" s="25">
        <f t="shared" si="90"/>
        <v>0</v>
      </c>
      <c r="H459" s="26">
        <f t="shared" si="90"/>
        <v>46990962</v>
      </c>
      <c r="I459" s="27">
        <f t="shared" si="90"/>
        <v>0</v>
      </c>
      <c r="J459" s="24">
        <f t="shared" si="90"/>
        <v>46990962</v>
      </c>
      <c r="K459" s="24">
        <f t="shared" si="90"/>
        <v>0</v>
      </c>
    </row>
    <row r="460" spans="1:11" ht="13">
      <c r="A460" s="20">
        <v>16</v>
      </c>
      <c r="D460" s="4"/>
      <c r="E460" s="3"/>
      <c r="G460" s="21"/>
      <c r="H460" s="22"/>
      <c r="I460" s="23"/>
    </row>
    <row r="461" spans="1:11" ht="13">
      <c r="A461" s="20">
        <v>17</v>
      </c>
      <c r="B461" s="2" t="s">
        <v>91</v>
      </c>
      <c r="D461" s="4"/>
      <c r="E461" s="3"/>
      <c r="G461" s="21"/>
      <c r="H461" s="22"/>
      <c r="I461" s="23"/>
    </row>
    <row r="462" spans="1:11" ht="13">
      <c r="A462" s="20">
        <v>18</v>
      </c>
      <c r="C462" s="2" t="str">
        <f>'[2]FR-16(7)(v)-1 Functional'!C462</f>
        <v>TRANSFORMER LEASE PAYMENTS</v>
      </c>
      <c r="D462" s="4" t="str">
        <f>'[2]FR-16(7)(v)-1 Functional'!D462</f>
        <v>K202</v>
      </c>
      <c r="E462" s="3"/>
      <c r="F462" s="33">
        <f>'[2]FR-16(7)(v)-14 TOTAL CLASS'!H462</f>
        <v>0</v>
      </c>
      <c r="G462" s="25">
        <f>'[2]FR-16(7)(v)-3 PROD Demand'!H462+'[2]FR-16(7)(v)-7 TRANS Demand'!H462+'[2]FR-16(7)(v)-11 DIST Demand'!H462</f>
        <v>0</v>
      </c>
      <c r="H462" s="26">
        <f>'[2]FR-16(7)(v)-4 PROD Energy'!H462+'[2]FR-16(7)(v)-8 TRANS Energy'!H462+'[2]FR-16(7)(v)-12 DIST Energy'!H462</f>
        <v>0</v>
      </c>
      <c r="I462" s="27">
        <f>'[2]FR-16(7)(v)-5 PROD Cust'!H462+'[2]FR-16(7)(v)-9 TRANS Cust'!H462+'[2]FR-16(7)(v)-13 DIST Cust'!H462</f>
        <v>0</v>
      </c>
      <c r="J462" s="24">
        <f>SUM(G462:I462)</f>
        <v>0</v>
      </c>
      <c r="K462" s="24">
        <f>F462-J462</f>
        <v>0</v>
      </c>
    </row>
    <row r="463" spans="1:11" ht="13">
      <c r="A463" s="20">
        <v>19</v>
      </c>
      <c r="C463" s="2" t="str">
        <f>'[2]FR-16(7)(v)-1 Functional'!C463</f>
        <v>OTHER TRANSMISSION</v>
      </c>
      <c r="D463" s="4" t="str">
        <f>'[2]FR-16(7)(v)-1 Functional'!D463</f>
        <v>K202</v>
      </c>
      <c r="E463" s="3"/>
      <c r="F463" s="33">
        <f>'[2]FR-16(7)(v)-14 TOTAL CLASS'!H463</f>
        <v>7066980</v>
      </c>
      <c r="G463" s="25">
        <f>'[2]FR-16(7)(v)-3 PROD Demand'!H463+'[2]FR-16(7)(v)-7 TRANS Demand'!H463+'[2]FR-16(7)(v)-11 DIST Demand'!H463</f>
        <v>7066980</v>
      </c>
      <c r="H463" s="26">
        <f>'[2]FR-16(7)(v)-4 PROD Energy'!H463+'[2]FR-16(7)(v)-8 TRANS Energy'!H463+'[2]FR-16(7)(v)-12 DIST Energy'!H463</f>
        <v>0</v>
      </c>
      <c r="I463" s="27">
        <f>'[2]FR-16(7)(v)-5 PROD Cust'!H463+'[2]FR-16(7)(v)-9 TRANS Cust'!H463+'[2]FR-16(7)(v)-13 DIST Cust'!H463</f>
        <v>0</v>
      </c>
      <c r="J463" s="24">
        <f>SUM(G463:I463)</f>
        <v>7066980</v>
      </c>
      <c r="K463" s="24">
        <f>F463-J463</f>
        <v>0</v>
      </c>
    </row>
    <row r="464" spans="1:11" ht="13">
      <c r="A464" s="20">
        <v>20</v>
      </c>
      <c r="C464" s="2" t="str">
        <f>'[2]FR-16(7)(v)-1 Functional'!C464</f>
        <v>MISCELLANEOUS ADJUSTMENTS</v>
      </c>
      <c r="D464" s="4" t="str">
        <f>'[2]FR-16(7)(v)-1 Functional'!D464</f>
        <v>K202</v>
      </c>
      <c r="E464" s="3"/>
      <c r="F464" s="33">
        <f>'[2]FR-16(7)(v)-14 TOTAL CLASS'!H464</f>
        <v>0</v>
      </c>
      <c r="G464" s="25">
        <f>'[2]FR-16(7)(v)-3 PROD Demand'!H464+'[2]FR-16(7)(v)-7 TRANS Demand'!H464+'[2]FR-16(7)(v)-11 DIST Demand'!H464</f>
        <v>0</v>
      </c>
      <c r="H464" s="26">
        <f>'[2]FR-16(7)(v)-4 PROD Energy'!H464+'[2]FR-16(7)(v)-8 TRANS Energy'!H464+'[2]FR-16(7)(v)-12 DIST Energy'!H464</f>
        <v>0</v>
      </c>
      <c r="I464" s="27">
        <f>'[2]FR-16(7)(v)-5 PROD Cust'!H464+'[2]FR-16(7)(v)-9 TRANS Cust'!H464+'[2]FR-16(7)(v)-13 DIST Cust'!H464</f>
        <v>0</v>
      </c>
      <c r="J464" s="24">
        <f>SUM(G464:I464)</f>
        <v>0</v>
      </c>
      <c r="K464" s="24">
        <f>F464-J464</f>
        <v>0</v>
      </c>
    </row>
    <row r="465" spans="1:11" ht="13">
      <c r="A465" s="20">
        <v>21</v>
      </c>
      <c r="C465" s="28" t="str">
        <f>'[2]FR-16(7)(v)-1 Functional'!C465</f>
        <v>NETWORK SERVICE RATES ADJUSTMENT</v>
      </c>
      <c r="D465" s="4" t="str">
        <f>'[2]FR-16(7)(v)-1 Functional'!D465</f>
        <v>K202</v>
      </c>
      <c r="E465" s="3"/>
      <c r="F465" s="33">
        <f>'[2]FR-16(7)(v)-14 TOTAL CLASS'!H465</f>
        <v>0</v>
      </c>
      <c r="G465" s="25">
        <f>'[2]FR-16(7)(v)-3 PROD Demand'!H465+'[2]FR-16(7)(v)-7 TRANS Demand'!H465+'[2]FR-16(7)(v)-11 DIST Demand'!H465</f>
        <v>0</v>
      </c>
      <c r="H465" s="26">
        <f>'[2]FR-16(7)(v)-4 PROD Energy'!H465+'[2]FR-16(7)(v)-8 TRANS Energy'!H465+'[2]FR-16(7)(v)-12 DIST Energy'!H465</f>
        <v>0</v>
      </c>
      <c r="I465" s="27">
        <f>'[2]FR-16(7)(v)-5 PROD Cust'!H465+'[2]FR-16(7)(v)-9 TRANS Cust'!H465+'[2]FR-16(7)(v)-13 DIST Cust'!H465</f>
        <v>0</v>
      </c>
      <c r="J465" s="24">
        <f>SUM(G465:I465)</f>
        <v>0</v>
      </c>
      <c r="K465" s="24">
        <f>F465-J465</f>
        <v>0</v>
      </c>
    </row>
    <row r="466" spans="1:11" ht="13">
      <c r="A466" s="20">
        <v>22</v>
      </c>
      <c r="C466" s="2" t="str">
        <f>'[2]FR-16(7)(v)-1 Functional'!C466</f>
        <v xml:space="preserve">  TOTAL TRANSMISSION O &amp; M</v>
      </c>
      <c r="D466" s="4"/>
      <c r="E466" s="3"/>
      <c r="F466" s="29">
        <f t="shared" ref="F466:K466" si="91">SUM(F462:F465)</f>
        <v>7066980</v>
      </c>
      <c r="G466" s="30">
        <f t="shared" si="91"/>
        <v>7066980</v>
      </c>
      <c r="H466" s="31">
        <f t="shared" si="91"/>
        <v>0</v>
      </c>
      <c r="I466" s="32">
        <f t="shared" si="91"/>
        <v>0</v>
      </c>
      <c r="J466" s="29">
        <f t="shared" si="91"/>
        <v>7066980</v>
      </c>
      <c r="K466" s="29">
        <f t="shared" si="91"/>
        <v>0</v>
      </c>
    </row>
    <row r="467" spans="1:11" ht="13">
      <c r="A467" s="20">
        <v>23</v>
      </c>
      <c r="D467" s="4"/>
      <c r="E467" s="3"/>
      <c r="G467" s="21"/>
      <c r="H467" s="22"/>
      <c r="I467" s="23"/>
    </row>
    <row r="468" spans="1:11" ht="13">
      <c r="A468" s="20">
        <v>24</v>
      </c>
      <c r="B468" s="2" t="s">
        <v>92</v>
      </c>
      <c r="D468" s="4"/>
      <c r="E468" s="3"/>
      <c r="G468" s="21"/>
      <c r="H468" s="22"/>
      <c r="I468" s="23"/>
    </row>
    <row r="469" spans="1:11" ht="13">
      <c r="A469" s="20">
        <v>25</v>
      </c>
      <c r="C469" s="28" t="str">
        <f>'[2]FR-16(7)(v)-1 Functional'!C469</f>
        <v>MARKET FACILITATION - MONITORING &amp; COMPLIANCE</v>
      </c>
      <c r="D469" s="4" t="str">
        <f>'[2]FR-16(7)(v)-1 Functional'!D469</f>
        <v>K202</v>
      </c>
      <c r="E469" s="3"/>
      <c r="F469" s="33">
        <f>'[2]FR-16(7)(v)-14 TOTAL CLASS'!H469</f>
        <v>795112</v>
      </c>
      <c r="G469" s="25">
        <f>'[2]FR-16(7)(v)-3 PROD Demand'!H469+'[2]FR-16(7)(v)-7 TRANS Demand'!H469+'[2]FR-16(7)(v)-11 DIST Demand'!H469</f>
        <v>795112</v>
      </c>
      <c r="H469" s="26">
        <f>'[2]FR-16(7)(v)-4 PROD Energy'!H469+'[2]FR-16(7)(v)-8 TRANS Energy'!H469+'[2]FR-16(7)(v)-12 DIST Energy'!H469</f>
        <v>0</v>
      </c>
      <c r="I469" s="27">
        <f>'[2]FR-16(7)(v)-5 PROD Cust'!H469+'[2]FR-16(7)(v)-9 TRANS Cust'!H469+'[2]FR-16(7)(v)-13 DIST Cust'!H469</f>
        <v>0</v>
      </c>
      <c r="J469" s="24">
        <f>SUM(G469:I469)</f>
        <v>795112</v>
      </c>
      <c r="K469" s="24">
        <f>F469-J469</f>
        <v>0</v>
      </c>
    </row>
    <row r="470" spans="1:11" ht="13">
      <c r="A470" s="20">
        <v>26</v>
      </c>
      <c r="C470" s="2" t="str">
        <f>'[2]FR-16(7)(v)-1 Functional'!C470</f>
        <v>TOTAL REGIONAL MARKET O&amp;M</v>
      </c>
      <c r="D470" s="4"/>
      <c r="E470" s="3"/>
      <c r="F470" s="29">
        <f t="shared" ref="F470:K470" si="92">SUM(F468:F469)</f>
        <v>795112</v>
      </c>
      <c r="G470" s="30">
        <f t="shared" si="92"/>
        <v>795112</v>
      </c>
      <c r="H470" s="31">
        <f t="shared" si="92"/>
        <v>0</v>
      </c>
      <c r="I470" s="32">
        <f t="shared" si="92"/>
        <v>0</v>
      </c>
      <c r="J470" s="29">
        <f t="shared" si="92"/>
        <v>795112</v>
      </c>
      <c r="K470" s="29">
        <f t="shared" si="92"/>
        <v>0</v>
      </c>
    </row>
    <row r="471" spans="1:11" ht="13">
      <c r="A471" s="20">
        <v>27</v>
      </c>
      <c r="D471" s="4"/>
      <c r="E471" s="3"/>
      <c r="G471" s="21"/>
      <c r="H471" s="22"/>
      <c r="I471" s="23"/>
    </row>
    <row r="472" spans="1:11" ht="13">
      <c r="A472" s="20">
        <v>28</v>
      </c>
      <c r="B472" s="2" t="s">
        <v>93</v>
      </c>
      <c r="D472" s="4"/>
      <c r="E472" s="3"/>
      <c r="G472" s="21"/>
      <c r="H472" s="22"/>
      <c r="I472" s="23"/>
    </row>
    <row r="473" spans="1:11" ht="13">
      <c r="A473" s="20">
        <v>29</v>
      </c>
      <c r="C473" s="2" t="str">
        <f>'[2]FR-16(7)(v)-1 Functional'!C473</f>
        <v>SUBSTATIONS</v>
      </c>
      <c r="D473" s="4" t="str">
        <f>'[2]FR-16(7)(v)-1 Functional'!D473</f>
        <v>K201</v>
      </c>
      <c r="E473" s="3"/>
      <c r="F473" s="33">
        <f>'[2]FR-16(7)(v)-14 TOTAL CLASS'!H473</f>
        <v>74595</v>
      </c>
      <c r="G473" s="25">
        <f>'[2]FR-16(7)(v)-3 PROD Demand'!H473+'[2]FR-16(7)(v)-7 TRANS Demand'!H473+'[2]FR-16(7)(v)-11 DIST Demand'!H473</f>
        <v>74595</v>
      </c>
      <c r="H473" s="26">
        <f>'[2]FR-16(7)(v)-4 PROD Energy'!H473+'[2]FR-16(7)(v)-8 TRANS Energy'!H473+'[2]FR-16(7)(v)-12 DIST Energy'!H473</f>
        <v>0</v>
      </c>
      <c r="I473" s="27">
        <f>'[2]FR-16(7)(v)-5 PROD Cust'!H473+'[2]FR-16(7)(v)-9 TRANS Cust'!H473+'[2]FR-16(7)(v)-13 DIST Cust'!H473</f>
        <v>0</v>
      </c>
      <c r="J473" s="24">
        <f t="shared" ref="J473:J491" si="93">SUM(G473:I473)</f>
        <v>74595</v>
      </c>
      <c r="K473" s="24">
        <f t="shared" ref="K473:K491" si="94">F473-J473</f>
        <v>0</v>
      </c>
    </row>
    <row r="474" spans="1:11" ht="13">
      <c r="A474" s="20">
        <v>30</v>
      </c>
      <c r="C474" s="2" t="str">
        <f>'[2]FR-16(7)(v)-1 Functional'!C474</f>
        <v>POLES, TOWERS &amp; FIXTURES</v>
      </c>
      <c r="D474" s="4" t="str">
        <f>'[2]FR-16(7)(v)-1 Functional'!D474</f>
        <v>PL49</v>
      </c>
      <c r="E474" s="3"/>
      <c r="F474" s="33">
        <f>'[2]FR-16(7)(v)-14 TOTAL CLASS'!H474</f>
        <v>0</v>
      </c>
      <c r="G474" s="25">
        <f>'[2]FR-16(7)(v)-3 PROD Demand'!H474+'[2]FR-16(7)(v)-7 TRANS Demand'!H474+'[2]FR-16(7)(v)-11 DIST Demand'!H474</f>
        <v>0</v>
      </c>
      <c r="H474" s="26">
        <f>'[2]FR-16(7)(v)-4 PROD Energy'!H474+'[2]FR-16(7)(v)-8 TRANS Energy'!H474+'[2]FR-16(7)(v)-12 DIST Energy'!H474</f>
        <v>0</v>
      </c>
      <c r="I474" s="27">
        <f>'[2]FR-16(7)(v)-5 PROD Cust'!H474+'[2]FR-16(7)(v)-9 TRANS Cust'!H474+'[2]FR-16(7)(v)-13 DIST Cust'!H474</f>
        <v>0</v>
      </c>
      <c r="J474" s="24">
        <f t="shared" si="93"/>
        <v>0</v>
      </c>
      <c r="K474" s="24">
        <f t="shared" si="94"/>
        <v>0</v>
      </c>
    </row>
    <row r="475" spans="1:11" ht="13">
      <c r="A475" s="20">
        <v>31</v>
      </c>
      <c r="C475" s="2" t="str">
        <f>'[2]FR-16(7)(v)-1 Functional'!C475</f>
        <v>OVERHEAD LINES - PRIMARY / DEMAND</v>
      </c>
      <c r="D475" s="4" t="str">
        <f>'[2]FR-16(7)(v)-1 Functional'!D475</f>
        <v>K205</v>
      </c>
      <c r="E475" s="3"/>
      <c r="F475" s="33">
        <f>'[2]FR-16(7)(v)-14 TOTAL CLASS'!H475</f>
        <v>1420623</v>
      </c>
      <c r="G475" s="25">
        <f>'[2]FR-16(7)(v)-3 PROD Demand'!H475+'[2]FR-16(7)(v)-7 TRANS Demand'!H475+'[2]FR-16(7)(v)-11 DIST Demand'!H475</f>
        <v>1420623</v>
      </c>
      <c r="H475" s="26">
        <f>'[2]FR-16(7)(v)-4 PROD Energy'!H475+'[2]FR-16(7)(v)-8 TRANS Energy'!H475+'[2]FR-16(7)(v)-12 DIST Energy'!H475</f>
        <v>0</v>
      </c>
      <c r="I475" s="27">
        <f>'[2]FR-16(7)(v)-5 PROD Cust'!H475+'[2]FR-16(7)(v)-9 TRANS Cust'!H475+'[2]FR-16(7)(v)-13 DIST Cust'!H475</f>
        <v>0</v>
      </c>
      <c r="J475" s="24">
        <f t="shared" si="93"/>
        <v>1420623</v>
      </c>
      <c r="K475" s="24">
        <f t="shared" si="94"/>
        <v>0</v>
      </c>
    </row>
    <row r="476" spans="1:11" ht="13">
      <c r="A476" s="20">
        <v>32</v>
      </c>
      <c r="C476" s="2" t="str">
        <f>'[2]FR-16(7)(v)-1 Functional'!C476</f>
        <v>OVERHEAD LINES - PRIMARY / CUSTOMER</v>
      </c>
      <c r="D476" s="4" t="str">
        <f>'[2]FR-16(7)(v)-1 Functional'!D476</f>
        <v>K405</v>
      </c>
      <c r="E476" s="3"/>
      <c r="F476" s="33">
        <f>'[2]FR-16(7)(v)-14 TOTAL CLASS'!H476</f>
        <v>90805</v>
      </c>
      <c r="G476" s="25">
        <f>'[2]FR-16(7)(v)-3 PROD Demand'!H476+'[2]FR-16(7)(v)-7 TRANS Demand'!H476+'[2]FR-16(7)(v)-11 DIST Demand'!H476</f>
        <v>0</v>
      </c>
      <c r="H476" s="26">
        <f>'[2]FR-16(7)(v)-4 PROD Energy'!H476+'[2]FR-16(7)(v)-8 TRANS Energy'!H476+'[2]FR-16(7)(v)-12 DIST Energy'!H476</f>
        <v>0</v>
      </c>
      <c r="I476" s="27">
        <f>'[2]FR-16(7)(v)-5 PROD Cust'!H476+'[2]FR-16(7)(v)-9 TRANS Cust'!H476+'[2]FR-16(7)(v)-13 DIST Cust'!H476</f>
        <v>90805</v>
      </c>
      <c r="J476" s="24">
        <f t="shared" si="93"/>
        <v>90805</v>
      </c>
      <c r="K476" s="24">
        <f t="shared" si="94"/>
        <v>0</v>
      </c>
    </row>
    <row r="477" spans="1:11" ht="13">
      <c r="A477" s="20">
        <v>33</v>
      </c>
      <c r="C477" s="2" t="str">
        <f>'[2]FR-16(7)(v)-1 Functional'!C477</f>
        <v>OVERHEAD LINES - SECONDARY / DEMAND</v>
      </c>
      <c r="D477" s="4" t="str">
        <f>'[2]FR-16(7)(v)-1 Functional'!D477</f>
        <v>K206</v>
      </c>
      <c r="E477" s="3"/>
      <c r="F477" s="33">
        <f>'[2]FR-16(7)(v)-14 TOTAL CLASS'!H477</f>
        <v>566168</v>
      </c>
      <c r="G477" s="25">
        <f>'[2]FR-16(7)(v)-3 PROD Demand'!H477+'[2]FR-16(7)(v)-7 TRANS Demand'!H477+'[2]FR-16(7)(v)-11 DIST Demand'!H477</f>
        <v>566168</v>
      </c>
      <c r="H477" s="26">
        <f>'[2]FR-16(7)(v)-4 PROD Energy'!H477+'[2]FR-16(7)(v)-8 TRANS Energy'!H477+'[2]FR-16(7)(v)-12 DIST Energy'!H477</f>
        <v>0</v>
      </c>
      <c r="I477" s="27">
        <f>'[2]FR-16(7)(v)-5 PROD Cust'!H477+'[2]FR-16(7)(v)-9 TRANS Cust'!H477+'[2]FR-16(7)(v)-13 DIST Cust'!H477</f>
        <v>0</v>
      </c>
      <c r="J477" s="24">
        <f t="shared" si="93"/>
        <v>566168</v>
      </c>
      <c r="K477" s="24">
        <f t="shared" si="94"/>
        <v>0</v>
      </c>
    </row>
    <row r="478" spans="1:11" ht="13">
      <c r="A478" s="20">
        <v>34</v>
      </c>
      <c r="C478" s="2" t="str">
        <f>'[2]FR-16(7)(v)-1 Functional'!C478</f>
        <v>OVERHEAD LINES - SECONDARY / CUSTOMER</v>
      </c>
      <c r="D478" s="4" t="str">
        <f>'[2]FR-16(7)(v)-1 Functional'!D478</f>
        <v>K405</v>
      </c>
      <c r="E478" s="3"/>
      <c r="F478" s="33">
        <f>'[2]FR-16(7)(v)-14 TOTAL CLASS'!H478</f>
        <v>41488</v>
      </c>
      <c r="G478" s="25">
        <f>'[2]FR-16(7)(v)-3 PROD Demand'!H478+'[2]FR-16(7)(v)-7 TRANS Demand'!H478+'[2]FR-16(7)(v)-11 DIST Demand'!H478</f>
        <v>0</v>
      </c>
      <c r="H478" s="26">
        <f>'[2]FR-16(7)(v)-4 PROD Energy'!H478+'[2]FR-16(7)(v)-8 TRANS Energy'!H478+'[2]FR-16(7)(v)-12 DIST Energy'!H478</f>
        <v>0</v>
      </c>
      <c r="I478" s="27">
        <f>'[2]FR-16(7)(v)-5 PROD Cust'!H478+'[2]FR-16(7)(v)-9 TRANS Cust'!H478+'[2]FR-16(7)(v)-13 DIST Cust'!H478</f>
        <v>41488</v>
      </c>
      <c r="J478" s="24">
        <f t="shared" si="93"/>
        <v>41488</v>
      </c>
      <c r="K478" s="24">
        <f t="shared" si="94"/>
        <v>0</v>
      </c>
    </row>
    <row r="479" spans="1:11" ht="13">
      <c r="A479" s="20">
        <v>35</v>
      </c>
      <c r="C479" s="2" t="str">
        <f>'[2]FR-16(7)(v)-1 Functional'!C479</f>
        <v>UNDERGROUND LINES - PRIMARY / DEMAND</v>
      </c>
      <c r="D479" s="4" t="str">
        <f>'[2]FR-16(7)(v)-1 Functional'!D479</f>
        <v>K205</v>
      </c>
      <c r="E479" s="3"/>
      <c r="F479" s="33">
        <f>'[2]FR-16(7)(v)-14 TOTAL CLASS'!H479</f>
        <v>82480</v>
      </c>
      <c r="G479" s="25">
        <f>'[2]FR-16(7)(v)-3 PROD Demand'!H479+'[2]FR-16(7)(v)-7 TRANS Demand'!H479+'[2]FR-16(7)(v)-11 DIST Demand'!H479</f>
        <v>82480</v>
      </c>
      <c r="H479" s="26">
        <f>'[2]FR-16(7)(v)-4 PROD Energy'!H479+'[2]FR-16(7)(v)-8 TRANS Energy'!H479+'[2]FR-16(7)(v)-12 DIST Energy'!H479</f>
        <v>0</v>
      </c>
      <c r="I479" s="27">
        <f>'[2]FR-16(7)(v)-5 PROD Cust'!H479+'[2]FR-16(7)(v)-9 TRANS Cust'!H479+'[2]FR-16(7)(v)-13 DIST Cust'!H479</f>
        <v>0</v>
      </c>
      <c r="J479" s="24">
        <f t="shared" si="93"/>
        <v>82480</v>
      </c>
      <c r="K479" s="24">
        <f t="shared" si="94"/>
        <v>0</v>
      </c>
    </row>
    <row r="480" spans="1:11" ht="13">
      <c r="A480" s="20">
        <v>36</v>
      </c>
      <c r="C480" s="2" t="str">
        <f>'[2]FR-16(7)(v)-1 Functional'!C480</f>
        <v>UNDERGROUND LINES - PRIMARY / CUSTOMER</v>
      </c>
      <c r="D480" s="4" t="str">
        <f>'[2]FR-16(7)(v)-1 Functional'!D480</f>
        <v>K405</v>
      </c>
      <c r="E480" s="3"/>
      <c r="F480" s="33">
        <f>'[2]FR-16(7)(v)-14 TOTAL CLASS'!H480</f>
        <v>5745</v>
      </c>
      <c r="G480" s="25">
        <f>'[2]FR-16(7)(v)-3 PROD Demand'!H480+'[2]FR-16(7)(v)-7 TRANS Demand'!H480+'[2]FR-16(7)(v)-11 DIST Demand'!H480</f>
        <v>0</v>
      </c>
      <c r="H480" s="26">
        <f>'[2]FR-16(7)(v)-4 PROD Energy'!H480+'[2]FR-16(7)(v)-8 TRANS Energy'!H480+'[2]FR-16(7)(v)-12 DIST Energy'!H480</f>
        <v>0</v>
      </c>
      <c r="I480" s="27">
        <f>'[2]FR-16(7)(v)-5 PROD Cust'!H480+'[2]FR-16(7)(v)-9 TRANS Cust'!H480+'[2]FR-16(7)(v)-13 DIST Cust'!H480</f>
        <v>5745</v>
      </c>
      <c r="J480" s="24">
        <f t="shared" si="93"/>
        <v>5745</v>
      </c>
      <c r="K480" s="24">
        <f t="shared" si="94"/>
        <v>0</v>
      </c>
    </row>
    <row r="481" spans="1:11" ht="13">
      <c r="A481" s="20">
        <v>37</v>
      </c>
      <c r="C481" s="2" t="str">
        <f>'[2]FR-16(7)(v)-1 Functional'!C481</f>
        <v>UNDERGROUND LINES - SECONDARY / DEMAND</v>
      </c>
      <c r="D481" s="4" t="str">
        <f>'[2]FR-16(7)(v)-1 Functional'!D481</f>
        <v>K206</v>
      </c>
      <c r="E481" s="3"/>
      <c r="F481" s="33">
        <f>'[2]FR-16(7)(v)-14 TOTAL CLASS'!H481</f>
        <v>17293</v>
      </c>
      <c r="G481" s="25">
        <f>'[2]FR-16(7)(v)-3 PROD Demand'!H481+'[2]FR-16(7)(v)-7 TRANS Demand'!H481+'[2]FR-16(7)(v)-11 DIST Demand'!H481</f>
        <v>17293</v>
      </c>
      <c r="H481" s="26">
        <f>'[2]FR-16(7)(v)-4 PROD Energy'!H481+'[2]FR-16(7)(v)-8 TRANS Energy'!H481+'[2]FR-16(7)(v)-12 DIST Energy'!H481</f>
        <v>0</v>
      </c>
      <c r="I481" s="27">
        <f>'[2]FR-16(7)(v)-5 PROD Cust'!H481+'[2]FR-16(7)(v)-9 TRANS Cust'!H481+'[2]FR-16(7)(v)-13 DIST Cust'!H481</f>
        <v>0</v>
      </c>
      <c r="J481" s="24">
        <f t="shared" si="93"/>
        <v>17293</v>
      </c>
      <c r="K481" s="24">
        <f t="shared" si="94"/>
        <v>0</v>
      </c>
    </row>
    <row r="482" spans="1:11" ht="13">
      <c r="A482" s="20">
        <v>38</v>
      </c>
      <c r="C482" s="2" t="str">
        <f>'[2]FR-16(7)(v)-1 Functional'!C482</f>
        <v>UNDERGROUND LINES - SECONDARY / CUSTOMER</v>
      </c>
      <c r="D482" s="4" t="str">
        <f>'[2]FR-16(7)(v)-1 Functional'!D482</f>
        <v>K405</v>
      </c>
      <c r="E482" s="3"/>
      <c r="F482" s="33">
        <f>'[2]FR-16(7)(v)-14 TOTAL CLASS'!H482</f>
        <v>1052</v>
      </c>
      <c r="G482" s="25">
        <f>'[2]FR-16(7)(v)-3 PROD Demand'!H482+'[2]FR-16(7)(v)-7 TRANS Demand'!H482+'[2]FR-16(7)(v)-11 DIST Demand'!H482</f>
        <v>0</v>
      </c>
      <c r="H482" s="26">
        <f>'[2]FR-16(7)(v)-4 PROD Energy'!H482+'[2]FR-16(7)(v)-8 TRANS Energy'!H482+'[2]FR-16(7)(v)-12 DIST Energy'!H482</f>
        <v>0</v>
      </c>
      <c r="I482" s="27">
        <f>'[2]FR-16(7)(v)-5 PROD Cust'!H482+'[2]FR-16(7)(v)-9 TRANS Cust'!H482+'[2]FR-16(7)(v)-13 DIST Cust'!H482</f>
        <v>1052</v>
      </c>
      <c r="J482" s="24">
        <f t="shared" si="93"/>
        <v>1052</v>
      </c>
      <c r="K482" s="24">
        <f t="shared" si="94"/>
        <v>0</v>
      </c>
    </row>
    <row r="483" spans="1:11" ht="13">
      <c r="A483" s="20">
        <v>39</v>
      </c>
      <c r="C483" s="2" t="str">
        <f>'[2]FR-16(7)(v)-1 Functional'!C483</f>
        <v>TRANSFORMERS DEMAND RELATED</v>
      </c>
      <c r="D483" s="4" t="str">
        <f>'[2]FR-16(7)(v)-1 Functional'!D483</f>
        <v>K203</v>
      </c>
      <c r="E483" s="3"/>
      <c r="F483" s="33">
        <f>'[2]FR-16(7)(v)-14 TOTAL CLASS'!H483</f>
        <v>5709</v>
      </c>
      <c r="G483" s="25">
        <f>'[2]FR-16(7)(v)-3 PROD Demand'!H483+'[2]FR-16(7)(v)-7 TRANS Demand'!H483+'[2]FR-16(7)(v)-11 DIST Demand'!H483</f>
        <v>5709</v>
      </c>
      <c r="H483" s="26">
        <f>'[2]FR-16(7)(v)-4 PROD Energy'!H483+'[2]FR-16(7)(v)-8 TRANS Energy'!H483+'[2]FR-16(7)(v)-12 DIST Energy'!H483</f>
        <v>0</v>
      </c>
      <c r="I483" s="27">
        <f>'[2]FR-16(7)(v)-5 PROD Cust'!H483+'[2]FR-16(7)(v)-9 TRANS Cust'!H483+'[2]FR-16(7)(v)-13 DIST Cust'!H483</f>
        <v>0</v>
      </c>
      <c r="J483" s="24">
        <f t="shared" si="93"/>
        <v>5709</v>
      </c>
      <c r="K483" s="24">
        <f t="shared" si="94"/>
        <v>0</v>
      </c>
    </row>
    <row r="484" spans="1:11" ht="13">
      <c r="A484" s="20">
        <v>40</v>
      </c>
      <c r="C484" s="2" t="str">
        <f>'[2]FR-16(7)(v)-1 Functional'!C484</f>
        <v>TRANSFORMERS CUSTOMER RELATED</v>
      </c>
      <c r="D484" s="4" t="str">
        <f>'[2]FR-16(7)(v)-1 Functional'!D484</f>
        <v>K401</v>
      </c>
      <c r="E484" s="3"/>
      <c r="F484" s="33">
        <f>'[2]FR-16(7)(v)-14 TOTAL CLASS'!H484</f>
        <v>0</v>
      </c>
      <c r="G484" s="25">
        <f>'[2]FR-16(7)(v)-3 PROD Demand'!H484+'[2]FR-16(7)(v)-7 TRANS Demand'!H484+'[2]FR-16(7)(v)-11 DIST Demand'!H484</f>
        <v>0</v>
      </c>
      <c r="H484" s="26">
        <f>'[2]FR-16(7)(v)-4 PROD Energy'!H484+'[2]FR-16(7)(v)-8 TRANS Energy'!H484+'[2]FR-16(7)(v)-12 DIST Energy'!H484</f>
        <v>0</v>
      </c>
      <c r="I484" s="27">
        <f>'[2]FR-16(7)(v)-5 PROD Cust'!H484+'[2]FR-16(7)(v)-9 TRANS Cust'!H484+'[2]FR-16(7)(v)-13 DIST Cust'!H484</f>
        <v>0</v>
      </c>
      <c r="J484" s="24">
        <f>SUM(G484:I484)</f>
        <v>0</v>
      </c>
      <c r="K484" s="24">
        <f>F484-J484</f>
        <v>0</v>
      </c>
    </row>
    <row r="485" spans="1:11" ht="13">
      <c r="A485" s="20">
        <v>41</v>
      </c>
      <c r="C485" s="2" t="str">
        <f>'[2]FR-16(7)(v)-1 Functional'!C485</f>
        <v>OTHER MAINTENANCE</v>
      </c>
      <c r="D485" s="4" t="str">
        <f>'[2]FR-16(7)(v)-1 Functional'!D485</f>
        <v>K203</v>
      </c>
      <c r="E485" s="3"/>
      <c r="F485" s="33">
        <f>'[2]FR-16(7)(v)-14 TOTAL CLASS'!H485</f>
        <v>150648</v>
      </c>
      <c r="G485" s="25">
        <f>'[2]FR-16(7)(v)-3 PROD Demand'!H485+'[2]FR-16(7)(v)-7 TRANS Demand'!H485+'[2]FR-16(7)(v)-11 DIST Demand'!H485</f>
        <v>150648</v>
      </c>
      <c r="H485" s="26">
        <f>'[2]FR-16(7)(v)-4 PROD Energy'!H485+'[2]FR-16(7)(v)-8 TRANS Energy'!H485+'[2]FR-16(7)(v)-12 DIST Energy'!H485</f>
        <v>0</v>
      </c>
      <c r="I485" s="27">
        <f>'[2]FR-16(7)(v)-5 PROD Cust'!H485+'[2]FR-16(7)(v)-9 TRANS Cust'!H485+'[2]FR-16(7)(v)-13 DIST Cust'!H485</f>
        <v>0</v>
      </c>
      <c r="J485" s="24">
        <f t="shared" si="93"/>
        <v>150648</v>
      </c>
      <c r="K485" s="24">
        <f t="shared" si="94"/>
        <v>0</v>
      </c>
    </row>
    <row r="486" spans="1:11" ht="13">
      <c r="A486" s="20">
        <v>42</v>
      </c>
      <c r="C486" s="2" t="str">
        <f>'[2]FR-16(7)(v)-1 Functional'!C486</f>
        <v>LOAD DISPATCH</v>
      </c>
      <c r="D486" s="4" t="str">
        <f>'[2]FR-16(7)(v)-1 Functional'!D486</f>
        <v>K215</v>
      </c>
      <c r="E486" s="3"/>
      <c r="F486" s="33">
        <f>'[2]FR-16(7)(v)-14 TOTAL CLASS'!H486</f>
        <v>111548</v>
      </c>
      <c r="G486" s="25">
        <f>'[2]FR-16(7)(v)-3 PROD Demand'!H486+'[2]FR-16(7)(v)-7 TRANS Demand'!H486+'[2]FR-16(7)(v)-11 DIST Demand'!H486</f>
        <v>111548</v>
      </c>
      <c r="H486" s="26">
        <f>'[2]FR-16(7)(v)-4 PROD Energy'!H486+'[2]FR-16(7)(v)-8 TRANS Energy'!H486+'[2]FR-16(7)(v)-12 DIST Energy'!H486</f>
        <v>0</v>
      </c>
      <c r="I486" s="27">
        <f>'[2]FR-16(7)(v)-5 PROD Cust'!H486+'[2]FR-16(7)(v)-9 TRANS Cust'!H486+'[2]FR-16(7)(v)-13 DIST Cust'!H486</f>
        <v>0</v>
      </c>
      <c r="J486" s="24">
        <f t="shared" si="93"/>
        <v>111548</v>
      </c>
      <c r="K486" s="24">
        <f t="shared" si="94"/>
        <v>0</v>
      </c>
    </row>
    <row r="487" spans="1:11" ht="13">
      <c r="A487" s="20">
        <v>43</v>
      </c>
      <c r="C487" s="2" t="str">
        <f>'[2]FR-16(7)(v)-1 Functional'!C487</f>
        <v>METERS</v>
      </c>
      <c r="D487" s="4" t="str">
        <f>'[2]FR-16(7)(v)-1 Functional'!D487</f>
        <v>K407</v>
      </c>
      <c r="E487" s="3"/>
      <c r="F487" s="33">
        <f>'[2]FR-16(7)(v)-14 TOTAL CLASS'!H487</f>
        <v>97986</v>
      </c>
      <c r="G487" s="25">
        <f>'[2]FR-16(7)(v)-3 PROD Demand'!H487+'[2]FR-16(7)(v)-7 TRANS Demand'!H487+'[2]FR-16(7)(v)-11 DIST Demand'!H487</f>
        <v>0</v>
      </c>
      <c r="H487" s="26">
        <f>'[2]FR-16(7)(v)-4 PROD Energy'!H487+'[2]FR-16(7)(v)-8 TRANS Energy'!H487+'[2]FR-16(7)(v)-12 DIST Energy'!H487</f>
        <v>0</v>
      </c>
      <c r="I487" s="27">
        <f>'[2]FR-16(7)(v)-5 PROD Cust'!H487+'[2]FR-16(7)(v)-9 TRANS Cust'!H487+'[2]FR-16(7)(v)-13 DIST Cust'!H487</f>
        <v>97986</v>
      </c>
      <c r="J487" s="24">
        <f t="shared" si="93"/>
        <v>97986</v>
      </c>
      <c r="K487" s="24">
        <f t="shared" si="94"/>
        <v>0</v>
      </c>
    </row>
    <row r="488" spans="1:11" ht="13">
      <c r="A488" s="20">
        <v>44</v>
      </c>
      <c r="C488" s="2" t="str">
        <f>'[2]FR-16(7)(v)-1 Functional'!C488</f>
        <v>STREET LIGHTING AND SIGNAL SYSTEMS</v>
      </c>
      <c r="D488" s="4" t="str">
        <f>'[2]FR-16(7)(v)-1 Functional'!D488</f>
        <v>K401</v>
      </c>
      <c r="E488" s="3"/>
      <c r="F488" s="33">
        <f>'[2]FR-16(7)(v)-14 TOTAL CLASS'!H488</f>
        <v>0</v>
      </c>
      <c r="G488" s="25">
        <f>'[2]FR-16(7)(v)-3 PROD Demand'!H488+'[2]FR-16(7)(v)-7 TRANS Demand'!H488+'[2]FR-16(7)(v)-11 DIST Demand'!H488</f>
        <v>0</v>
      </c>
      <c r="H488" s="26">
        <f>'[2]FR-16(7)(v)-4 PROD Energy'!H488+'[2]FR-16(7)(v)-8 TRANS Energy'!H488+'[2]FR-16(7)(v)-12 DIST Energy'!H488</f>
        <v>0</v>
      </c>
      <c r="I488" s="27">
        <f>'[2]FR-16(7)(v)-5 PROD Cust'!H488+'[2]FR-16(7)(v)-9 TRANS Cust'!H488+'[2]FR-16(7)(v)-13 DIST Cust'!H488</f>
        <v>0</v>
      </c>
      <c r="J488" s="24">
        <f t="shared" si="93"/>
        <v>0</v>
      </c>
      <c r="K488" s="24">
        <f t="shared" si="94"/>
        <v>0</v>
      </c>
    </row>
    <row r="489" spans="1:11" ht="13">
      <c r="A489" s="20">
        <v>45</v>
      </c>
      <c r="C489" s="2" t="str">
        <f>'[2]FR-16(7)(v)-1 Functional'!C489</f>
        <v>OTHER OPERATIONS</v>
      </c>
      <c r="D489" s="4" t="str">
        <f>'[2]FR-16(7)(v)-1 Functional'!D489</f>
        <v>K203</v>
      </c>
      <c r="E489" s="3"/>
      <c r="F489" s="33">
        <f>'[2]FR-16(7)(v)-14 TOTAL CLASS'!H489</f>
        <v>21471</v>
      </c>
      <c r="G489" s="25">
        <f>'[2]FR-16(7)(v)-3 PROD Demand'!H489+'[2]FR-16(7)(v)-7 TRANS Demand'!H489+'[2]FR-16(7)(v)-11 DIST Demand'!H489</f>
        <v>21471</v>
      </c>
      <c r="H489" s="26">
        <f>'[2]FR-16(7)(v)-4 PROD Energy'!H489+'[2]FR-16(7)(v)-8 TRANS Energy'!H489+'[2]FR-16(7)(v)-12 DIST Energy'!H489</f>
        <v>0</v>
      </c>
      <c r="I489" s="27">
        <f>'[2]FR-16(7)(v)-5 PROD Cust'!H489+'[2]FR-16(7)(v)-9 TRANS Cust'!H489+'[2]FR-16(7)(v)-13 DIST Cust'!H489</f>
        <v>0</v>
      </c>
      <c r="J489" s="24">
        <f t="shared" si="93"/>
        <v>21471</v>
      </c>
      <c r="K489" s="24">
        <f t="shared" si="94"/>
        <v>0</v>
      </c>
    </row>
    <row r="490" spans="1:11" ht="13">
      <c r="A490" s="20">
        <v>46</v>
      </c>
      <c r="C490" s="2" t="str">
        <f>'[2]FR-16(7)(v)-1 Functional'!C490</f>
        <v>MISCELLANEOUS EXPENSES ADJUSTMENT</v>
      </c>
      <c r="D490" s="4" t="str">
        <f>'[2]FR-16(7)(v)-1 Functional'!D490</f>
        <v>K203</v>
      </c>
      <c r="E490" s="3"/>
      <c r="F490" s="33">
        <f>'[2]FR-16(7)(v)-14 TOTAL CLASS'!H490</f>
        <v>516746</v>
      </c>
      <c r="G490" s="25">
        <f>'[2]FR-16(7)(v)-3 PROD Demand'!H490+'[2]FR-16(7)(v)-7 TRANS Demand'!H490+'[2]FR-16(7)(v)-11 DIST Demand'!H490</f>
        <v>516746</v>
      </c>
      <c r="H490" s="26">
        <f>'[2]FR-16(7)(v)-4 PROD Energy'!H490+'[2]FR-16(7)(v)-8 TRANS Energy'!H490+'[2]FR-16(7)(v)-12 DIST Energy'!H490</f>
        <v>0</v>
      </c>
      <c r="I490" s="27">
        <f>'[2]FR-16(7)(v)-5 PROD Cust'!H490+'[2]FR-16(7)(v)-9 TRANS Cust'!H490+'[2]FR-16(7)(v)-13 DIST Cust'!H490</f>
        <v>0</v>
      </c>
      <c r="J490" s="24">
        <f t="shared" si="93"/>
        <v>516746</v>
      </c>
      <c r="K490" s="24">
        <f t="shared" si="94"/>
        <v>0</v>
      </c>
    </row>
    <row r="491" spans="1:11" ht="13">
      <c r="A491" s="20">
        <v>47</v>
      </c>
      <c r="C491" s="28" t="str">
        <f>'[2]FR-16(7)(v)-1 Functional'!C491</f>
        <v>AFFILIATED COMPANY RENTS ADJUSTMENT</v>
      </c>
      <c r="D491" s="4" t="str">
        <f>'[2]FR-16(7)(v)-1 Functional'!D491</f>
        <v>D249</v>
      </c>
      <c r="E491" s="3"/>
      <c r="F491" s="33">
        <f>'[2]FR-16(7)(v)-14 TOTAL CLASS'!H491</f>
        <v>0</v>
      </c>
      <c r="G491" s="25">
        <f>'[2]FR-16(7)(v)-3 PROD Demand'!H491+'[2]FR-16(7)(v)-7 TRANS Demand'!H491+'[2]FR-16(7)(v)-11 DIST Demand'!H491</f>
        <v>0</v>
      </c>
      <c r="H491" s="26">
        <f>'[2]FR-16(7)(v)-4 PROD Energy'!H491+'[2]FR-16(7)(v)-8 TRANS Energy'!H491+'[2]FR-16(7)(v)-12 DIST Energy'!H491</f>
        <v>0</v>
      </c>
      <c r="I491" s="27">
        <f>'[2]FR-16(7)(v)-5 PROD Cust'!H491+'[2]FR-16(7)(v)-9 TRANS Cust'!H491+'[2]FR-16(7)(v)-13 DIST Cust'!H491</f>
        <v>0</v>
      </c>
      <c r="J491" s="24">
        <f t="shared" si="93"/>
        <v>0</v>
      </c>
      <c r="K491" s="24">
        <f t="shared" si="94"/>
        <v>0</v>
      </c>
    </row>
    <row r="492" spans="1:11" ht="13">
      <c r="A492" s="20">
        <v>48</v>
      </c>
      <c r="C492" s="2" t="str">
        <f>'[2]FR-16(7)(v)-1 Functional'!C492</f>
        <v xml:space="preserve">  TOTAL DISTRIBUTION O &amp; M</v>
      </c>
      <c r="D492" s="4"/>
      <c r="E492" s="3" t="s">
        <v>32</v>
      </c>
      <c r="F492" s="29">
        <f t="shared" ref="F492:K492" si="95">SUM(F472:F491)</f>
        <v>3204357</v>
      </c>
      <c r="G492" s="30">
        <f t="shared" si="95"/>
        <v>2967281</v>
      </c>
      <c r="H492" s="31">
        <f t="shared" si="95"/>
        <v>0</v>
      </c>
      <c r="I492" s="32">
        <f t="shared" si="95"/>
        <v>237076</v>
      </c>
      <c r="J492" s="29">
        <f t="shared" si="95"/>
        <v>3204357</v>
      </c>
      <c r="K492" s="29">
        <f t="shared" si="95"/>
        <v>0</v>
      </c>
    </row>
    <row r="493" spans="1:11" ht="13">
      <c r="A493" s="20">
        <v>49</v>
      </c>
      <c r="C493" s="2" t="s">
        <v>32</v>
      </c>
      <c r="D493" s="4"/>
      <c r="E493" s="3"/>
      <c r="G493" s="21"/>
      <c r="H493" s="22"/>
      <c r="I493" s="23"/>
    </row>
    <row r="494" spans="1:11" ht="13">
      <c r="A494" s="20">
        <v>50</v>
      </c>
      <c r="B494" s="2" t="s">
        <v>94</v>
      </c>
      <c r="D494" s="4"/>
      <c r="E494" s="3"/>
      <c r="F494" s="2" t="s">
        <v>32</v>
      </c>
      <c r="G494" s="21"/>
      <c r="H494" s="22"/>
      <c r="I494" s="23"/>
    </row>
    <row r="495" spans="1:11" ht="13">
      <c r="A495" s="20">
        <v>51</v>
      </c>
      <c r="C495" s="2" t="str">
        <f>'[2]FR-16(7)(v)-1 Functional'!C495</f>
        <v>CUSTOMER ACCOUNTING EXPENSE</v>
      </c>
      <c r="D495" s="4" t="str">
        <f>'[2]FR-16(7)(v)-1 Functional'!D495</f>
        <v>K409</v>
      </c>
      <c r="E495" s="3"/>
      <c r="F495" s="33">
        <f>'[2]FR-16(7)(v)-14 TOTAL CLASS'!H495</f>
        <v>616966</v>
      </c>
      <c r="G495" s="25">
        <f>'[2]FR-16(7)(v)-3 PROD Demand'!H495+'[2]FR-16(7)(v)-7 TRANS Demand'!H495+'[2]FR-16(7)(v)-11 DIST Demand'!H495</f>
        <v>0</v>
      </c>
      <c r="H495" s="26">
        <f>'[2]FR-16(7)(v)-4 PROD Energy'!H495+'[2]FR-16(7)(v)-8 TRANS Energy'!H495+'[2]FR-16(7)(v)-12 DIST Energy'!H495</f>
        <v>0</v>
      </c>
      <c r="I495" s="27">
        <f>'[2]FR-16(7)(v)-5 PROD Cust'!H495+'[2]FR-16(7)(v)-9 TRANS Cust'!H495+'[2]FR-16(7)(v)-13 DIST Cust'!H495</f>
        <v>616966</v>
      </c>
      <c r="J495" s="24">
        <f t="shared" ref="J495:J502" si="96">SUM(G495:I495)</f>
        <v>616966</v>
      </c>
      <c r="K495" s="24">
        <f t="shared" ref="K495:K502" si="97">F495-J495</f>
        <v>0</v>
      </c>
    </row>
    <row r="496" spans="1:11" ht="13">
      <c r="A496" s="20">
        <v>52</v>
      </c>
      <c r="C496" s="2" t="str">
        <f>'[2]FR-16(7)(v)-1 Functional'!C496</f>
        <v>UNCOLLECTIBLE EXP</v>
      </c>
      <c r="D496" s="4" t="str">
        <f>'[2]FR-16(7)(v)-1 Functional'!D496</f>
        <v>K411</v>
      </c>
      <c r="E496" s="3"/>
      <c r="F496" s="33">
        <f>'[2]FR-16(7)(v)-14 TOTAL CLASS'!H496</f>
        <v>79704</v>
      </c>
      <c r="G496" s="25">
        <f>'[2]FR-16(7)(v)-3 PROD Demand'!H496+'[2]FR-16(7)(v)-7 TRANS Demand'!H496+'[2]FR-16(7)(v)-11 DIST Demand'!H496</f>
        <v>0</v>
      </c>
      <c r="H496" s="26">
        <f>'[2]FR-16(7)(v)-4 PROD Energy'!H496+'[2]FR-16(7)(v)-8 TRANS Energy'!H496+'[2]FR-16(7)(v)-12 DIST Energy'!H496</f>
        <v>0</v>
      </c>
      <c r="I496" s="27">
        <f>'[2]FR-16(7)(v)-5 PROD Cust'!H496+'[2]FR-16(7)(v)-9 TRANS Cust'!H496+'[2]FR-16(7)(v)-13 DIST Cust'!H496</f>
        <v>79704</v>
      </c>
      <c r="J496" s="24">
        <f t="shared" si="96"/>
        <v>79704</v>
      </c>
      <c r="K496" s="24">
        <f t="shared" si="97"/>
        <v>0</v>
      </c>
    </row>
    <row r="497" spans="1:11" ht="13">
      <c r="A497" s="20">
        <v>53</v>
      </c>
      <c r="C497" s="2" t="str">
        <f>'[2]FR-16(7)(v)-1 Functional'!C497</f>
        <v>METER READING</v>
      </c>
      <c r="D497" s="4" t="str">
        <f>'[2]FR-16(7)(v)-1 Functional'!D497</f>
        <v>K407</v>
      </c>
      <c r="E497" s="3"/>
      <c r="F497" s="33">
        <f>'[2]FR-16(7)(v)-14 TOTAL CLASS'!H497</f>
        <v>24777</v>
      </c>
      <c r="G497" s="25">
        <f>'[2]FR-16(7)(v)-3 PROD Demand'!H497+'[2]FR-16(7)(v)-7 TRANS Demand'!H497+'[2]FR-16(7)(v)-11 DIST Demand'!H497</f>
        <v>0</v>
      </c>
      <c r="H497" s="26">
        <f>'[2]FR-16(7)(v)-4 PROD Energy'!H497+'[2]FR-16(7)(v)-8 TRANS Energy'!H497+'[2]FR-16(7)(v)-12 DIST Energy'!H497</f>
        <v>0</v>
      </c>
      <c r="I497" s="27">
        <f>'[2]FR-16(7)(v)-5 PROD Cust'!H497+'[2]FR-16(7)(v)-9 TRANS Cust'!H497+'[2]FR-16(7)(v)-13 DIST Cust'!H497</f>
        <v>24777</v>
      </c>
      <c r="J497" s="24">
        <f t="shared" si="96"/>
        <v>24777</v>
      </c>
      <c r="K497" s="24">
        <f t="shared" si="97"/>
        <v>0</v>
      </c>
    </row>
    <row r="498" spans="1:11" ht="13">
      <c r="A498" s="20">
        <v>54</v>
      </c>
      <c r="C498" s="2" t="str">
        <f>'[2]FR-16(7)(v)-1 Functional'!C498</f>
        <v>UNCOLLECTIBLE EXP ADJUSTMENT</v>
      </c>
      <c r="D498" s="4" t="str">
        <f>'[2]FR-16(7)(v)-1 Functional'!D498</f>
        <v>K411</v>
      </c>
      <c r="E498" s="3"/>
      <c r="F498" s="33">
        <f>'[2]FR-16(7)(v)-14 TOTAL CLASS'!H498</f>
        <v>-109090</v>
      </c>
      <c r="G498" s="25">
        <f>'[2]FR-16(7)(v)-3 PROD Demand'!H498+'[2]FR-16(7)(v)-7 TRANS Demand'!H498+'[2]FR-16(7)(v)-11 DIST Demand'!H498</f>
        <v>0</v>
      </c>
      <c r="H498" s="26">
        <f>'[2]FR-16(7)(v)-4 PROD Energy'!H498+'[2]FR-16(7)(v)-8 TRANS Energy'!H498+'[2]FR-16(7)(v)-12 DIST Energy'!H498</f>
        <v>0</v>
      </c>
      <c r="I498" s="27">
        <f>'[2]FR-16(7)(v)-5 PROD Cust'!H498+'[2]FR-16(7)(v)-9 TRANS Cust'!H498+'[2]FR-16(7)(v)-13 DIST Cust'!H498</f>
        <v>-109090</v>
      </c>
      <c r="J498" s="24">
        <f t="shared" si="96"/>
        <v>-109090</v>
      </c>
      <c r="K498" s="24">
        <f t="shared" si="97"/>
        <v>0</v>
      </c>
    </row>
    <row r="499" spans="1:11" ht="13">
      <c r="A499" s="20">
        <v>55</v>
      </c>
      <c r="C499" s="2" t="str">
        <f>'[2]FR-16(7)(v)-1 Functional'!C499</f>
        <v>CREDIT CARD FEES</v>
      </c>
      <c r="D499" s="4" t="str">
        <f>'[2]FR-16(7)(v)-1 Functional'!D499</f>
        <v>K407</v>
      </c>
      <c r="E499" s="3"/>
      <c r="F499" s="33">
        <f>'[2]FR-16(7)(v)-14 TOTAL CLASS'!H499</f>
        <v>0</v>
      </c>
      <c r="G499" s="25">
        <f>'[2]FR-16(7)(v)-3 PROD Demand'!H499+'[2]FR-16(7)(v)-7 TRANS Demand'!H499+'[2]FR-16(7)(v)-11 DIST Demand'!H499</f>
        <v>0</v>
      </c>
      <c r="H499" s="26">
        <f>'[2]FR-16(7)(v)-4 PROD Energy'!H499+'[2]FR-16(7)(v)-8 TRANS Energy'!H499+'[2]FR-16(7)(v)-12 DIST Energy'!H499</f>
        <v>0</v>
      </c>
      <c r="I499" s="27">
        <f>'[2]FR-16(7)(v)-5 PROD Cust'!H499+'[2]FR-16(7)(v)-9 TRANS Cust'!H499+'[2]FR-16(7)(v)-13 DIST Cust'!H499</f>
        <v>0</v>
      </c>
      <c r="J499" s="24">
        <f t="shared" si="96"/>
        <v>0</v>
      </c>
      <c r="K499" s="24">
        <f t="shared" si="97"/>
        <v>0</v>
      </c>
    </row>
    <row r="500" spans="1:11" ht="13">
      <c r="A500" s="20">
        <v>56</v>
      </c>
      <c r="C500" s="2" t="str">
        <f>'[2]FR-16(7)(v)-1 Functional'!C500</f>
        <v>ELIMINATE REV &amp; EXP - DSM RIDER</v>
      </c>
      <c r="D500" s="4" t="str">
        <f>'[2]FR-16(7)(v)-1 Functional'!D500</f>
        <v>K405</v>
      </c>
      <c r="E500" s="3"/>
      <c r="F500" s="33">
        <f>'[2]FR-16(7)(v)-14 TOTAL CLASS'!H500</f>
        <v>0</v>
      </c>
      <c r="G500" s="25">
        <f>'[2]FR-16(7)(v)-3 PROD Demand'!H500+'[2]FR-16(7)(v)-7 TRANS Demand'!H500+'[2]FR-16(7)(v)-11 DIST Demand'!H500</f>
        <v>0</v>
      </c>
      <c r="H500" s="26">
        <f>'[2]FR-16(7)(v)-4 PROD Energy'!H500+'[2]FR-16(7)(v)-8 TRANS Energy'!H500+'[2]FR-16(7)(v)-12 DIST Energy'!H500</f>
        <v>0</v>
      </c>
      <c r="I500" s="27">
        <f>'[2]FR-16(7)(v)-5 PROD Cust'!H500+'[2]FR-16(7)(v)-9 TRANS Cust'!H500+'[2]FR-16(7)(v)-13 DIST Cust'!H500</f>
        <v>0</v>
      </c>
      <c r="J500" s="24">
        <f t="shared" si="96"/>
        <v>0</v>
      </c>
      <c r="K500" s="24">
        <f t="shared" si="97"/>
        <v>0</v>
      </c>
    </row>
    <row r="501" spans="1:11" ht="13">
      <c r="A501" s="20">
        <v>57</v>
      </c>
      <c r="C501" s="2" t="str">
        <f>'[2]FR-16(7)(v)-1 Functional'!C501</f>
        <v>SALE OF A/R</v>
      </c>
      <c r="D501" s="4" t="str">
        <f>'[2]FR-16(7)(v)-1 Functional'!D501</f>
        <v>K411</v>
      </c>
      <c r="E501" s="3"/>
      <c r="F501" s="33">
        <f>'[2]FR-16(7)(v)-14 TOTAL CLASS'!H501</f>
        <v>33458</v>
      </c>
      <c r="G501" s="25">
        <f>'[2]FR-16(7)(v)-3 PROD Demand'!H501+'[2]FR-16(7)(v)-7 TRANS Demand'!H501+'[2]FR-16(7)(v)-11 DIST Demand'!H501</f>
        <v>0</v>
      </c>
      <c r="H501" s="26">
        <f>'[2]FR-16(7)(v)-4 PROD Energy'!H501+'[2]FR-16(7)(v)-8 TRANS Energy'!H501+'[2]FR-16(7)(v)-12 DIST Energy'!H501</f>
        <v>0</v>
      </c>
      <c r="I501" s="27">
        <f>'[2]FR-16(7)(v)-5 PROD Cust'!H501+'[2]FR-16(7)(v)-9 TRANS Cust'!H501+'[2]FR-16(7)(v)-13 DIST Cust'!H501</f>
        <v>33458</v>
      </c>
      <c r="J501" s="24">
        <f t="shared" si="96"/>
        <v>33458</v>
      </c>
      <c r="K501" s="24">
        <f t="shared" si="97"/>
        <v>0</v>
      </c>
    </row>
    <row r="502" spans="1:11" ht="13">
      <c r="A502" s="20">
        <v>58</v>
      </c>
      <c r="C502" s="28" t="str">
        <f>'[2]FR-16(7)(v)-1 Functional'!C502</f>
        <v>ELIMINATE MISC EXPENSE</v>
      </c>
      <c r="D502" s="4" t="str">
        <f>'[2]FR-16(7)(v)-1 Functional'!D502</f>
        <v>K405</v>
      </c>
      <c r="E502" s="3"/>
      <c r="F502" s="33">
        <f>'[2]FR-16(7)(v)-14 TOTAL CLASS'!H502</f>
        <v>-303</v>
      </c>
      <c r="G502" s="25">
        <f>'[2]FR-16(7)(v)-3 PROD Demand'!H502+'[2]FR-16(7)(v)-7 TRANS Demand'!H502+'[2]FR-16(7)(v)-11 DIST Demand'!H502</f>
        <v>0</v>
      </c>
      <c r="H502" s="26">
        <f>'[2]FR-16(7)(v)-4 PROD Energy'!H502+'[2]FR-16(7)(v)-8 TRANS Energy'!H502+'[2]FR-16(7)(v)-12 DIST Energy'!H502</f>
        <v>0</v>
      </c>
      <c r="I502" s="27">
        <f>'[2]FR-16(7)(v)-5 PROD Cust'!H502+'[2]FR-16(7)(v)-9 TRANS Cust'!H502+'[2]FR-16(7)(v)-13 DIST Cust'!H502</f>
        <v>-303</v>
      </c>
      <c r="J502" s="24">
        <f t="shared" si="96"/>
        <v>-303</v>
      </c>
      <c r="K502" s="24">
        <f t="shared" si="97"/>
        <v>0</v>
      </c>
    </row>
    <row r="503" spans="1:11" ht="13">
      <c r="A503" s="20">
        <v>59</v>
      </c>
      <c r="C503" s="2" t="str">
        <f>'[2]FR-16(7)(v)-1 Functional'!C503</f>
        <v xml:space="preserve">  TOTAL CUSTOMER ACCT EXPENSE</v>
      </c>
      <c r="D503" s="4"/>
      <c r="E503" s="3" t="s">
        <v>32</v>
      </c>
      <c r="F503" s="29">
        <f t="shared" ref="F503:K503" si="98">SUM(F494:F502)</f>
        <v>645512</v>
      </c>
      <c r="G503" s="34">
        <f t="shared" si="98"/>
        <v>0</v>
      </c>
      <c r="H503" s="35">
        <f t="shared" si="98"/>
        <v>0</v>
      </c>
      <c r="I503" s="36">
        <f t="shared" si="98"/>
        <v>645512</v>
      </c>
      <c r="J503" s="29">
        <f t="shared" si="98"/>
        <v>645512</v>
      </c>
      <c r="K503" s="29">
        <f t="shared" si="98"/>
        <v>0</v>
      </c>
    </row>
    <row r="504" spans="1:11" ht="13">
      <c r="B504" s="1"/>
      <c r="C504" s="3"/>
      <c r="D504" s="4"/>
      <c r="E504" s="3"/>
      <c r="F504" s="3"/>
      <c r="G504" s="3"/>
      <c r="H504" s="3"/>
      <c r="I504" s="3"/>
      <c r="J504" s="3"/>
      <c r="K504" s="3"/>
    </row>
    <row r="505" spans="1:11" ht="13">
      <c r="A505" s="1" t="str">
        <f>co_name</f>
        <v>DUKE ENERGY KENTUCKY, INC.</v>
      </c>
      <c r="C505" s="3"/>
      <c r="D505" s="4"/>
      <c r="E505" s="3"/>
      <c r="F505" s="3"/>
      <c r="G505" s="3"/>
      <c r="H505" s="3"/>
      <c r="I505" s="3"/>
      <c r="J505" s="3" t="str">
        <f>J1</f>
        <v>FR-16(7)(v)-16</v>
      </c>
      <c r="K505" s="3"/>
    </row>
    <row r="506" spans="1:11" ht="13">
      <c r="A506" s="1" t="str">
        <f>$A$2</f>
        <v>DISTR. SEC. CLASSIFIED - ELECTRIC COST OF SERVICE</v>
      </c>
      <c r="C506" s="3"/>
      <c r="D506" s="4"/>
      <c r="E506" s="3"/>
      <c r="F506" s="3"/>
      <c r="G506" s="3"/>
      <c r="H506" s="3"/>
      <c r="I506" s="3"/>
      <c r="J506" s="3" t="str">
        <f>J2</f>
        <v>WITNESS RESPONSIBLE:</v>
      </c>
      <c r="K506" s="3"/>
    </row>
    <row r="507" spans="1:11" ht="13">
      <c r="A507" s="1" t="str">
        <f>case_name</f>
        <v>CASE NO: 2022-00372</v>
      </c>
      <c r="C507" s="3"/>
      <c r="D507" s="4"/>
      <c r="E507" s="3"/>
      <c r="F507" s="3"/>
      <c r="G507" s="3"/>
      <c r="H507" s="3"/>
      <c r="I507" s="3"/>
      <c r="J507" s="3" t="str">
        <f>Witness</f>
        <v>JAMES E. ZIOLKOWSKI</v>
      </c>
      <c r="K507" s="3"/>
    </row>
    <row r="508" spans="1:11" ht="13">
      <c r="A508" s="1" t="str">
        <f>data_filing</f>
        <v>DATA: 12 MONTHS ACTUAL  &amp; 0 MONTHS ESTIMATED</v>
      </c>
      <c r="C508" s="3"/>
      <c r="D508" s="4"/>
      <c r="E508" s="3"/>
      <c r="F508" s="3"/>
      <c r="G508" s="3"/>
      <c r="H508" s="3"/>
      <c r="I508" s="3"/>
      <c r="J508" s="3" t="str">
        <f>"PAGE "&amp;Pages2-6&amp;" OF "&amp;Pages2</f>
        <v>PAGE 9 OF 15</v>
      </c>
      <c r="K508" s="3"/>
    </row>
    <row r="509" spans="1:11" ht="13">
      <c r="A509" s="1" t="str">
        <f>type</f>
        <v xml:space="preserve">TYPE OF FILING: "X" ORIGINAL   UPDATED    REVISED  </v>
      </c>
      <c r="C509" s="3"/>
      <c r="D509" s="4"/>
      <c r="E509" s="3"/>
      <c r="F509" s="3"/>
      <c r="G509" s="3"/>
      <c r="H509" s="3"/>
      <c r="I509" s="3"/>
      <c r="J509" s="3"/>
      <c r="K509" s="3"/>
    </row>
    <row r="510" spans="1:11" ht="13">
      <c r="B510" s="1"/>
      <c r="C510" s="3"/>
      <c r="D510" s="4"/>
      <c r="E510" s="3"/>
      <c r="F510" s="3"/>
      <c r="G510" s="3"/>
      <c r="H510" s="3"/>
      <c r="I510" s="3"/>
      <c r="J510" s="3"/>
      <c r="K510" s="3"/>
    </row>
    <row r="511" spans="1:11" ht="13">
      <c r="B511" s="1"/>
      <c r="C511" s="3"/>
      <c r="D511" s="4"/>
      <c r="E511" s="3"/>
      <c r="F511" s="3"/>
      <c r="G511" s="3"/>
      <c r="H511" s="3"/>
      <c r="I511" s="3"/>
      <c r="J511" s="3"/>
      <c r="K511" s="3"/>
    </row>
    <row r="512" spans="1:11" ht="13">
      <c r="A512" s="4" t="s">
        <v>2</v>
      </c>
      <c r="B512" s="3"/>
      <c r="C512" s="3"/>
      <c r="D512" s="4"/>
      <c r="E512" s="3"/>
      <c r="F512" s="4" t="s">
        <v>3</v>
      </c>
      <c r="G512" s="7" t="s">
        <v>4</v>
      </c>
      <c r="H512" s="8"/>
      <c r="I512" s="9"/>
      <c r="J512" s="4" t="s">
        <v>3</v>
      </c>
      <c r="K512" s="4" t="s">
        <v>5</v>
      </c>
    </row>
    <row r="513" spans="1:11" ht="13">
      <c r="A513" s="10" t="s">
        <v>6</v>
      </c>
      <c r="B513" s="11" t="s">
        <v>86</v>
      </c>
      <c r="C513" s="11"/>
      <c r="D513" s="10" t="s">
        <v>8</v>
      </c>
      <c r="E513" s="11"/>
      <c r="F513" s="10" t="str">
        <f>$F$9</f>
        <v>DISTR. SEC.</v>
      </c>
      <c r="G513" s="68" t="str">
        <f t="shared" ref="G513:I514" si="99">G9</f>
        <v>DEMAND</v>
      </c>
      <c r="H513" s="69" t="str">
        <f t="shared" si="99"/>
        <v>ENERGY</v>
      </c>
      <c r="I513" s="70" t="str">
        <f t="shared" si="99"/>
        <v>CUSTOMER</v>
      </c>
      <c r="J513" s="10" t="s">
        <v>13</v>
      </c>
      <c r="K513" s="10" t="s">
        <v>14</v>
      </c>
    </row>
    <row r="514" spans="1:11" ht="13">
      <c r="C514" s="16" t="s">
        <v>95</v>
      </c>
      <c r="D514" s="4"/>
      <c r="E514" s="3"/>
      <c r="G514" s="71">
        <f t="shared" si="99"/>
        <v>3</v>
      </c>
      <c r="H514" s="72">
        <f t="shared" si="99"/>
        <v>4</v>
      </c>
      <c r="I514" s="73">
        <f t="shared" si="99"/>
        <v>5</v>
      </c>
    </row>
    <row r="515" spans="1:11" ht="13">
      <c r="A515" s="20">
        <v>1</v>
      </c>
      <c r="B515" s="2" t="s">
        <v>96</v>
      </c>
      <c r="D515" s="4"/>
      <c r="E515" s="3"/>
      <c r="G515" s="21"/>
      <c r="H515" s="22"/>
      <c r="I515" s="23"/>
    </row>
    <row r="516" spans="1:11" ht="13">
      <c r="A516" s="20">
        <v>2</v>
      </c>
      <c r="C516" s="2" t="str">
        <f>'[2]FR-16(7)(v)-1 Functional'!C516</f>
        <v>TOTAL CUST SERVICE &amp; INFO</v>
      </c>
      <c r="D516" s="4" t="str">
        <f>'[2]FR-16(7)(v)-1 Functional'!D516</f>
        <v>K405</v>
      </c>
      <c r="E516" s="3"/>
      <c r="F516" s="33">
        <f>'[2]FR-16(7)(v)-14 TOTAL CLASS'!H516</f>
        <v>27554</v>
      </c>
      <c r="G516" s="25">
        <f>'[2]FR-16(7)(v)-3 PROD Demand'!H516+'[2]FR-16(7)(v)-7 TRANS Demand'!H516+'[2]FR-16(7)(v)-11 DIST Demand'!H516</f>
        <v>0</v>
      </c>
      <c r="H516" s="26">
        <f>'[2]FR-16(7)(v)-4 PROD Energy'!H516+'[2]FR-16(7)(v)-8 TRANS Energy'!H516+'[2]FR-16(7)(v)-12 DIST Energy'!H516</f>
        <v>0</v>
      </c>
      <c r="I516" s="27">
        <f>'[2]FR-16(7)(v)-5 PROD Cust'!H516+'[2]FR-16(7)(v)-9 TRANS Cust'!H516+'[2]FR-16(7)(v)-13 DIST Cust'!H516</f>
        <v>27554</v>
      </c>
      <c r="J516" s="24">
        <f>SUM(G516:I516)</f>
        <v>27554</v>
      </c>
      <c r="K516" s="24">
        <f>F516-J516</f>
        <v>0</v>
      </c>
    </row>
    <row r="517" spans="1:11" ht="13">
      <c r="A517" s="20">
        <v>3</v>
      </c>
      <c r="C517" s="2" t="str">
        <f>'[2]FR-16(7)(v)-1 Functional'!C517</f>
        <v>INFORMATIONAL &amp; INSTRUCTIONAL ADV</v>
      </c>
      <c r="D517" s="4" t="str">
        <f>'[2]FR-16(7)(v)-1 Functional'!D517</f>
        <v>K405</v>
      </c>
      <c r="E517" s="3"/>
      <c r="F517" s="33">
        <f>'[2]FR-16(7)(v)-14 TOTAL CLASS'!H517</f>
        <v>0</v>
      </c>
      <c r="G517" s="25">
        <f>'[2]FR-16(7)(v)-3 PROD Demand'!H517+'[2]FR-16(7)(v)-7 TRANS Demand'!H517+'[2]FR-16(7)(v)-11 DIST Demand'!H517</f>
        <v>0</v>
      </c>
      <c r="H517" s="26">
        <f>'[2]FR-16(7)(v)-4 PROD Energy'!H517+'[2]FR-16(7)(v)-8 TRANS Energy'!H517+'[2]FR-16(7)(v)-12 DIST Energy'!H517</f>
        <v>0</v>
      </c>
      <c r="I517" s="27">
        <f>'[2]FR-16(7)(v)-5 PROD Cust'!H517+'[2]FR-16(7)(v)-9 TRANS Cust'!H517+'[2]FR-16(7)(v)-13 DIST Cust'!H517</f>
        <v>0</v>
      </c>
      <c r="J517" s="24">
        <f>SUM(G517:I517)</f>
        <v>0</v>
      </c>
      <c r="K517" s="24">
        <f>F517-J517</f>
        <v>0</v>
      </c>
    </row>
    <row r="518" spans="1:11" ht="13">
      <c r="A518" s="20">
        <v>4</v>
      </c>
      <c r="C518" s="74" t="str">
        <f>'[2]FR-16(7)(v)-1 Functional'!C518</f>
        <v>TOTAL CUSTOMER SERV. &amp; INFO.</v>
      </c>
      <c r="D518" s="4"/>
      <c r="E518" s="3" t="s">
        <v>32</v>
      </c>
      <c r="F518" s="29">
        <f t="shared" ref="F518:K518" si="100">SUM(F516:F517)</f>
        <v>27554</v>
      </c>
      <c r="G518" s="30">
        <f t="shared" si="100"/>
        <v>0</v>
      </c>
      <c r="H518" s="31">
        <f t="shared" si="100"/>
        <v>0</v>
      </c>
      <c r="I518" s="32">
        <f t="shared" si="100"/>
        <v>27554</v>
      </c>
      <c r="J518" s="29">
        <f t="shared" si="100"/>
        <v>27554</v>
      </c>
      <c r="K518" s="29">
        <f t="shared" si="100"/>
        <v>0</v>
      </c>
    </row>
    <row r="519" spans="1:11" ht="13">
      <c r="A519" s="20">
        <v>5</v>
      </c>
      <c r="D519" s="4"/>
      <c r="E519" s="3"/>
      <c r="F519" s="24"/>
      <c r="G519" s="25"/>
      <c r="H519" s="26"/>
      <c r="I519" s="27"/>
      <c r="J519" s="24"/>
      <c r="K519" s="24"/>
    </row>
    <row r="520" spans="1:11" ht="13">
      <c r="A520" s="20">
        <v>6</v>
      </c>
      <c r="B520" s="2" t="s">
        <v>97</v>
      </c>
      <c r="D520" s="4"/>
      <c r="E520" s="3"/>
      <c r="F520" s="24"/>
      <c r="G520" s="25"/>
      <c r="H520" s="26"/>
      <c r="I520" s="27"/>
      <c r="J520" s="24"/>
      <c r="K520" s="24"/>
    </row>
    <row r="521" spans="1:11" ht="13">
      <c r="A521" s="20">
        <v>7</v>
      </c>
      <c r="C521" s="28" t="str">
        <f>'[2]FR-16(7)(v)-1 Functional'!C521</f>
        <v>SALES EXPENSE</v>
      </c>
      <c r="D521" s="4" t="str">
        <f>'[2]FR-16(7)(v)-1 Functional'!D521</f>
        <v>K405</v>
      </c>
      <c r="E521" s="3" t="s">
        <v>32</v>
      </c>
      <c r="F521" s="33">
        <f>'[2]FR-16(7)(v)-14 TOTAL CLASS'!H521</f>
        <v>127416</v>
      </c>
      <c r="G521" s="25">
        <f>'[2]FR-16(7)(v)-3 PROD Demand'!H521+'[2]FR-16(7)(v)-7 TRANS Demand'!H521+'[2]FR-16(7)(v)-11 DIST Demand'!H521</f>
        <v>0</v>
      </c>
      <c r="H521" s="26">
        <f>'[2]FR-16(7)(v)-4 PROD Energy'!H521+'[2]FR-16(7)(v)-8 TRANS Energy'!H521+'[2]FR-16(7)(v)-12 DIST Energy'!H521</f>
        <v>0</v>
      </c>
      <c r="I521" s="27">
        <f>'[2]FR-16(7)(v)-5 PROD Cust'!H521+'[2]FR-16(7)(v)-9 TRANS Cust'!H521+'[2]FR-16(7)(v)-13 DIST Cust'!H521</f>
        <v>127416</v>
      </c>
      <c r="J521" s="24">
        <f>SUM(G521:I521)</f>
        <v>127416</v>
      </c>
      <c r="K521" s="24">
        <f>F521-J521</f>
        <v>0</v>
      </c>
    </row>
    <row r="522" spans="1:11" ht="13">
      <c r="A522" s="20">
        <v>8</v>
      </c>
      <c r="C522" s="2" t="str">
        <f>'[2]FR-16(7)(v)-1 Functional'!C522</f>
        <v>TOTAL SALES EXPENSE</v>
      </c>
      <c r="D522" s="4"/>
      <c r="E522" s="3" t="s">
        <v>32</v>
      </c>
      <c r="F522" s="29">
        <f t="shared" ref="F522:K522" si="101">SUM(F520:F521)</f>
        <v>127416</v>
      </c>
      <c r="G522" s="30">
        <f t="shared" si="101"/>
        <v>0</v>
      </c>
      <c r="H522" s="31">
        <f t="shared" si="101"/>
        <v>0</v>
      </c>
      <c r="I522" s="32">
        <f t="shared" si="101"/>
        <v>127416</v>
      </c>
      <c r="J522" s="29">
        <f t="shared" si="101"/>
        <v>127416</v>
      </c>
      <c r="K522" s="29">
        <f t="shared" si="101"/>
        <v>0</v>
      </c>
    </row>
    <row r="523" spans="1:11" ht="13">
      <c r="A523" s="20">
        <v>9</v>
      </c>
      <c r="D523" s="4"/>
      <c r="E523" s="3"/>
      <c r="G523" s="21"/>
      <c r="H523" s="22"/>
      <c r="I523" s="23"/>
    </row>
    <row r="524" spans="1:11" ht="13">
      <c r="A524" s="20">
        <v>10</v>
      </c>
      <c r="B524" s="2" t="s">
        <v>98</v>
      </c>
      <c r="D524" s="4"/>
      <c r="E524" s="3"/>
      <c r="G524" s="21"/>
      <c r="H524" s="22"/>
      <c r="I524" s="23"/>
    </row>
    <row r="525" spans="1:11" ht="13">
      <c r="A525" s="20">
        <v>11</v>
      </c>
      <c r="C525" s="2" t="str">
        <f>'[2]FR-16(7)(v)-1 Functional'!C525</f>
        <v>PRODUCTION - DEMAND RELATED</v>
      </c>
      <c r="D525" s="4" t="str">
        <f>'[2]FR-16(7)(v)-1 Functional'!D525</f>
        <v>P349</v>
      </c>
      <c r="E525" s="3"/>
      <c r="F525" s="33">
        <f>'[2]FR-16(7)(v)-14 TOTAL CLASS'!H525</f>
        <v>0</v>
      </c>
      <c r="G525" s="25">
        <f>'[2]FR-16(7)(v)-3 PROD Demand'!H525+'[2]FR-16(7)(v)-7 TRANS Demand'!H525+'[2]FR-16(7)(v)-11 DIST Demand'!H525</f>
        <v>0</v>
      </c>
      <c r="H525" s="26">
        <f>'[2]FR-16(7)(v)-4 PROD Energy'!H525+'[2]FR-16(7)(v)-8 TRANS Energy'!H525+'[2]FR-16(7)(v)-12 DIST Energy'!H525</f>
        <v>0</v>
      </c>
      <c r="I525" s="27">
        <f>'[2]FR-16(7)(v)-5 PROD Cust'!H525+'[2]FR-16(7)(v)-9 TRANS Cust'!H525+'[2]FR-16(7)(v)-13 DIST Cust'!H525</f>
        <v>0</v>
      </c>
      <c r="J525" s="24">
        <f t="shared" ref="J525:J531" si="102">SUM(G525:I525)</f>
        <v>0</v>
      </c>
      <c r="K525" s="24">
        <f t="shared" ref="K525:K531" si="103">F525-J525</f>
        <v>0</v>
      </c>
    </row>
    <row r="526" spans="1:11" ht="13">
      <c r="A526" s="20">
        <v>12</v>
      </c>
      <c r="C526" s="2" t="str">
        <f>'[2]FR-16(7)(v)-1 Functional'!C526</f>
        <v>PRODUCTION - ENERGY RELATED</v>
      </c>
      <c r="D526" s="4" t="str">
        <f>'[2]FR-16(7)(v)-1 Functional'!D526</f>
        <v>E349</v>
      </c>
      <c r="E526" s="3"/>
      <c r="F526" s="33">
        <f>'[2]FR-16(7)(v)-14 TOTAL CLASS'!H526</f>
        <v>2643330</v>
      </c>
      <c r="G526" s="25">
        <f>'[2]FR-16(7)(v)-3 PROD Demand'!H526+'[2]FR-16(7)(v)-7 TRANS Demand'!H526+'[2]FR-16(7)(v)-11 DIST Demand'!H526</f>
        <v>0</v>
      </c>
      <c r="H526" s="26">
        <f>'[2]FR-16(7)(v)-4 PROD Energy'!H526+'[2]FR-16(7)(v)-8 TRANS Energy'!H526+'[2]FR-16(7)(v)-12 DIST Energy'!H526</f>
        <v>2643330</v>
      </c>
      <c r="I526" s="27">
        <f>'[2]FR-16(7)(v)-5 PROD Cust'!H526+'[2]FR-16(7)(v)-9 TRANS Cust'!H526+'[2]FR-16(7)(v)-13 DIST Cust'!H526</f>
        <v>0</v>
      </c>
      <c r="J526" s="24">
        <f t="shared" si="102"/>
        <v>2643330</v>
      </c>
      <c r="K526" s="24">
        <f t="shared" si="103"/>
        <v>0</v>
      </c>
    </row>
    <row r="527" spans="1:11" ht="13">
      <c r="A527" s="20">
        <v>13</v>
      </c>
      <c r="C527" s="2" t="s">
        <v>99</v>
      </c>
      <c r="D527" s="4" t="str">
        <f>'[2]FR-16(7)(v)-1 Functional'!D527</f>
        <v>T349</v>
      </c>
      <c r="E527" s="3"/>
      <c r="F527" s="33">
        <f>'[2]FR-16(7)(v)-14 TOTAL CLASS'!H527</f>
        <v>412823</v>
      </c>
      <c r="G527" s="25">
        <f>'[2]FR-16(7)(v)-3 PROD Demand'!H527+'[2]FR-16(7)(v)-7 TRANS Demand'!H527+'[2]FR-16(7)(v)-11 DIST Demand'!H527</f>
        <v>412823</v>
      </c>
      <c r="H527" s="26">
        <f>'[2]FR-16(7)(v)-4 PROD Energy'!H527+'[2]FR-16(7)(v)-8 TRANS Energy'!H527+'[2]FR-16(7)(v)-12 DIST Energy'!H527</f>
        <v>0</v>
      </c>
      <c r="I527" s="27">
        <f>'[2]FR-16(7)(v)-5 PROD Cust'!H527+'[2]FR-16(7)(v)-9 TRANS Cust'!H527+'[2]FR-16(7)(v)-13 DIST Cust'!H527</f>
        <v>0</v>
      </c>
      <c r="J527" s="24">
        <f>SUM(G527:I527)</f>
        <v>412823</v>
      </c>
      <c r="K527" s="24">
        <f>F527-J527</f>
        <v>0</v>
      </c>
    </row>
    <row r="528" spans="1:11" ht="13">
      <c r="A528" s="20">
        <v>14</v>
      </c>
      <c r="C528" s="2" t="str">
        <f>'[2]FR-16(7)(v)-1 Functional'!C528</f>
        <v>DISTRIBUTION</v>
      </c>
      <c r="D528" s="4" t="str">
        <f>'[2]FR-16(7)(v)-1 Functional'!D528</f>
        <v>D349</v>
      </c>
      <c r="E528" s="3"/>
      <c r="F528" s="33">
        <f>'[2]FR-16(7)(v)-14 TOTAL CLASS'!H528</f>
        <v>1362237</v>
      </c>
      <c r="G528" s="25">
        <f>'[2]FR-16(7)(v)-3 PROD Demand'!H528+'[2]FR-16(7)(v)-7 TRANS Demand'!H528+'[2]FR-16(7)(v)-11 DIST Demand'!H528</f>
        <v>1261454</v>
      </c>
      <c r="H528" s="26">
        <f>'[2]FR-16(7)(v)-4 PROD Energy'!H528+'[2]FR-16(7)(v)-8 TRANS Energy'!H528+'[2]FR-16(7)(v)-12 DIST Energy'!H528</f>
        <v>0</v>
      </c>
      <c r="I528" s="27">
        <f>'[2]FR-16(7)(v)-5 PROD Cust'!H528+'[2]FR-16(7)(v)-9 TRANS Cust'!H528+'[2]FR-16(7)(v)-13 DIST Cust'!H528</f>
        <v>100783</v>
      </c>
      <c r="J528" s="24">
        <f t="shared" si="102"/>
        <v>1362237</v>
      </c>
      <c r="K528" s="24">
        <f t="shared" si="103"/>
        <v>0</v>
      </c>
    </row>
    <row r="529" spans="1:11" ht="13">
      <c r="A529" s="20">
        <v>15</v>
      </c>
      <c r="C529" s="2" t="str">
        <f>'[2]FR-16(7)(v)-1 Functional'!C529</f>
        <v>CUSTOMER ACCOUNTING</v>
      </c>
      <c r="D529" s="4" t="str">
        <f>'[2]FR-16(7)(v)-1 Functional'!D529</f>
        <v>C319</v>
      </c>
      <c r="E529" s="3"/>
      <c r="F529" s="33">
        <f>'[2]FR-16(7)(v)-14 TOTAL CLASS'!H529</f>
        <v>617806</v>
      </c>
      <c r="G529" s="25">
        <f>'[2]FR-16(7)(v)-3 PROD Demand'!H529+'[2]FR-16(7)(v)-7 TRANS Demand'!H529+'[2]FR-16(7)(v)-11 DIST Demand'!H529</f>
        <v>0</v>
      </c>
      <c r="H529" s="26">
        <f>'[2]FR-16(7)(v)-4 PROD Energy'!H529+'[2]FR-16(7)(v)-8 TRANS Energy'!H529+'[2]FR-16(7)(v)-12 DIST Energy'!H529</f>
        <v>0</v>
      </c>
      <c r="I529" s="27">
        <f>'[2]FR-16(7)(v)-5 PROD Cust'!H529+'[2]FR-16(7)(v)-9 TRANS Cust'!H529+'[2]FR-16(7)(v)-13 DIST Cust'!H529</f>
        <v>617806</v>
      </c>
      <c r="J529" s="24">
        <f t="shared" si="102"/>
        <v>617806</v>
      </c>
      <c r="K529" s="24">
        <f t="shared" si="103"/>
        <v>0</v>
      </c>
    </row>
    <row r="530" spans="1:11" ht="13">
      <c r="A530" s="20">
        <v>16</v>
      </c>
      <c r="C530" s="2" t="str">
        <f>'[2]FR-16(7)(v)-1 Functional'!C530</f>
        <v>CUSTOMER SERVICE &amp; INFORMATION</v>
      </c>
      <c r="D530" s="4" t="str">
        <f>'[2]FR-16(7)(v)-1 Functional'!D530</f>
        <v>C331</v>
      </c>
      <c r="E530" s="3"/>
      <c r="F530" s="33">
        <f>'[2]FR-16(7)(v)-14 TOTAL CLASS'!H530</f>
        <v>13546</v>
      </c>
      <c r="G530" s="25">
        <f>'[2]FR-16(7)(v)-3 PROD Demand'!H530+'[2]FR-16(7)(v)-7 TRANS Demand'!H530+'[2]FR-16(7)(v)-11 DIST Demand'!H530</f>
        <v>0</v>
      </c>
      <c r="H530" s="26">
        <f>'[2]FR-16(7)(v)-4 PROD Energy'!H530+'[2]FR-16(7)(v)-8 TRANS Energy'!H530+'[2]FR-16(7)(v)-12 DIST Energy'!H530</f>
        <v>0</v>
      </c>
      <c r="I530" s="27">
        <f>'[2]FR-16(7)(v)-5 PROD Cust'!H530+'[2]FR-16(7)(v)-9 TRANS Cust'!H530+'[2]FR-16(7)(v)-13 DIST Cust'!H530</f>
        <v>13546</v>
      </c>
      <c r="J530" s="24">
        <f t="shared" si="102"/>
        <v>13546</v>
      </c>
      <c r="K530" s="24">
        <f t="shared" si="103"/>
        <v>0</v>
      </c>
    </row>
    <row r="531" spans="1:11" ht="13">
      <c r="A531" s="20">
        <v>17</v>
      </c>
      <c r="C531" s="28" t="str">
        <f>'[2]FR-16(7)(v)-1 Functional'!C531</f>
        <v>SALES</v>
      </c>
      <c r="D531" s="4" t="str">
        <f>'[2]FR-16(7)(v)-1 Functional'!D531</f>
        <v>S319</v>
      </c>
      <c r="E531" s="3"/>
      <c r="F531" s="33">
        <f>'[2]FR-16(7)(v)-14 TOTAL CLASS'!H531</f>
        <v>0</v>
      </c>
      <c r="G531" s="25">
        <f>'[2]FR-16(7)(v)-3 PROD Demand'!H531+'[2]FR-16(7)(v)-7 TRANS Demand'!H531+'[2]FR-16(7)(v)-11 DIST Demand'!H531</f>
        <v>0</v>
      </c>
      <c r="H531" s="26">
        <f>'[2]FR-16(7)(v)-4 PROD Energy'!H531+'[2]FR-16(7)(v)-8 TRANS Energy'!H531+'[2]FR-16(7)(v)-12 DIST Energy'!H531</f>
        <v>0</v>
      </c>
      <c r="I531" s="27">
        <f>'[2]FR-16(7)(v)-5 PROD Cust'!H531+'[2]FR-16(7)(v)-9 TRANS Cust'!H531+'[2]FR-16(7)(v)-13 DIST Cust'!H531</f>
        <v>0</v>
      </c>
      <c r="J531" s="24">
        <f t="shared" si="102"/>
        <v>0</v>
      </c>
      <c r="K531" s="39">
        <f t="shared" si="103"/>
        <v>0</v>
      </c>
    </row>
    <row r="532" spans="1:11" ht="13">
      <c r="A532" s="20">
        <v>18</v>
      </c>
      <c r="C532" s="2" t="str">
        <f>'[2]FR-16(7)(v)-1 Functional'!C532</f>
        <v>TOT ADMIN &amp; GEN LESS REG EXP</v>
      </c>
      <c r="D532" s="4" t="s">
        <v>32</v>
      </c>
      <c r="E532" s="3"/>
      <c r="F532" s="92">
        <f t="shared" ref="F532:K532" si="104">SUM(F525:F531)</f>
        <v>5049742</v>
      </c>
      <c r="G532" s="93">
        <f t="shared" si="104"/>
        <v>1674277</v>
      </c>
      <c r="H532" s="94">
        <f t="shared" si="104"/>
        <v>2643330</v>
      </c>
      <c r="I532" s="95">
        <f t="shared" si="104"/>
        <v>732135</v>
      </c>
      <c r="J532" s="96">
        <f t="shared" si="104"/>
        <v>5049742</v>
      </c>
      <c r="K532" s="33">
        <f t="shared" si="104"/>
        <v>0</v>
      </c>
    </row>
    <row r="533" spans="1:11" ht="13">
      <c r="A533" s="20">
        <v>19</v>
      </c>
      <c r="C533" s="2" t="str">
        <f>'[2]FR-16(7)(v)-1 Functional'!C533</f>
        <v>RATE CASE EXPENSE ADJUSTMENT</v>
      </c>
      <c r="D533" s="4" t="str">
        <f>'[2]FR-16(7)(v)-1 Functional'!D533</f>
        <v>A315</v>
      </c>
      <c r="E533" s="3"/>
      <c r="F533" s="33">
        <f>'[2]FR-16(7)(v)-14 TOTAL CLASS'!H533</f>
        <v>11341</v>
      </c>
      <c r="G533" s="25">
        <f>'[2]FR-16(7)(v)-3 PROD Demand'!H533+'[2]FR-16(7)(v)-7 TRANS Demand'!H533+'[2]FR-16(7)(v)-11 DIST Demand'!H533</f>
        <v>3760</v>
      </c>
      <c r="H533" s="26">
        <f>'[2]FR-16(7)(v)-4 PROD Energy'!H533+'[2]FR-16(7)(v)-8 TRANS Energy'!H533+'[2]FR-16(7)(v)-12 DIST Energy'!H533</f>
        <v>5937</v>
      </c>
      <c r="I533" s="27">
        <f>'[2]FR-16(7)(v)-5 PROD Cust'!H533+'[2]FR-16(7)(v)-9 TRANS Cust'!H533+'[2]FR-16(7)(v)-13 DIST Cust'!H533</f>
        <v>1644</v>
      </c>
      <c r="J533" s="24">
        <f t="shared" ref="J533:J546" si="105">SUM(G533:I533)</f>
        <v>11341</v>
      </c>
      <c r="K533" s="24">
        <f t="shared" ref="K533:K546" si="106">F533-J533</f>
        <v>0</v>
      </c>
    </row>
    <row r="534" spans="1:11" ht="13">
      <c r="A534" s="20">
        <v>20</v>
      </c>
      <c r="C534" s="2" t="str">
        <f>'[2]FR-16(7)(v)-1 Functional'!C534</f>
        <v>ELIMINATE MISCELLANEOUS EXPENSES ADJUSTMENT</v>
      </c>
      <c r="D534" s="4" t="str">
        <f>'[2]FR-16(7)(v)-1 Functional'!D534</f>
        <v>A315</v>
      </c>
      <c r="E534" s="3"/>
      <c r="F534" s="33">
        <f>'[2]FR-16(7)(v)-14 TOTAL CLASS'!H534</f>
        <v>-2250</v>
      </c>
      <c r="G534" s="25">
        <f>'[2]FR-16(7)(v)-3 PROD Demand'!H534+'[2]FR-16(7)(v)-7 TRANS Demand'!H534+'[2]FR-16(7)(v)-11 DIST Demand'!H534</f>
        <v>-746</v>
      </c>
      <c r="H534" s="26">
        <f>'[2]FR-16(7)(v)-4 PROD Energy'!H534+'[2]FR-16(7)(v)-8 TRANS Energy'!H534+'[2]FR-16(7)(v)-12 DIST Energy'!H534</f>
        <v>-1178</v>
      </c>
      <c r="I534" s="27">
        <f>'[2]FR-16(7)(v)-5 PROD Cust'!H534+'[2]FR-16(7)(v)-9 TRANS Cust'!H534+'[2]FR-16(7)(v)-13 DIST Cust'!H534</f>
        <v>-326</v>
      </c>
      <c r="J534" s="24">
        <f t="shared" si="105"/>
        <v>-2250</v>
      </c>
      <c r="K534" s="24">
        <f t="shared" si="106"/>
        <v>0</v>
      </c>
    </row>
    <row r="535" spans="1:11" ht="13">
      <c r="A535" s="20">
        <v>21</v>
      </c>
      <c r="C535" s="2" t="str">
        <f>'[2]FR-16(7)(v)-1 Functional'!C535</f>
        <v>RIDER ESM ELIMINATION</v>
      </c>
      <c r="D535" s="4" t="str">
        <f>'[2]FR-16(7)(v)-1 Functional'!D535</f>
        <v>A315</v>
      </c>
      <c r="E535" s="3"/>
      <c r="F535" s="33">
        <f>'[2]FR-16(7)(v)-14 TOTAL CLASS'!H535</f>
        <v>-894874</v>
      </c>
      <c r="G535" s="25">
        <f>'[2]FR-16(7)(v)-3 PROD Demand'!H535+'[2]FR-16(7)(v)-7 TRANS Demand'!H535+'[2]FR-16(7)(v)-11 DIST Demand'!H535</f>
        <v>-296696</v>
      </c>
      <c r="H535" s="26">
        <f>'[2]FR-16(7)(v)-4 PROD Energy'!H535+'[2]FR-16(7)(v)-8 TRANS Energy'!H535+'[2]FR-16(7)(v)-12 DIST Energy'!H535</f>
        <v>-468433</v>
      </c>
      <c r="I535" s="27">
        <f>'[2]FR-16(7)(v)-5 PROD Cust'!H535+'[2]FR-16(7)(v)-9 TRANS Cust'!H535+'[2]FR-16(7)(v)-13 DIST Cust'!H535</f>
        <v>-129745</v>
      </c>
      <c r="J535" s="24">
        <f t="shared" si="105"/>
        <v>-894874</v>
      </c>
      <c r="K535" s="24">
        <f t="shared" si="106"/>
        <v>0</v>
      </c>
    </row>
    <row r="536" spans="1:11" ht="13">
      <c r="A536" s="20">
        <v>22</v>
      </c>
      <c r="C536" s="2" t="str">
        <f>'[2]FR-16(7)(v)-1 Functional'!C536</f>
        <v>ELIMINATE DSM</v>
      </c>
      <c r="D536" s="4" t="str">
        <f>'[2]FR-16(7)(v)-1 Functional'!D536</f>
        <v>A315</v>
      </c>
      <c r="E536" s="3"/>
      <c r="F536" s="33">
        <f>'[2]FR-16(7)(v)-14 TOTAL CLASS'!H536</f>
        <v>-33178</v>
      </c>
      <c r="G536" s="25">
        <f>'[2]FR-16(7)(v)-3 PROD Demand'!H536+'[2]FR-16(7)(v)-7 TRANS Demand'!H536+'[2]FR-16(7)(v)-11 DIST Demand'!H536</f>
        <v>-11000</v>
      </c>
      <c r="H536" s="26">
        <f>'[2]FR-16(7)(v)-4 PROD Energy'!H536+'[2]FR-16(7)(v)-8 TRANS Energy'!H536+'[2]FR-16(7)(v)-12 DIST Energy'!H536</f>
        <v>-17367</v>
      </c>
      <c r="I536" s="27">
        <f>'[2]FR-16(7)(v)-5 PROD Cust'!H536+'[2]FR-16(7)(v)-9 TRANS Cust'!H536+'[2]FR-16(7)(v)-13 DIST Cust'!H536</f>
        <v>-4811</v>
      </c>
      <c r="J536" s="24">
        <f t="shared" si="105"/>
        <v>-33178</v>
      </c>
      <c r="K536" s="24">
        <f t="shared" si="106"/>
        <v>0</v>
      </c>
    </row>
    <row r="537" spans="1:11" ht="13">
      <c r="A537" s="20">
        <v>23</v>
      </c>
      <c r="C537" s="2" t="str">
        <f>'[2]FR-16(7)(v)-1 Functional'!C537</f>
        <v>DSM DEFERRAL - ELECTRIC</v>
      </c>
      <c r="D537" s="4" t="str">
        <f>'[2]FR-16(7)(v)-1 Functional'!D537</f>
        <v>A315</v>
      </c>
      <c r="E537" s="3"/>
      <c r="F537" s="33">
        <f>'[2]FR-16(7)(v)-14 TOTAL CLASS'!H537</f>
        <v>0</v>
      </c>
      <c r="G537" s="25">
        <f>'[2]FR-16(7)(v)-3 PROD Demand'!H537+'[2]FR-16(7)(v)-7 TRANS Demand'!H537+'[2]FR-16(7)(v)-11 DIST Demand'!H537</f>
        <v>0</v>
      </c>
      <c r="H537" s="26">
        <f>'[2]FR-16(7)(v)-4 PROD Energy'!H537+'[2]FR-16(7)(v)-8 TRANS Energy'!H537+'[2]FR-16(7)(v)-12 DIST Energy'!H537</f>
        <v>0</v>
      </c>
      <c r="I537" s="27">
        <f>'[2]FR-16(7)(v)-5 PROD Cust'!H537+'[2]FR-16(7)(v)-9 TRANS Cust'!H537+'[2]FR-16(7)(v)-13 DIST Cust'!H537</f>
        <v>0</v>
      </c>
      <c r="J537" s="24">
        <f t="shared" si="105"/>
        <v>0</v>
      </c>
      <c r="K537" s="24">
        <f t="shared" si="106"/>
        <v>0</v>
      </c>
    </row>
    <row r="538" spans="1:11" ht="13">
      <c r="A538" s="20">
        <v>24</v>
      </c>
      <c r="C538" s="2" t="str">
        <f>'[2]FR-16(7)(v)-1 Functional'!C538</f>
        <v>PENSION ADJUSTMENT</v>
      </c>
      <c r="D538" s="4" t="str">
        <f>'[2]FR-16(7)(v)-1 Functional'!D538</f>
        <v>A315</v>
      </c>
      <c r="E538" s="3"/>
      <c r="F538" s="33">
        <f>'[2]FR-16(7)(v)-14 TOTAL CLASS'!H538</f>
        <v>-138423</v>
      </c>
      <c r="G538" s="25">
        <f>'[2]FR-16(7)(v)-3 PROD Demand'!H538+'[2]FR-16(7)(v)-7 TRANS Demand'!H538+'[2]FR-16(7)(v)-11 DIST Demand'!H538</f>
        <v>-45894</v>
      </c>
      <c r="H538" s="26">
        <f>'[2]FR-16(7)(v)-4 PROD Energy'!H538+'[2]FR-16(7)(v)-8 TRANS Energy'!H538+'[2]FR-16(7)(v)-12 DIST Energy'!H538</f>
        <v>-72460</v>
      </c>
      <c r="I538" s="27">
        <f>'[2]FR-16(7)(v)-5 PROD Cust'!H538+'[2]FR-16(7)(v)-9 TRANS Cust'!H538+'[2]FR-16(7)(v)-13 DIST Cust'!H538</f>
        <v>-20069</v>
      </c>
      <c r="J538" s="24">
        <f t="shared" si="105"/>
        <v>-138423</v>
      </c>
      <c r="K538" s="24">
        <f t="shared" si="106"/>
        <v>0</v>
      </c>
    </row>
    <row r="539" spans="1:11" ht="13">
      <c r="A539" s="20">
        <v>25</v>
      </c>
      <c r="C539" s="2" t="str">
        <f>'[2]FR-16(7)(v)-1 Functional'!C539</f>
        <v>ELIMINATE MISC EXPENSES</v>
      </c>
      <c r="D539" s="4" t="str">
        <f>'[2]FR-16(7)(v)-1 Functional'!D539</f>
        <v>A315</v>
      </c>
      <c r="E539" s="3"/>
      <c r="F539" s="33">
        <f>'[2]FR-16(7)(v)-14 TOTAL CLASS'!H539</f>
        <v>-143526</v>
      </c>
      <c r="G539" s="25">
        <f>'[2]FR-16(7)(v)-3 PROD Demand'!H539+'[2]FR-16(7)(v)-7 TRANS Demand'!H539+'[2]FR-16(7)(v)-11 DIST Demand'!H539</f>
        <v>-47586</v>
      </c>
      <c r="H539" s="26">
        <f>'[2]FR-16(7)(v)-4 PROD Energy'!H539+'[2]FR-16(7)(v)-8 TRANS Energy'!H539+'[2]FR-16(7)(v)-12 DIST Energy'!H539</f>
        <v>-75131</v>
      </c>
      <c r="I539" s="27">
        <f>'[2]FR-16(7)(v)-5 PROD Cust'!H539+'[2]FR-16(7)(v)-9 TRANS Cust'!H539+'[2]FR-16(7)(v)-13 DIST Cust'!H539</f>
        <v>-20809</v>
      </c>
      <c r="J539" s="24">
        <f t="shared" si="105"/>
        <v>-143526</v>
      </c>
      <c r="K539" s="24">
        <f t="shared" si="106"/>
        <v>0</v>
      </c>
    </row>
    <row r="540" spans="1:11" ht="13">
      <c r="A540" s="20">
        <v>26</v>
      </c>
      <c r="C540" s="2" t="str">
        <f>'[2]FR-16(7)(v)-1 Functional'!C540</f>
        <v>ELIMINATE MERGER COSTS AND CREDITS</v>
      </c>
      <c r="D540" s="4" t="str">
        <f>'[2]FR-16(7)(v)-1 Functional'!D540</f>
        <v>A315</v>
      </c>
      <c r="E540" s="3"/>
      <c r="F540" s="33">
        <f>'[2]FR-16(7)(v)-14 TOTAL CLASS'!H540</f>
        <v>0</v>
      </c>
      <c r="G540" s="25">
        <f>'[2]FR-16(7)(v)-3 PROD Demand'!H540+'[2]FR-16(7)(v)-7 TRANS Demand'!H540+'[2]FR-16(7)(v)-11 DIST Demand'!H540</f>
        <v>0</v>
      </c>
      <c r="H540" s="26">
        <f>'[2]FR-16(7)(v)-4 PROD Energy'!H540+'[2]FR-16(7)(v)-8 TRANS Energy'!H540+'[2]FR-16(7)(v)-12 DIST Energy'!H540</f>
        <v>0</v>
      </c>
      <c r="I540" s="27">
        <f>'[2]FR-16(7)(v)-5 PROD Cust'!H540+'[2]FR-16(7)(v)-9 TRANS Cust'!H540+'[2]FR-16(7)(v)-13 DIST Cust'!H540</f>
        <v>0</v>
      </c>
      <c r="J540" s="24">
        <f t="shared" si="105"/>
        <v>0</v>
      </c>
      <c r="K540" s="24">
        <f t="shared" si="106"/>
        <v>0</v>
      </c>
    </row>
    <row r="541" spans="1:11" ht="13">
      <c r="A541" s="20">
        <v>27</v>
      </c>
      <c r="C541" s="2" t="str">
        <f>'[2]FR-16(7)(v)-1 Functional'!C541</f>
        <v>ANNUALIZE KYPSC MAINT TAX</v>
      </c>
      <c r="D541" s="4" t="str">
        <f>'[2]FR-16(7)(v)-1 Functional'!D541</f>
        <v>A315</v>
      </c>
      <c r="E541" s="3"/>
      <c r="F541" s="33">
        <f>'[2]FR-16(7)(v)-14 TOTAL CLASS'!H541</f>
        <v>0</v>
      </c>
      <c r="G541" s="25">
        <f>'[2]FR-16(7)(v)-3 PROD Demand'!H541+'[2]FR-16(7)(v)-7 TRANS Demand'!H541+'[2]FR-16(7)(v)-11 DIST Demand'!H541</f>
        <v>0</v>
      </c>
      <c r="H541" s="26">
        <f>'[2]FR-16(7)(v)-4 PROD Energy'!H541+'[2]FR-16(7)(v)-8 TRANS Energy'!H541+'[2]FR-16(7)(v)-12 DIST Energy'!H541</f>
        <v>0</v>
      </c>
      <c r="I541" s="27">
        <f>'[2]FR-16(7)(v)-5 PROD Cust'!H541+'[2]FR-16(7)(v)-9 TRANS Cust'!H541+'[2]FR-16(7)(v)-13 DIST Cust'!H541</f>
        <v>0</v>
      </c>
      <c r="J541" s="24">
        <f t="shared" si="105"/>
        <v>0</v>
      </c>
      <c r="K541" s="24">
        <f t="shared" si="106"/>
        <v>0</v>
      </c>
    </row>
    <row r="542" spans="1:11" ht="13">
      <c r="A542" s="20">
        <v>28</v>
      </c>
      <c r="C542" s="2" t="str">
        <f>'[2]FR-16(7)(v)-1 Functional'!C542</f>
        <v>REMOVE INCENTIVE COMP</v>
      </c>
      <c r="D542" s="4" t="str">
        <f>'[2]FR-16(7)(v)-1 Functional'!D542</f>
        <v>A315</v>
      </c>
      <c r="E542" s="3"/>
      <c r="F542" s="33">
        <f>'[2]FR-16(7)(v)-14 TOTAL CLASS'!H542</f>
        <v>-300673</v>
      </c>
      <c r="G542" s="25">
        <f>'[2]FR-16(7)(v)-3 PROD Demand'!H542+'[2]FR-16(7)(v)-7 TRANS Demand'!H542+'[2]FR-16(7)(v)-11 DIST Demand'!H542</f>
        <v>-99688</v>
      </c>
      <c r="H542" s="26">
        <f>'[2]FR-16(7)(v)-4 PROD Energy'!H542+'[2]FR-16(7)(v)-8 TRANS Energy'!H542+'[2]FR-16(7)(v)-12 DIST Energy'!H542</f>
        <v>-157391</v>
      </c>
      <c r="I542" s="27">
        <f>'[2]FR-16(7)(v)-5 PROD Cust'!H542+'[2]FR-16(7)(v)-9 TRANS Cust'!H542+'[2]FR-16(7)(v)-13 DIST Cust'!H542</f>
        <v>-43594</v>
      </c>
      <c r="J542" s="24">
        <f t="shared" si="105"/>
        <v>-300673</v>
      </c>
      <c r="K542" s="24">
        <f t="shared" si="106"/>
        <v>0</v>
      </c>
    </row>
    <row r="543" spans="1:11" ht="13">
      <c r="A543" s="20">
        <v>29</v>
      </c>
      <c r="C543" s="2" t="str">
        <f>'[2]FR-16(7)(v)-1 Functional'!C543</f>
        <v>CREDIT CARD FEES</v>
      </c>
      <c r="D543" s="4" t="str">
        <f>'[2]FR-16(7)(v)-1 Functional'!D543</f>
        <v>A315</v>
      </c>
      <c r="E543" s="3"/>
      <c r="F543" s="33">
        <f>'[2]FR-16(7)(v)-14 TOTAL CLASS'!H543</f>
        <v>0</v>
      </c>
      <c r="G543" s="25">
        <f>'[2]FR-16(7)(v)-3 PROD Demand'!H543+'[2]FR-16(7)(v)-7 TRANS Demand'!H543+'[2]FR-16(7)(v)-11 DIST Demand'!H543</f>
        <v>0</v>
      </c>
      <c r="H543" s="26">
        <f>'[2]FR-16(7)(v)-4 PROD Energy'!H543+'[2]FR-16(7)(v)-8 TRANS Energy'!H543+'[2]FR-16(7)(v)-12 DIST Energy'!H543</f>
        <v>0</v>
      </c>
      <c r="I543" s="27">
        <f>'[2]FR-16(7)(v)-5 PROD Cust'!H543+'[2]FR-16(7)(v)-9 TRANS Cust'!H543+'[2]FR-16(7)(v)-13 DIST Cust'!H543</f>
        <v>0</v>
      </c>
      <c r="J543" s="24">
        <f t="shared" si="105"/>
        <v>0</v>
      </c>
      <c r="K543" s="24">
        <f t="shared" si="106"/>
        <v>0</v>
      </c>
    </row>
    <row r="544" spans="1:11" ht="13">
      <c r="A544" s="20">
        <v>30</v>
      </c>
      <c r="C544" s="2" t="str">
        <f>'[2]FR-16(7)(v)-1 Functional'!C544</f>
        <v>ELIMINATE INCENTIVE COMPENSATION ADJUSTMENT</v>
      </c>
      <c r="D544" s="4" t="str">
        <f>'[2]FR-16(7)(v)-1 Functional'!D544</f>
        <v>A315</v>
      </c>
      <c r="E544" s="3"/>
      <c r="F544" s="33">
        <f>'[2]FR-16(7)(v)-14 TOTAL CLASS'!H544</f>
        <v>0</v>
      </c>
      <c r="G544" s="25">
        <f>'[2]FR-16(7)(v)-3 PROD Demand'!H544+'[2]FR-16(7)(v)-7 TRANS Demand'!H544+'[2]FR-16(7)(v)-11 DIST Demand'!H544</f>
        <v>0</v>
      </c>
      <c r="H544" s="26">
        <f>'[2]FR-16(7)(v)-4 PROD Energy'!H544+'[2]FR-16(7)(v)-8 TRANS Energy'!H544+'[2]FR-16(7)(v)-12 DIST Energy'!H544</f>
        <v>0</v>
      </c>
      <c r="I544" s="27">
        <f>'[2]FR-16(7)(v)-5 PROD Cust'!H544+'[2]FR-16(7)(v)-9 TRANS Cust'!H544+'[2]FR-16(7)(v)-13 DIST Cust'!H544</f>
        <v>0</v>
      </c>
      <c r="J544" s="24">
        <f t="shared" si="105"/>
        <v>0</v>
      </c>
      <c r="K544" s="24">
        <f t="shared" si="106"/>
        <v>0</v>
      </c>
    </row>
    <row r="545" spans="1:11" ht="13">
      <c r="A545" s="20">
        <v>31</v>
      </c>
      <c r="C545" s="2" t="str">
        <f>'[2]FR-16(7)(v)-1 Functional'!C545</f>
        <v>AMORTIZATION OF DEFERRAL ASSET</v>
      </c>
      <c r="D545" s="4" t="str">
        <f>'[2]FR-16(7)(v)-1 Functional'!D545</f>
        <v>A315</v>
      </c>
      <c r="E545" s="3"/>
      <c r="F545" s="33">
        <f>'[2]FR-16(7)(v)-14 TOTAL CLASS'!H545</f>
        <v>0</v>
      </c>
      <c r="G545" s="25">
        <f>'[2]FR-16(7)(v)-3 PROD Demand'!H545+'[2]FR-16(7)(v)-7 TRANS Demand'!H545+'[2]FR-16(7)(v)-11 DIST Demand'!H545</f>
        <v>0</v>
      </c>
      <c r="H545" s="26">
        <f>'[2]FR-16(7)(v)-4 PROD Energy'!H545+'[2]FR-16(7)(v)-8 TRANS Energy'!H545+'[2]FR-16(7)(v)-12 DIST Energy'!H545</f>
        <v>0</v>
      </c>
      <c r="I545" s="27">
        <f>'[2]FR-16(7)(v)-5 PROD Cust'!H545+'[2]FR-16(7)(v)-9 TRANS Cust'!H545+'[2]FR-16(7)(v)-13 DIST Cust'!H545</f>
        <v>0</v>
      </c>
      <c r="J545" s="24">
        <f t="shared" si="105"/>
        <v>0</v>
      </c>
      <c r="K545" s="24">
        <f t="shared" si="106"/>
        <v>0</v>
      </c>
    </row>
    <row r="546" spans="1:11" ht="13">
      <c r="A546" s="20">
        <v>32</v>
      </c>
      <c r="C546" s="28" t="str">
        <f>'[2]FR-16(7)(v)-1 Functional'!C546</f>
        <v>AMORTIZATION OF DEFERRED EXPENSES</v>
      </c>
      <c r="D546" s="4" t="str">
        <f>'[2]FR-16(7)(v)-1 Functional'!D546</f>
        <v>A315</v>
      </c>
      <c r="E546" s="3"/>
      <c r="F546" s="33">
        <f>'[2]FR-16(7)(v)-14 TOTAL CLASS'!H546</f>
        <v>277862</v>
      </c>
      <c r="G546" s="25">
        <f>'[2]FR-16(7)(v)-3 PROD Demand'!H546+'[2]FR-16(7)(v)-7 TRANS Demand'!H546+'[2]FR-16(7)(v)-11 DIST Demand'!H546</f>
        <v>92125</v>
      </c>
      <c r="H546" s="26">
        <f>'[2]FR-16(7)(v)-4 PROD Energy'!H546+'[2]FR-16(7)(v)-8 TRANS Energy'!H546+'[2]FR-16(7)(v)-12 DIST Energy'!H546</f>
        <v>145451</v>
      </c>
      <c r="I546" s="27">
        <f>'[2]FR-16(7)(v)-5 PROD Cust'!H546+'[2]FR-16(7)(v)-9 TRANS Cust'!H546+'[2]FR-16(7)(v)-13 DIST Cust'!H546</f>
        <v>40286</v>
      </c>
      <c r="J546" s="24">
        <f t="shared" si="105"/>
        <v>277862</v>
      </c>
      <c r="K546" s="24">
        <f t="shared" si="106"/>
        <v>0</v>
      </c>
    </row>
    <row r="547" spans="1:11" ht="13">
      <c r="A547" s="20">
        <v>33</v>
      </c>
      <c r="C547" s="2" t="str">
        <f>'[2]FR-16(7)(v)-1 Functional'!C547</f>
        <v>TOTAL ADMIN. &amp; GENERAL</v>
      </c>
      <c r="D547" s="4"/>
      <c r="E547" s="3" t="s">
        <v>32</v>
      </c>
      <c r="F547" s="29">
        <f t="shared" ref="F547:K547" si="107">SUM(F532:F546)</f>
        <v>3826021</v>
      </c>
      <c r="G547" s="30">
        <f t="shared" si="107"/>
        <v>1268552</v>
      </c>
      <c r="H547" s="31">
        <f t="shared" si="107"/>
        <v>2002758</v>
      </c>
      <c r="I547" s="32">
        <f t="shared" si="107"/>
        <v>554711</v>
      </c>
      <c r="J547" s="29">
        <f t="shared" si="107"/>
        <v>3826021</v>
      </c>
      <c r="K547" s="29">
        <f t="shared" si="107"/>
        <v>0</v>
      </c>
    </row>
    <row r="548" spans="1:11" ht="13">
      <c r="A548" s="20">
        <v>34</v>
      </c>
      <c r="D548" s="4"/>
      <c r="E548" s="3"/>
      <c r="F548" s="24"/>
      <c r="G548" s="25"/>
      <c r="H548" s="26"/>
      <c r="I548" s="27"/>
      <c r="J548" s="24"/>
      <c r="K548" s="24"/>
    </row>
    <row r="549" spans="1:11" ht="13">
      <c r="A549" s="20">
        <v>35</v>
      </c>
      <c r="C549" s="2" t="str">
        <f>'[2]FR-16(7)(v)-1 Functional'!C549</f>
        <v>TOTAL O &amp; M EXPENSE</v>
      </c>
      <c r="D549" s="4"/>
      <c r="E549" s="3"/>
      <c r="F549" s="24">
        <f t="shared" ref="F549:K549" si="108">F547+F522+F518+F503+F492+F470+F466+F459</f>
        <v>62683914</v>
      </c>
      <c r="G549" s="76">
        <f t="shared" si="108"/>
        <v>12097925</v>
      </c>
      <c r="H549" s="77">
        <f t="shared" si="108"/>
        <v>48993720</v>
      </c>
      <c r="I549" s="78">
        <f t="shared" si="108"/>
        <v>1592269</v>
      </c>
      <c r="J549" s="24">
        <f t="shared" si="108"/>
        <v>62683914</v>
      </c>
      <c r="K549" s="24">
        <f t="shared" si="108"/>
        <v>0</v>
      </c>
    </row>
    <row r="550" spans="1:11" ht="13">
      <c r="B550" s="1"/>
      <c r="C550" s="3"/>
      <c r="D550" s="4"/>
      <c r="E550" s="3"/>
      <c r="F550" s="3"/>
      <c r="G550" s="3"/>
      <c r="H550" s="3"/>
      <c r="I550" s="3"/>
      <c r="J550" s="3"/>
      <c r="K550" s="3"/>
    </row>
    <row r="551" spans="1:11" ht="13">
      <c r="A551" s="1" t="str">
        <f>co_name</f>
        <v>DUKE ENERGY KENTUCKY, INC.</v>
      </c>
      <c r="C551" s="3"/>
      <c r="D551" s="4"/>
      <c r="E551" s="3"/>
      <c r="F551" s="3"/>
      <c r="G551" s="3"/>
      <c r="H551" s="3"/>
      <c r="I551" s="3"/>
      <c r="J551" s="3" t="str">
        <f>J1</f>
        <v>FR-16(7)(v)-16</v>
      </c>
      <c r="K551" s="3"/>
    </row>
    <row r="552" spans="1:11" ht="13">
      <c r="A552" s="1" t="str">
        <f>$A$2</f>
        <v>DISTR. SEC. CLASSIFIED - ELECTRIC COST OF SERVICE</v>
      </c>
      <c r="C552" s="3"/>
      <c r="D552" s="4"/>
      <c r="E552" s="3"/>
      <c r="F552" s="3"/>
      <c r="G552" s="3"/>
      <c r="H552" s="3"/>
      <c r="I552" s="3"/>
      <c r="J552" s="3" t="str">
        <f>J2</f>
        <v>WITNESS RESPONSIBLE:</v>
      </c>
      <c r="K552" s="3"/>
    </row>
    <row r="553" spans="1:11" ht="13">
      <c r="A553" s="1" t="str">
        <f>case_name</f>
        <v>CASE NO: 2022-00372</v>
      </c>
      <c r="C553" s="3"/>
      <c r="D553" s="4"/>
      <c r="E553" s="3"/>
      <c r="F553" s="3"/>
      <c r="G553" s="3"/>
      <c r="H553" s="3"/>
      <c r="I553" s="3"/>
      <c r="J553" s="3" t="str">
        <f>Witness</f>
        <v>JAMES E. ZIOLKOWSKI</v>
      </c>
      <c r="K553" s="3"/>
    </row>
    <row r="554" spans="1:11" ht="13">
      <c r="A554" s="1" t="str">
        <f>data_filing</f>
        <v>DATA: 12 MONTHS ACTUAL  &amp; 0 MONTHS ESTIMATED</v>
      </c>
      <c r="C554" s="3"/>
      <c r="D554" s="4"/>
      <c r="E554" s="3"/>
      <c r="F554" s="3"/>
      <c r="G554" s="3"/>
      <c r="H554" s="3"/>
      <c r="I554" s="3"/>
      <c r="J554" s="3" t="str">
        <f>"PAGE "&amp;Pages2-5&amp;" OF "&amp;Pages2</f>
        <v>PAGE 10 OF 15</v>
      </c>
      <c r="K554" s="3"/>
    </row>
    <row r="555" spans="1:11" ht="13">
      <c r="A555" s="1" t="str">
        <f>type</f>
        <v xml:space="preserve">TYPE OF FILING: "X" ORIGINAL   UPDATED    REVISED  </v>
      </c>
      <c r="C555" s="3"/>
      <c r="D555" s="4"/>
      <c r="E555" s="3"/>
      <c r="F555" s="3"/>
      <c r="G555" s="3"/>
      <c r="H555" s="3"/>
      <c r="I555" s="3"/>
      <c r="J555" s="3"/>
      <c r="K555" s="3"/>
    </row>
    <row r="556" spans="1:11" ht="13">
      <c r="B556" s="1"/>
      <c r="C556" s="3"/>
      <c r="D556" s="4"/>
      <c r="E556" s="3"/>
      <c r="F556" s="3"/>
      <c r="G556" s="3"/>
      <c r="H556" s="3"/>
      <c r="I556" s="3"/>
      <c r="J556" s="3"/>
      <c r="K556" s="3"/>
    </row>
    <row r="557" spans="1:11" ht="13">
      <c r="B557" s="1"/>
      <c r="C557" s="3"/>
      <c r="D557" s="4"/>
      <c r="E557" s="3"/>
      <c r="F557" s="3"/>
      <c r="G557" s="3"/>
      <c r="H557" s="3"/>
      <c r="I557" s="3"/>
      <c r="J557" s="3"/>
      <c r="K557" s="3"/>
    </row>
    <row r="558" spans="1:11" ht="13">
      <c r="A558" s="4" t="s">
        <v>2</v>
      </c>
      <c r="B558" s="3"/>
      <c r="C558" s="3"/>
      <c r="D558" s="4"/>
      <c r="E558" s="3"/>
      <c r="F558" s="4" t="s">
        <v>3</v>
      </c>
      <c r="G558" s="7" t="s">
        <v>4</v>
      </c>
      <c r="H558" s="8"/>
      <c r="I558" s="9"/>
      <c r="J558" s="4" t="s">
        <v>3</v>
      </c>
      <c r="K558" s="4" t="s">
        <v>5</v>
      </c>
    </row>
    <row r="559" spans="1:11" ht="13">
      <c r="A559" s="10" t="s">
        <v>6</v>
      </c>
      <c r="B559" s="11" t="s">
        <v>100</v>
      </c>
      <c r="C559" s="11"/>
      <c r="D559" s="10" t="s">
        <v>8</v>
      </c>
      <c r="E559" s="11"/>
      <c r="F559" s="10" t="str">
        <f>$F$9</f>
        <v>DISTR. SEC.</v>
      </c>
      <c r="G559" s="68" t="str">
        <f t="shared" ref="G559:I560" si="109">G9</f>
        <v>DEMAND</v>
      </c>
      <c r="H559" s="69" t="str">
        <f t="shared" si="109"/>
        <v>ENERGY</v>
      </c>
      <c r="I559" s="70" t="str">
        <f t="shared" si="109"/>
        <v>CUSTOMER</v>
      </c>
      <c r="J559" s="10" t="s">
        <v>13</v>
      </c>
      <c r="K559" s="10" t="s">
        <v>14</v>
      </c>
    </row>
    <row r="560" spans="1:11" ht="13">
      <c r="C560" s="16" t="s">
        <v>101</v>
      </c>
      <c r="D560" s="4"/>
      <c r="E560" s="3"/>
      <c r="F560" s="97"/>
      <c r="G560" s="71">
        <f t="shared" si="109"/>
        <v>3</v>
      </c>
      <c r="H560" s="72">
        <f t="shared" si="109"/>
        <v>4</v>
      </c>
      <c r="I560" s="73">
        <f t="shared" si="109"/>
        <v>5</v>
      </c>
      <c r="J560" s="97"/>
      <c r="K560" s="97"/>
    </row>
    <row r="561" spans="1:11" ht="13">
      <c r="A561" s="20">
        <v>1</v>
      </c>
      <c r="B561" s="2" t="s">
        <v>102</v>
      </c>
      <c r="D561" s="4"/>
      <c r="E561" s="3"/>
      <c r="G561" s="21"/>
      <c r="H561" s="22"/>
      <c r="I561" s="23"/>
    </row>
    <row r="562" spans="1:11" ht="13">
      <c r="A562" s="20">
        <v>2</v>
      </c>
      <c r="C562" s="28" t="str">
        <f>'[2]FR-16(7)(v)-1 Functional'!C562</f>
        <v>PRODUCTION DEPRECIATION</v>
      </c>
      <c r="D562" s="4" t="str">
        <f>'[2]FR-16(7)(v)-1 Functional'!D562</f>
        <v>P229</v>
      </c>
      <c r="E562" s="3"/>
      <c r="F562" s="33">
        <f>'[2]FR-16(7)(v)-14 TOTAL CLASS'!H562</f>
        <v>9956952</v>
      </c>
      <c r="G562" s="25">
        <f>'[2]FR-16(7)(v)-3 PROD Demand'!H562+'[2]FR-16(7)(v)-7 TRANS Demand'!H562+'[2]FR-16(7)(v)-11 DIST Demand'!H562</f>
        <v>9956952</v>
      </c>
      <c r="H562" s="26">
        <f>'[2]FR-16(7)(v)-4 PROD Energy'!H562+'[2]FR-16(7)(v)-8 TRANS Energy'!H562+'[2]FR-16(7)(v)-12 DIST Energy'!H562</f>
        <v>0</v>
      </c>
      <c r="I562" s="27">
        <f>'[2]FR-16(7)(v)-5 PROD Cust'!H562+'[2]FR-16(7)(v)-9 TRANS Cust'!H562+'[2]FR-16(7)(v)-13 DIST Cust'!H562</f>
        <v>0</v>
      </c>
      <c r="J562" s="24">
        <f>SUM(G562:I562)</f>
        <v>9956952</v>
      </c>
      <c r="K562" s="24">
        <f>F562-J562</f>
        <v>0</v>
      </c>
    </row>
    <row r="563" spans="1:11" ht="13">
      <c r="A563" s="20">
        <v>3</v>
      </c>
      <c r="C563" s="2" t="str">
        <f>'[2]FR-16(7)(v)-1 Functional'!C563</f>
        <v xml:space="preserve">  TOTAL PRODUCTION DEPREC EXP.</v>
      </c>
      <c r="D563" s="4"/>
      <c r="E563" s="3"/>
      <c r="F563" s="29">
        <f t="shared" ref="F563:K563" si="110">SUM(F562:F562)</f>
        <v>9956952</v>
      </c>
      <c r="G563" s="30">
        <f t="shared" si="110"/>
        <v>9956952</v>
      </c>
      <c r="H563" s="31">
        <f t="shared" si="110"/>
        <v>0</v>
      </c>
      <c r="I563" s="32">
        <f t="shared" si="110"/>
        <v>0</v>
      </c>
      <c r="J563" s="29">
        <f t="shared" si="110"/>
        <v>9956952</v>
      </c>
      <c r="K563" s="29">
        <f t="shared" si="110"/>
        <v>0</v>
      </c>
    </row>
    <row r="564" spans="1:11" ht="13">
      <c r="A564" s="20">
        <v>4</v>
      </c>
      <c r="D564" s="4"/>
      <c r="E564" s="3"/>
      <c r="G564" s="21"/>
      <c r="H564" s="22"/>
      <c r="I564" s="23"/>
    </row>
    <row r="565" spans="1:11" ht="13">
      <c r="A565" s="20">
        <v>5</v>
      </c>
      <c r="B565" s="2" t="s">
        <v>103</v>
      </c>
      <c r="D565" s="4"/>
      <c r="E565" s="3"/>
      <c r="F565" s="24"/>
      <c r="G565" s="25"/>
      <c r="H565" s="26"/>
      <c r="I565" s="27"/>
      <c r="J565" s="24"/>
      <c r="K565" s="24"/>
    </row>
    <row r="566" spans="1:11" ht="13">
      <c r="A566" s="20">
        <v>6</v>
      </c>
      <c r="C566" s="2" t="s">
        <v>103</v>
      </c>
      <c r="D566" s="4" t="str">
        <f>'[2]FR-16(7)(v)-1 Functional'!D566</f>
        <v>T229</v>
      </c>
      <c r="E566" s="3"/>
      <c r="F566" s="33">
        <f>'[2]FR-16(7)(v)-14 TOTAL CLASS'!H566</f>
        <v>789835</v>
      </c>
      <c r="G566" s="25">
        <f>'[2]FR-16(7)(v)-3 PROD Demand'!H566+'[2]FR-16(7)(v)-7 TRANS Demand'!H566+'[2]FR-16(7)(v)-11 DIST Demand'!H566</f>
        <v>789835</v>
      </c>
      <c r="H566" s="26">
        <f>'[2]FR-16(7)(v)-4 PROD Energy'!H566+'[2]FR-16(7)(v)-8 TRANS Energy'!H566+'[2]FR-16(7)(v)-12 DIST Energy'!H566</f>
        <v>0</v>
      </c>
      <c r="I566" s="27">
        <f>'[2]FR-16(7)(v)-5 PROD Cust'!H566+'[2]FR-16(7)(v)-9 TRANS Cust'!H566+'[2]FR-16(7)(v)-13 DIST Cust'!H566</f>
        <v>0</v>
      </c>
      <c r="J566" s="24">
        <f>SUM(G566:I566)</f>
        <v>789835</v>
      </c>
      <c r="K566" s="24">
        <f>F566-J566</f>
        <v>0</v>
      </c>
    </row>
    <row r="567" spans="1:11" ht="13">
      <c r="A567" s="20">
        <v>7</v>
      </c>
      <c r="C567" s="74" t="str">
        <f>'[2]FR-16(7)(v)-1 Functional'!C567</f>
        <v xml:space="preserve">  TOTAL TRANSMISSION DEP. EXP.</v>
      </c>
      <c r="D567" s="4"/>
      <c r="E567" s="3"/>
      <c r="F567" s="29">
        <f t="shared" ref="F567:K567" si="111">SUM(F566:F566)</f>
        <v>789835</v>
      </c>
      <c r="G567" s="30">
        <f t="shared" si="111"/>
        <v>789835</v>
      </c>
      <c r="H567" s="31">
        <f t="shared" si="111"/>
        <v>0</v>
      </c>
      <c r="I567" s="32">
        <f t="shared" si="111"/>
        <v>0</v>
      </c>
      <c r="J567" s="29">
        <f t="shared" si="111"/>
        <v>789835</v>
      </c>
      <c r="K567" s="29">
        <f t="shared" si="111"/>
        <v>0</v>
      </c>
    </row>
    <row r="568" spans="1:11" ht="13">
      <c r="A568" s="20">
        <v>8</v>
      </c>
      <c r="D568" s="4"/>
      <c r="E568" s="3"/>
      <c r="G568" s="21"/>
      <c r="H568" s="22"/>
      <c r="I568" s="23"/>
    </row>
    <row r="569" spans="1:11" ht="13">
      <c r="A569" s="20">
        <v>9</v>
      </c>
      <c r="B569" s="2" t="s">
        <v>104</v>
      </c>
      <c r="D569" s="4"/>
      <c r="E569" s="3"/>
      <c r="G569" s="21"/>
      <c r="H569" s="22"/>
      <c r="I569" s="23"/>
    </row>
    <row r="570" spans="1:11" ht="13">
      <c r="A570" s="20">
        <v>10</v>
      </c>
      <c r="C570" s="28" t="str">
        <f>'[2]FR-16(7)(v)-1 Functional'!C570</f>
        <v>DISTRIBUTION DEPRECIATION</v>
      </c>
      <c r="D570" s="4" t="str">
        <f>'[2]FR-16(7)(v)-1 Functional'!D570</f>
        <v>D249</v>
      </c>
      <c r="E570" s="3"/>
      <c r="F570" s="33">
        <f>'[2]FR-16(7)(v)-14 TOTAL CLASS'!H570</f>
        <v>4459967</v>
      </c>
      <c r="G570" s="25">
        <f>'[2]FR-16(7)(v)-3 PROD Demand'!H570+'[2]FR-16(7)(v)-7 TRANS Demand'!H570+'[2]FR-16(7)(v)-11 DIST Demand'!H570</f>
        <v>4092450</v>
      </c>
      <c r="H570" s="26">
        <f>'[2]FR-16(7)(v)-4 PROD Energy'!H570+'[2]FR-16(7)(v)-8 TRANS Energy'!H570+'[2]FR-16(7)(v)-12 DIST Energy'!H570</f>
        <v>0</v>
      </c>
      <c r="I570" s="27">
        <f>'[2]FR-16(7)(v)-5 PROD Cust'!H570+'[2]FR-16(7)(v)-9 TRANS Cust'!H570+'[2]FR-16(7)(v)-13 DIST Cust'!H570</f>
        <v>367517</v>
      </c>
      <c r="J570" s="24">
        <f>SUM(G570:I570)</f>
        <v>4459967</v>
      </c>
      <c r="K570" s="24">
        <f>F570-J570</f>
        <v>0</v>
      </c>
    </row>
    <row r="571" spans="1:11" ht="13">
      <c r="A571" s="20">
        <v>11</v>
      </c>
      <c r="C571" s="2" t="str">
        <f>'[2]FR-16(7)(v)-1 Functional'!C571</f>
        <v xml:space="preserve">  TOTAL DIST. DEPREC EXP.</v>
      </c>
      <c r="D571" s="4"/>
      <c r="E571" s="3"/>
      <c r="F571" s="29">
        <f t="shared" ref="F571:K571" si="112">SUM(F570:F570)</f>
        <v>4459967</v>
      </c>
      <c r="G571" s="30">
        <f t="shared" si="112"/>
        <v>4092450</v>
      </c>
      <c r="H571" s="31">
        <f t="shared" si="112"/>
        <v>0</v>
      </c>
      <c r="I571" s="32">
        <f t="shared" si="112"/>
        <v>367517</v>
      </c>
      <c r="J571" s="29">
        <f t="shared" si="112"/>
        <v>4459967</v>
      </c>
      <c r="K571" s="29">
        <f t="shared" si="112"/>
        <v>0</v>
      </c>
    </row>
    <row r="572" spans="1:11" ht="13">
      <c r="A572" s="20">
        <v>12</v>
      </c>
      <c r="D572" s="4"/>
      <c r="E572" s="3"/>
      <c r="F572" s="2" t="s">
        <v>32</v>
      </c>
      <c r="G572" s="21"/>
      <c r="H572" s="22"/>
      <c r="I572" s="23"/>
    </row>
    <row r="573" spans="1:11" ht="13">
      <c r="A573" s="20">
        <v>13</v>
      </c>
      <c r="B573" s="2" t="s">
        <v>105</v>
      </c>
      <c r="D573" s="4"/>
      <c r="E573" s="3"/>
      <c r="G573" s="21"/>
      <c r="H573" s="22"/>
      <c r="I573" s="23"/>
    </row>
    <row r="574" spans="1:11" ht="13">
      <c r="A574" s="20">
        <v>14</v>
      </c>
      <c r="C574" s="28" t="str">
        <f>'[2]FR-16(7)(v)-1 Functional'!C574</f>
        <v>GENERAL DEPRECIATION</v>
      </c>
      <c r="D574" s="4" t="str">
        <f>'[2]FR-16(7)(v)-1 Functional'!D574</f>
        <v>G229</v>
      </c>
      <c r="E574" s="3"/>
      <c r="F574" s="33">
        <f>'[2]FR-16(7)(v)-14 TOTAL CLASS'!H574</f>
        <v>2027200</v>
      </c>
      <c r="G574" s="25">
        <f>'[2]FR-16(7)(v)-3 PROD Demand'!H574+'[2]FR-16(7)(v)-7 TRANS Demand'!H574+'[2]FR-16(7)(v)-11 DIST Demand'!H574</f>
        <v>1315292</v>
      </c>
      <c r="H574" s="26">
        <f>'[2]FR-16(7)(v)-4 PROD Energy'!H574+'[2]FR-16(7)(v)-8 TRANS Energy'!H574+'[2]FR-16(7)(v)-12 DIST Energy'!H574</f>
        <v>556497</v>
      </c>
      <c r="I574" s="27">
        <f>'[2]FR-16(7)(v)-5 PROD Cust'!H574+'[2]FR-16(7)(v)-9 TRANS Cust'!H574+'[2]FR-16(7)(v)-13 DIST Cust'!H574</f>
        <v>155411</v>
      </c>
      <c r="J574" s="24">
        <f>SUM(G574:I574)</f>
        <v>2027200</v>
      </c>
      <c r="K574" s="24">
        <f>F574-J574</f>
        <v>0</v>
      </c>
    </row>
    <row r="575" spans="1:11" ht="13">
      <c r="A575" s="20">
        <v>15</v>
      </c>
      <c r="C575" s="2" t="str">
        <f>'[2]FR-16(7)(v)-1 Functional'!C575</f>
        <v xml:space="preserve">  TOTAL GENERAL DEPREC EXP.</v>
      </c>
      <c r="D575" s="4"/>
      <c r="E575" s="3"/>
      <c r="F575" s="29">
        <f t="shared" ref="F575:K575" si="113">SUM(F574:F574)</f>
        <v>2027200</v>
      </c>
      <c r="G575" s="30">
        <f t="shared" si="113"/>
        <v>1315292</v>
      </c>
      <c r="H575" s="31">
        <f t="shared" si="113"/>
        <v>556497</v>
      </c>
      <c r="I575" s="32">
        <f t="shared" si="113"/>
        <v>155411</v>
      </c>
      <c r="J575" s="29">
        <f t="shared" si="113"/>
        <v>2027200</v>
      </c>
      <c r="K575" s="29">
        <f t="shared" si="113"/>
        <v>0</v>
      </c>
    </row>
    <row r="576" spans="1:11" ht="13">
      <c r="A576" s="20">
        <v>16</v>
      </c>
      <c r="D576" s="4"/>
      <c r="E576" s="3"/>
      <c r="G576" s="21"/>
      <c r="H576" s="22"/>
      <c r="I576" s="23"/>
    </row>
    <row r="577" spans="1:11" ht="13">
      <c r="A577" s="20">
        <v>17</v>
      </c>
      <c r="B577" s="2" t="s">
        <v>106</v>
      </c>
      <c r="D577" s="4"/>
      <c r="E577" s="3"/>
      <c r="F577" s="98"/>
      <c r="G577" s="25"/>
      <c r="H577" s="26"/>
      <c r="I577" s="27"/>
      <c r="J577" s="24"/>
      <c r="K577" s="24"/>
    </row>
    <row r="578" spans="1:11" ht="13">
      <c r="A578" s="20">
        <v>18</v>
      </c>
      <c r="C578" s="28" t="str">
        <f>'[2]FR-16(7)(v)-1 Functional'!C578</f>
        <v>COMMON DEPRECIATION</v>
      </c>
      <c r="D578" s="4" t="str">
        <f>'[2]FR-16(7)(v)-1 Functional'!D578</f>
        <v>C229</v>
      </c>
      <c r="E578" s="3"/>
      <c r="F578" s="33">
        <f>'[2]FR-16(7)(v)-14 TOTAL CLASS'!H578</f>
        <v>-39553</v>
      </c>
      <c r="G578" s="25">
        <f>'[2]FR-16(7)(v)-3 PROD Demand'!H578+'[2]FR-16(7)(v)-7 TRANS Demand'!H578+'[2]FR-16(7)(v)-11 DIST Demand'!H578</f>
        <v>-25444</v>
      </c>
      <c r="H578" s="26">
        <f>'[2]FR-16(7)(v)-4 PROD Energy'!H578+'[2]FR-16(7)(v)-8 TRANS Energy'!H578+'[2]FR-16(7)(v)-12 DIST Energy'!H578</f>
        <v>-11048</v>
      </c>
      <c r="I578" s="27">
        <f>'[2]FR-16(7)(v)-5 PROD Cust'!H578+'[2]FR-16(7)(v)-9 TRANS Cust'!H578+'[2]FR-16(7)(v)-13 DIST Cust'!H578</f>
        <v>-3061</v>
      </c>
      <c r="J578" s="24">
        <f>SUM(G578:I578)</f>
        <v>-39553</v>
      </c>
      <c r="K578" s="24">
        <f>F578-J578</f>
        <v>0</v>
      </c>
    </row>
    <row r="579" spans="1:11" ht="13">
      <c r="A579" s="20">
        <v>19</v>
      </c>
      <c r="C579" s="2" t="str">
        <f>'[2]FR-16(7)(v)-1 Functional'!C579</f>
        <v xml:space="preserve">  TOTAL COM &amp; OTHER DEPREC EXP.</v>
      </c>
      <c r="D579" s="4"/>
      <c r="E579" s="3"/>
      <c r="F579" s="29">
        <f t="shared" ref="F579:K579" si="114">SUM(F578:F578)</f>
        <v>-39553</v>
      </c>
      <c r="G579" s="30">
        <f t="shared" si="114"/>
        <v>-25444</v>
      </c>
      <c r="H579" s="31">
        <f t="shared" si="114"/>
        <v>-11048</v>
      </c>
      <c r="I579" s="32">
        <f t="shared" si="114"/>
        <v>-3061</v>
      </c>
      <c r="J579" s="29">
        <f t="shared" si="114"/>
        <v>-39553</v>
      </c>
      <c r="K579" s="29">
        <f t="shared" si="114"/>
        <v>0</v>
      </c>
    </row>
    <row r="580" spans="1:11" ht="13">
      <c r="A580" s="20">
        <v>20</v>
      </c>
      <c r="D580" s="4"/>
      <c r="E580" s="3"/>
      <c r="G580" s="21"/>
      <c r="H580" s="22"/>
      <c r="I580" s="23"/>
    </row>
    <row r="581" spans="1:11" ht="13">
      <c r="A581" s="20">
        <v>21</v>
      </c>
      <c r="D581" s="4"/>
      <c r="E581" s="3"/>
      <c r="G581" s="21"/>
      <c r="H581" s="22"/>
      <c r="I581" s="23"/>
    </row>
    <row r="582" spans="1:11" ht="13">
      <c r="A582" s="20">
        <v>22</v>
      </c>
      <c r="B582" s="2" t="s">
        <v>107</v>
      </c>
      <c r="D582" s="4"/>
      <c r="E582" s="2" t="s">
        <v>32</v>
      </c>
      <c r="F582" s="24">
        <f t="shared" ref="F582:K582" si="115">F579+F575+F571+F567+F563</f>
        <v>17194401</v>
      </c>
      <c r="G582" s="76">
        <f t="shared" si="115"/>
        <v>16129085</v>
      </c>
      <c r="H582" s="77">
        <f t="shared" si="115"/>
        <v>545449</v>
      </c>
      <c r="I582" s="78">
        <f t="shared" si="115"/>
        <v>519867</v>
      </c>
      <c r="J582" s="24">
        <f t="shared" si="115"/>
        <v>17194401</v>
      </c>
      <c r="K582" s="24">
        <f t="shared" si="115"/>
        <v>0</v>
      </c>
    </row>
    <row r="583" spans="1:11" ht="13">
      <c r="B583" s="1"/>
      <c r="C583" s="3"/>
      <c r="D583" s="4"/>
      <c r="E583" s="3"/>
      <c r="F583" s="3"/>
      <c r="G583" s="3"/>
      <c r="H583" s="3"/>
      <c r="I583" s="3"/>
      <c r="J583" s="3"/>
      <c r="K583" s="3"/>
    </row>
    <row r="584" spans="1:11" ht="13">
      <c r="A584" s="1" t="str">
        <f>co_name</f>
        <v>DUKE ENERGY KENTUCKY, INC.</v>
      </c>
      <c r="C584" s="3"/>
      <c r="D584" s="4"/>
      <c r="E584" s="3"/>
      <c r="F584" s="3"/>
      <c r="G584" s="3"/>
      <c r="H584" s="3"/>
      <c r="I584" s="3"/>
      <c r="J584" s="3" t="str">
        <f>J1</f>
        <v>FR-16(7)(v)-16</v>
      </c>
      <c r="K584" s="3"/>
    </row>
    <row r="585" spans="1:11" ht="13">
      <c r="A585" s="1" t="str">
        <f>$A$2</f>
        <v>DISTR. SEC. CLASSIFIED - ELECTRIC COST OF SERVICE</v>
      </c>
      <c r="C585" s="3"/>
      <c r="D585" s="4"/>
      <c r="E585" s="3"/>
      <c r="F585" s="3"/>
      <c r="G585" s="3"/>
      <c r="H585" s="3"/>
      <c r="I585" s="3"/>
      <c r="J585" s="3" t="str">
        <f>J2</f>
        <v>WITNESS RESPONSIBLE:</v>
      </c>
      <c r="K585" s="3"/>
    </row>
    <row r="586" spans="1:11" ht="13">
      <c r="A586" s="1" t="str">
        <f>case_name</f>
        <v>CASE NO: 2022-00372</v>
      </c>
      <c r="C586" s="3"/>
      <c r="D586" s="4"/>
      <c r="E586" s="3"/>
      <c r="F586" s="3"/>
      <c r="G586" s="3"/>
      <c r="H586" s="3"/>
      <c r="I586" s="3"/>
      <c r="J586" s="3" t="str">
        <f>Witness</f>
        <v>JAMES E. ZIOLKOWSKI</v>
      </c>
      <c r="K586" s="3"/>
    </row>
    <row r="587" spans="1:11" ht="13">
      <c r="A587" s="1" t="str">
        <f>data_filing</f>
        <v>DATA: 12 MONTHS ACTUAL  &amp; 0 MONTHS ESTIMATED</v>
      </c>
      <c r="C587" s="3"/>
      <c r="D587" s="4"/>
      <c r="E587" s="3"/>
      <c r="F587" s="3"/>
      <c r="G587" s="3"/>
      <c r="H587" s="3"/>
      <c r="I587" s="3"/>
      <c r="J587" s="3" t="str">
        <f>"PAGE "&amp;Pages2-4&amp;" OF "&amp;Pages2</f>
        <v>PAGE 11 OF 15</v>
      </c>
      <c r="K587" s="3"/>
    </row>
    <row r="588" spans="1:11" ht="13">
      <c r="A588" s="1" t="str">
        <f>type</f>
        <v xml:space="preserve">TYPE OF FILING: "X" ORIGINAL   UPDATED    REVISED  </v>
      </c>
      <c r="C588" s="3"/>
      <c r="D588" s="4"/>
      <c r="E588" s="3"/>
      <c r="F588" s="3"/>
      <c r="G588" s="3"/>
      <c r="H588" s="3"/>
      <c r="I588" s="3"/>
      <c r="J588" s="3"/>
      <c r="K588" s="3"/>
    </row>
    <row r="589" spans="1:11" ht="13">
      <c r="B589" s="1"/>
      <c r="C589" s="3"/>
      <c r="D589" s="4"/>
      <c r="E589" s="3"/>
      <c r="F589" s="3"/>
      <c r="G589" s="3"/>
      <c r="H589" s="3"/>
      <c r="I589" s="3"/>
      <c r="J589" s="3"/>
      <c r="K589" s="3"/>
    </row>
    <row r="590" spans="1:11" ht="13">
      <c r="B590" s="1"/>
      <c r="C590" s="3"/>
      <c r="D590" s="4"/>
      <c r="E590" s="3"/>
      <c r="F590" s="3"/>
      <c r="G590" s="3"/>
      <c r="H590" s="3"/>
      <c r="I590" s="3"/>
      <c r="J590" s="3"/>
      <c r="K590" s="3"/>
    </row>
    <row r="591" spans="1:11" ht="13">
      <c r="A591" s="4" t="s">
        <v>2</v>
      </c>
      <c r="B591" s="3"/>
      <c r="C591" s="3"/>
      <c r="D591" s="4"/>
      <c r="E591" s="3"/>
      <c r="F591" s="4" t="s">
        <v>3</v>
      </c>
      <c r="G591" s="7" t="s">
        <v>4</v>
      </c>
      <c r="H591" s="8"/>
      <c r="I591" s="9"/>
      <c r="J591" s="4" t="s">
        <v>3</v>
      </c>
      <c r="K591" s="4" t="s">
        <v>5</v>
      </c>
    </row>
    <row r="592" spans="1:11" ht="13">
      <c r="A592" s="10" t="s">
        <v>6</v>
      </c>
      <c r="B592" s="11" t="s">
        <v>108</v>
      </c>
      <c r="C592" s="11"/>
      <c r="D592" s="10" t="s">
        <v>8</v>
      </c>
      <c r="E592" s="11"/>
      <c r="F592" s="10" t="str">
        <f>$F$9</f>
        <v>DISTR. SEC.</v>
      </c>
      <c r="G592" s="68" t="str">
        <f t="shared" ref="G592:I593" si="116">G9</f>
        <v>DEMAND</v>
      </c>
      <c r="H592" s="69" t="str">
        <f t="shared" si="116"/>
        <v>ENERGY</v>
      </c>
      <c r="I592" s="70" t="str">
        <f t="shared" si="116"/>
        <v>CUSTOMER</v>
      </c>
      <c r="J592" s="10" t="s">
        <v>13</v>
      </c>
      <c r="K592" s="10" t="s">
        <v>14</v>
      </c>
    </row>
    <row r="593" spans="1:11" ht="13">
      <c r="C593" s="16" t="s">
        <v>109</v>
      </c>
      <c r="D593" s="4"/>
      <c r="E593" s="3"/>
      <c r="F593" s="97"/>
      <c r="G593" s="71">
        <f t="shared" si="116"/>
        <v>3</v>
      </c>
      <c r="H593" s="72">
        <f t="shared" si="116"/>
        <v>4</v>
      </c>
      <c r="I593" s="73">
        <f t="shared" si="116"/>
        <v>5</v>
      </c>
      <c r="J593" s="97"/>
      <c r="K593" s="97"/>
    </row>
    <row r="594" spans="1:11" ht="13">
      <c r="A594" s="20">
        <v>1</v>
      </c>
      <c r="B594" s="2" t="s">
        <v>110</v>
      </c>
      <c r="D594" s="4"/>
      <c r="E594" s="3"/>
      <c r="G594" s="21"/>
      <c r="H594" s="22"/>
      <c r="I594" s="23"/>
    </row>
    <row r="595" spans="1:11" ht="13">
      <c r="A595" s="20">
        <v>2</v>
      </c>
      <c r="B595" s="2" t="s">
        <v>111</v>
      </c>
      <c r="D595" s="4"/>
      <c r="E595" s="3"/>
      <c r="G595" s="21"/>
      <c r="H595" s="22"/>
      <c r="I595" s="23"/>
    </row>
    <row r="596" spans="1:11" ht="13">
      <c r="A596" s="20">
        <v>3</v>
      </c>
      <c r="C596" s="2" t="str">
        <f>'[2]FR-16(7)(v)-1 Functional'!C596</f>
        <v>REAL ESTATE &amp; PROPERTY TAX</v>
      </c>
      <c r="D596" s="4" t="str">
        <f>'[2]FR-16(7)(v)-1 Functional'!D596</f>
        <v>NP29</v>
      </c>
      <c r="E596" s="3"/>
      <c r="F596" s="33">
        <f>'[2]FR-16(7)(v)-14 TOTAL CLASS'!H596</f>
        <v>5217941</v>
      </c>
      <c r="G596" s="25">
        <f>'[2]FR-16(7)(v)-3 PROD Demand'!H596+'[2]FR-16(7)(v)-7 TRANS Demand'!H596+'[2]FR-16(7)(v)-11 DIST Demand'!H596</f>
        <v>4979428</v>
      </c>
      <c r="H596" s="26">
        <f>'[2]FR-16(7)(v)-4 PROD Energy'!H596+'[2]FR-16(7)(v)-8 TRANS Energy'!H596+'[2]FR-16(7)(v)-12 DIST Energy'!H596</f>
        <v>58849</v>
      </c>
      <c r="I596" s="27">
        <f>'[2]FR-16(7)(v)-5 PROD Cust'!H596+'[2]FR-16(7)(v)-9 TRANS Cust'!H596+'[2]FR-16(7)(v)-13 DIST Cust'!H596</f>
        <v>179664</v>
      </c>
      <c r="J596" s="24">
        <f>SUM(G596:I596)</f>
        <v>5217941</v>
      </c>
      <c r="K596" s="24">
        <f>F596-J596</f>
        <v>0</v>
      </c>
    </row>
    <row r="597" spans="1:11" ht="13">
      <c r="A597" s="20">
        <v>4</v>
      </c>
      <c r="C597" s="28" t="str">
        <f>'[2]FR-16(7)(v)-1 Functional'!C597</f>
        <v>ANNUALIZE PROPERTY TAX</v>
      </c>
      <c r="D597" s="4" t="str">
        <f>'[2]FR-16(7)(v)-1 Functional'!D597</f>
        <v>NP29</v>
      </c>
      <c r="E597" s="3" t="s">
        <v>32</v>
      </c>
      <c r="F597" s="33">
        <f>'[2]FR-16(7)(v)-14 TOTAL CLASS'!H597</f>
        <v>0</v>
      </c>
      <c r="G597" s="25">
        <f>'[2]FR-16(7)(v)-3 PROD Demand'!H597+'[2]FR-16(7)(v)-7 TRANS Demand'!H597+'[2]FR-16(7)(v)-11 DIST Demand'!H597</f>
        <v>0</v>
      </c>
      <c r="H597" s="26">
        <f>'[2]FR-16(7)(v)-4 PROD Energy'!H597+'[2]FR-16(7)(v)-8 TRANS Energy'!H597+'[2]FR-16(7)(v)-12 DIST Energy'!H597</f>
        <v>0</v>
      </c>
      <c r="I597" s="27">
        <f>'[2]FR-16(7)(v)-5 PROD Cust'!H597+'[2]FR-16(7)(v)-9 TRANS Cust'!H597+'[2]FR-16(7)(v)-13 DIST Cust'!H597</f>
        <v>0</v>
      </c>
      <c r="J597" s="24">
        <f>SUM(G597:I597)</f>
        <v>0</v>
      </c>
      <c r="K597" s="24">
        <f>F597-J597</f>
        <v>0</v>
      </c>
    </row>
    <row r="598" spans="1:11" ht="13">
      <c r="A598" s="20">
        <v>5</v>
      </c>
      <c r="C598" s="2" t="str">
        <f>'[2]FR-16(7)(v)-1 Functional'!C598</f>
        <v xml:space="preserve">  TOTAL REAL ESTATE &amp; PROPERTY TAX</v>
      </c>
      <c r="D598" s="4"/>
      <c r="E598" s="3"/>
      <c r="F598" s="29">
        <f t="shared" ref="F598:K598" si="117">SUM(F596:F597)</f>
        <v>5217941</v>
      </c>
      <c r="G598" s="30">
        <f t="shared" si="117"/>
        <v>4979428</v>
      </c>
      <c r="H598" s="31">
        <f t="shared" si="117"/>
        <v>58849</v>
      </c>
      <c r="I598" s="32">
        <f t="shared" si="117"/>
        <v>179664</v>
      </c>
      <c r="J598" s="29">
        <f t="shared" si="117"/>
        <v>5217941</v>
      </c>
      <c r="K598" s="29">
        <f t="shared" si="117"/>
        <v>0</v>
      </c>
    </row>
    <row r="599" spans="1:11" ht="13">
      <c r="A599" s="20">
        <v>6</v>
      </c>
      <c r="D599" s="4"/>
      <c r="E599" s="3"/>
      <c r="G599" s="21"/>
      <c r="H599" s="22"/>
      <c r="I599" s="23"/>
    </row>
    <row r="600" spans="1:11" ht="13">
      <c r="A600" s="20">
        <v>7</v>
      </c>
      <c r="B600" s="2" t="s">
        <v>112</v>
      </c>
      <c r="D600" s="4"/>
      <c r="E600" s="3"/>
      <c r="G600" s="21"/>
      <c r="H600" s="22"/>
      <c r="I600" s="23"/>
    </row>
    <row r="601" spans="1:11" ht="13">
      <c r="A601" s="20">
        <v>8</v>
      </c>
      <c r="C601" s="2" t="str">
        <f>'[2]FR-16(7)(v)-1 Functional'!C601</f>
        <v xml:space="preserve">PAYROLL </v>
      </c>
      <c r="D601" s="4" t="str">
        <f>'[2]FR-16(7)(v)-1 Functional'!D601</f>
        <v>A315</v>
      </c>
      <c r="E601" s="3"/>
      <c r="F601" s="33">
        <f>'[2]FR-16(7)(v)-14 TOTAL CLASS'!H601</f>
        <v>264007</v>
      </c>
      <c r="G601" s="25">
        <f>'[2]FR-16(7)(v)-3 PROD Demand'!H601+'[2]FR-16(7)(v)-7 TRANS Demand'!H601+'[2]FR-16(7)(v)-11 DIST Demand'!H601</f>
        <v>87532</v>
      </c>
      <c r="H601" s="26">
        <f>'[2]FR-16(7)(v)-4 PROD Energy'!H601+'[2]FR-16(7)(v)-8 TRANS Energy'!H601+'[2]FR-16(7)(v)-12 DIST Energy'!H601</f>
        <v>138198</v>
      </c>
      <c r="I601" s="27">
        <f>'[2]FR-16(7)(v)-5 PROD Cust'!H601+'[2]FR-16(7)(v)-9 TRANS Cust'!H601+'[2]FR-16(7)(v)-13 DIST Cust'!H601</f>
        <v>38277</v>
      </c>
      <c r="J601" s="24">
        <f>SUM(G601:I601)</f>
        <v>264007</v>
      </c>
      <c r="K601" s="24">
        <f>F601-J601</f>
        <v>0</v>
      </c>
    </row>
    <row r="602" spans="1:11" ht="13">
      <c r="A602" s="20">
        <v>9</v>
      </c>
      <c r="C602" s="2" t="str">
        <f>'[2]FR-16(7)(v)-1 Functional'!C602</f>
        <v xml:space="preserve">ELIMINATE DSM </v>
      </c>
      <c r="D602" s="4" t="str">
        <f>'[2]FR-16(7)(v)-1 Functional'!D602</f>
        <v>A315</v>
      </c>
      <c r="E602" s="3"/>
      <c r="F602" s="33">
        <f>'[2]FR-16(7)(v)-14 TOTAL CLASS'!H602</f>
        <v>-406845</v>
      </c>
      <c r="G602" s="25">
        <f>'[2]FR-16(7)(v)-3 PROD Demand'!H602+'[2]FR-16(7)(v)-7 TRANS Demand'!H602+'[2]FR-16(7)(v)-11 DIST Demand'!H602</f>
        <v>-134890</v>
      </c>
      <c r="H602" s="26">
        <f>'[2]FR-16(7)(v)-4 PROD Energy'!H602+'[2]FR-16(7)(v)-8 TRANS Energy'!H602+'[2]FR-16(7)(v)-12 DIST Energy'!H602</f>
        <v>-212968</v>
      </c>
      <c r="I602" s="27">
        <f>'[2]FR-16(7)(v)-5 PROD Cust'!H602+'[2]FR-16(7)(v)-9 TRANS Cust'!H602+'[2]FR-16(7)(v)-13 DIST Cust'!H602</f>
        <v>-58987</v>
      </c>
      <c r="J602" s="24">
        <f>SUM(G602:I602)</f>
        <v>-406845</v>
      </c>
      <c r="K602" s="24">
        <f>F602-J602</f>
        <v>0</v>
      </c>
    </row>
    <row r="603" spans="1:11" ht="13">
      <c r="A603" s="20">
        <v>10</v>
      </c>
      <c r="C603" s="2" t="str">
        <f>'[2]FR-16(7)(v)-1 Functional'!C603</f>
        <v>FRANCHISE &amp; LICENSE</v>
      </c>
      <c r="D603" s="4" t="str">
        <f>'[2]FR-16(7)(v)-1 Functional'!D603</f>
        <v>A315</v>
      </c>
      <c r="E603" s="3"/>
      <c r="F603" s="33">
        <f>'[2]FR-16(7)(v)-14 TOTAL CLASS'!H603</f>
        <v>0</v>
      </c>
      <c r="G603" s="25">
        <f>'[2]FR-16(7)(v)-3 PROD Demand'!H603+'[2]FR-16(7)(v)-7 TRANS Demand'!H603+'[2]FR-16(7)(v)-11 DIST Demand'!H603</f>
        <v>0</v>
      </c>
      <c r="H603" s="26">
        <f>'[2]FR-16(7)(v)-4 PROD Energy'!H603+'[2]FR-16(7)(v)-8 TRANS Energy'!H603+'[2]FR-16(7)(v)-12 DIST Energy'!H603</f>
        <v>0</v>
      </c>
      <c r="I603" s="27">
        <f>'[2]FR-16(7)(v)-5 PROD Cust'!H603+'[2]FR-16(7)(v)-9 TRANS Cust'!H603+'[2]FR-16(7)(v)-13 DIST Cust'!H603</f>
        <v>0</v>
      </c>
      <c r="J603" s="24">
        <f>SUM(G603:I603)</f>
        <v>0</v>
      </c>
      <c r="K603" s="24">
        <f>F603-J603</f>
        <v>0</v>
      </c>
    </row>
    <row r="604" spans="1:11" ht="13">
      <c r="A604" s="20">
        <v>11</v>
      </c>
      <c r="C604" s="28" t="str">
        <f>'[2]FR-16(7)(v)-1 Functional'!C604</f>
        <v>ELIMINATE ESM</v>
      </c>
      <c r="D604" s="4" t="str">
        <f>'[2]FR-16(7)(v)-1 Functional'!D604</f>
        <v>A315</v>
      </c>
      <c r="E604" s="3"/>
      <c r="F604" s="33">
        <f>'[2]FR-16(7)(v)-14 TOTAL CLASS'!H604</f>
        <v>0</v>
      </c>
      <c r="G604" s="25">
        <f>'[2]FR-16(7)(v)-3 PROD Demand'!H604+'[2]FR-16(7)(v)-7 TRANS Demand'!H604+'[2]FR-16(7)(v)-11 DIST Demand'!H604</f>
        <v>0</v>
      </c>
      <c r="H604" s="26">
        <f>'[2]FR-16(7)(v)-4 PROD Energy'!H604+'[2]FR-16(7)(v)-8 TRANS Energy'!H604+'[2]FR-16(7)(v)-12 DIST Energy'!H604</f>
        <v>0</v>
      </c>
      <c r="I604" s="27">
        <f>'[2]FR-16(7)(v)-5 PROD Cust'!H604+'[2]FR-16(7)(v)-9 TRANS Cust'!H604+'[2]FR-16(7)(v)-13 DIST Cust'!H604</f>
        <v>0</v>
      </c>
      <c r="J604" s="24">
        <f>SUM(G604:I604)</f>
        <v>0</v>
      </c>
      <c r="K604" s="24">
        <f>F604-J604</f>
        <v>0</v>
      </c>
    </row>
    <row r="605" spans="1:11" ht="13">
      <c r="A605" s="20">
        <v>12</v>
      </c>
      <c r="C605" s="2" t="str">
        <f>'[2]FR-16(7)(v)-1 Functional'!C605</f>
        <v xml:space="preserve">  TOTAL MISCELLANEOUS TAXES</v>
      </c>
      <c r="D605" s="4"/>
      <c r="E605" s="3"/>
      <c r="F605" s="29">
        <f t="shared" ref="F605:K605" si="118">SUM(F601:F604)</f>
        <v>-142838</v>
      </c>
      <c r="G605" s="30">
        <f t="shared" si="118"/>
        <v>-47358</v>
      </c>
      <c r="H605" s="31">
        <f t="shared" si="118"/>
        <v>-74770</v>
      </c>
      <c r="I605" s="32">
        <f t="shared" si="118"/>
        <v>-20710</v>
      </c>
      <c r="J605" s="29">
        <f t="shared" si="118"/>
        <v>-142838</v>
      </c>
      <c r="K605" s="29">
        <f t="shared" si="118"/>
        <v>0</v>
      </c>
    </row>
    <row r="606" spans="1:11" ht="13">
      <c r="A606" s="20">
        <v>13</v>
      </c>
      <c r="D606" s="4"/>
      <c r="E606" s="3"/>
      <c r="G606" s="21"/>
      <c r="H606" s="22"/>
      <c r="I606" s="23"/>
    </row>
    <row r="607" spans="1:11" ht="13">
      <c r="A607" s="20">
        <v>14</v>
      </c>
      <c r="B607" s="2" t="s">
        <v>113</v>
      </c>
      <c r="D607" s="4"/>
      <c r="E607" s="3"/>
      <c r="G607" s="21"/>
      <c r="H607" s="22"/>
      <c r="I607" s="23"/>
    </row>
    <row r="608" spans="1:11" ht="13">
      <c r="A608" s="20">
        <v>15</v>
      </c>
      <c r="C608" s="2" t="str">
        <f>'[2]FR-16(7)(v)-1 Functional'!C608</f>
        <v>PSC MAINT. EXP ON INCREASE</v>
      </c>
      <c r="D608" s="4" t="str">
        <f>'[2]FR-16(7)(v)-1 Functional'!D608</f>
        <v>K902</v>
      </c>
      <c r="E608" s="3"/>
      <c r="F608" s="33">
        <f>'[2]FR-16(7)(v)-14 TOTAL CLASS'!H608</f>
        <v>21162</v>
      </c>
      <c r="G608" s="25">
        <f>'[2]FR-16(7)(v)-3 PROD Demand'!H608+'[2]FR-16(7)(v)-7 TRANS Demand'!H608+'[2]FR-16(7)(v)-11 DIST Demand'!H608</f>
        <v>12914</v>
      </c>
      <c r="H608" s="26">
        <f>'[2]FR-16(7)(v)-4 PROD Energy'!H608+'[2]FR-16(7)(v)-8 TRANS Energy'!H608+'[2]FR-16(7)(v)-12 DIST Energy'!H608</f>
        <v>5407</v>
      </c>
      <c r="I608" s="27">
        <f>'[2]FR-16(7)(v)-5 PROD Cust'!H608+'[2]FR-16(7)(v)-9 TRANS Cust'!H608+'[2]FR-16(7)(v)-13 DIST Cust'!H608</f>
        <v>2841</v>
      </c>
      <c r="J608" s="24">
        <f>SUM(G608:I608)</f>
        <v>21162</v>
      </c>
      <c r="K608" s="24">
        <f>F608-J608</f>
        <v>0</v>
      </c>
    </row>
    <row r="609" spans="1:11" ht="13">
      <c r="A609" s="20">
        <v>16</v>
      </c>
      <c r="C609" s="28" t="str">
        <f>'[2]FR-16(7)(v)-1 Functional'!C609</f>
        <v>RESERVED FOR FUTURE USE</v>
      </c>
      <c r="D609" s="4" t="str">
        <f>'[2]FR-16(7)(v)-1 Functional'!D609</f>
        <v>K902</v>
      </c>
      <c r="E609" s="3"/>
      <c r="F609" s="33">
        <f>'[2]FR-16(7)(v)-14 TOTAL CLASS'!H609</f>
        <v>0</v>
      </c>
      <c r="G609" s="25">
        <f>'[2]FR-16(7)(v)-3 PROD Demand'!H609+'[2]FR-16(7)(v)-7 TRANS Demand'!H609+'[2]FR-16(7)(v)-11 DIST Demand'!H609</f>
        <v>0</v>
      </c>
      <c r="H609" s="26">
        <f>'[2]FR-16(7)(v)-4 PROD Energy'!H609+'[2]FR-16(7)(v)-8 TRANS Energy'!H609+'[2]FR-16(7)(v)-12 DIST Energy'!H609</f>
        <v>0</v>
      </c>
      <c r="I609" s="27">
        <f>'[2]FR-16(7)(v)-5 PROD Cust'!H609+'[2]FR-16(7)(v)-9 TRANS Cust'!H609+'[2]FR-16(7)(v)-13 DIST Cust'!H609</f>
        <v>0</v>
      </c>
      <c r="J609" s="24">
        <f>SUM(G609:I609)</f>
        <v>0</v>
      </c>
      <c r="K609" s="24">
        <f>F609-J609</f>
        <v>0</v>
      </c>
    </row>
    <row r="610" spans="1:11" ht="13">
      <c r="A610" s="20">
        <v>17</v>
      </c>
      <c r="C610" s="2" t="str">
        <f>'[2]FR-16(7)(v)-1 Functional'!C610</f>
        <v xml:space="preserve">  TOTAL MISCELLANEOUS EXPENSES</v>
      </c>
      <c r="D610" s="4"/>
      <c r="E610" s="3"/>
      <c r="F610" s="75">
        <f t="shared" ref="F610:K610" si="119">SUM(F608:F609)</f>
        <v>21162</v>
      </c>
      <c r="G610" s="30">
        <f t="shared" si="119"/>
        <v>12914</v>
      </c>
      <c r="H610" s="31">
        <f t="shared" si="119"/>
        <v>5407</v>
      </c>
      <c r="I610" s="32">
        <f t="shared" si="119"/>
        <v>2841</v>
      </c>
      <c r="J610" s="29">
        <f t="shared" si="119"/>
        <v>21162</v>
      </c>
      <c r="K610" s="29">
        <f t="shared" si="119"/>
        <v>0</v>
      </c>
    </row>
    <row r="611" spans="1:11" ht="13">
      <c r="A611" s="20">
        <v>18</v>
      </c>
      <c r="D611" s="4"/>
      <c r="E611" s="3"/>
      <c r="G611" s="21"/>
      <c r="H611" s="22"/>
      <c r="I611" s="23"/>
    </row>
    <row r="612" spans="1:11" ht="13">
      <c r="A612" s="20">
        <v>19</v>
      </c>
      <c r="B612" s="2" t="s">
        <v>114</v>
      </c>
      <c r="D612" s="4"/>
      <c r="E612" s="3" t="s">
        <v>32</v>
      </c>
      <c r="F612" s="24">
        <f t="shared" ref="F612:K612" si="120">F605+F598+F610</f>
        <v>5096265</v>
      </c>
      <c r="G612" s="25">
        <f t="shared" si="120"/>
        <v>4944984</v>
      </c>
      <c r="H612" s="26">
        <f t="shared" si="120"/>
        <v>-10514</v>
      </c>
      <c r="I612" s="27">
        <f t="shared" si="120"/>
        <v>161795</v>
      </c>
      <c r="J612" s="24">
        <f t="shared" si="120"/>
        <v>5096265</v>
      </c>
      <c r="K612" s="24">
        <f t="shared" si="120"/>
        <v>0</v>
      </c>
    </row>
    <row r="613" spans="1:11" ht="13">
      <c r="A613" s="20">
        <v>20</v>
      </c>
      <c r="D613" s="4"/>
      <c r="E613" s="3"/>
      <c r="G613" s="21"/>
      <c r="H613" s="22"/>
      <c r="I613" s="23"/>
    </row>
    <row r="614" spans="1:11" ht="13">
      <c r="A614" s="20">
        <v>21</v>
      </c>
      <c r="B614" s="2" t="s">
        <v>84</v>
      </c>
      <c r="D614" s="4"/>
      <c r="E614" s="3"/>
      <c r="G614" s="21"/>
      <c r="H614" s="22"/>
      <c r="I614" s="23"/>
    </row>
    <row r="615" spans="1:11" ht="13">
      <c r="A615" s="20">
        <v>22</v>
      </c>
      <c r="C615" s="2" t="str">
        <f>'[2]FR-16(7)(v)-1 Functional'!C615</f>
        <v>TOTAL O&amp;M EXPENSE</v>
      </c>
      <c r="D615" s="4"/>
      <c r="E615" s="3"/>
      <c r="F615" s="24">
        <f t="shared" ref="F615:K615" si="121">F549</f>
        <v>62683914</v>
      </c>
      <c r="G615" s="25">
        <f t="shared" si="121"/>
        <v>12097925</v>
      </c>
      <c r="H615" s="26">
        <f t="shared" si="121"/>
        <v>48993720</v>
      </c>
      <c r="I615" s="27">
        <f t="shared" si="121"/>
        <v>1592269</v>
      </c>
      <c r="J615" s="24">
        <f t="shared" si="121"/>
        <v>62683914</v>
      </c>
      <c r="K615" s="24">
        <f t="shared" si="121"/>
        <v>0</v>
      </c>
    </row>
    <row r="616" spans="1:11" ht="13">
      <c r="A616" s="20">
        <v>23</v>
      </c>
      <c r="C616" s="2" t="str">
        <f>'[2]FR-16(7)(v)-1 Functional'!C616</f>
        <v>TOTAL DEPRECIATION EXPENSE</v>
      </c>
      <c r="D616" s="4"/>
      <c r="E616" s="3"/>
      <c r="F616" s="24">
        <f t="shared" ref="F616:K616" si="122">F582</f>
        <v>17194401</v>
      </c>
      <c r="G616" s="25">
        <f t="shared" si="122"/>
        <v>16129085</v>
      </c>
      <c r="H616" s="26">
        <f t="shared" si="122"/>
        <v>545449</v>
      </c>
      <c r="I616" s="27">
        <f t="shared" si="122"/>
        <v>519867</v>
      </c>
      <c r="J616" s="24">
        <f t="shared" si="122"/>
        <v>17194401</v>
      </c>
      <c r="K616" s="24">
        <f t="shared" si="122"/>
        <v>0</v>
      </c>
    </row>
    <row r="617" spans="1:11" ht="13">
      <c r="A617" s="20">
        <v>24</v>
      </c>
      <c r="C617" s="28" t="str">
        <f>'[2]FR-16(7)(v)-1 Functional'!C617</f>
        <v>TOTAL OTHER TAX &amp; MISC EXPENSE</v>
      </c>
      <c r="D617" s="4"/>
      <c r="E617" s="3"/>
      <c r="F617" s="24">
        <f t="shared" ref="F617:K617" si="123">F612</f>
        <v>5096265</v>
      </c>
      <c r="G617" s="25">
        <f t="shared" si="123"/>
        <v>4944984</v>
      </c>
      <c r="H617" s="26">
        <f t="shared" si="123"/>
        <v>-10514</v>
      </c>
      <c r="I617" s="27">
        <f t="shared" si="123"/>
        <v>161795</v>
      </c>
      <c r="J617" s="24">
        <f t="shared" si="123"/>
        <v>5096265</v>
      </c>
      <c r="K617" s="24">
        <f t="shared" si="123"/>
        <v>0</v>
      </c>
    </row>
    <row r="618" spans="1:11" ht="13">
      <c r="A618" s="20">
        <v>25</v>
      </c>
      <c r="C618" s="2" t="str">
        <f>'[2]FR-16(7)(v)-1 Functional'!C618</f>
        <v xml:space="preserve">  TOTAL OPER EXP EXCL INCOME &amp; REV TAX</v>
      </c>
      <c r="D618" s="4"/>
      <c r="E618" s="3"/>
      <c r="F618" s="29">
        <f t="shared" ref="F618:K618" si="124">SUM(F615:F617)</f>
        <v>84974580</v>
      </c>
      <c r="G618" s="34">
        <f t="shared" si="124"/>
        <v>33171994</v>
      </c>
      <c r="H618" s="35">
        <f t="shared" si="124"/>
        <v>49528655</v>
      </c>
      <c r="I618" s="36">
        <f t="shared" si="124"/>
        <v>2273931</v>
      </c>
      <c r="J618" s="29">
        <f t="shared" si="124"/>
        <v>84974580</v>
      </c>
      <c r="K618" s="29">
        <f t="shared" si="124"/>
        <v>0</v>
      </c>
    </row>
    <row r="619" spans="1:11" ht="13">
      <c r="B619" s="1"/>
      <c r="C619" s="3"/>
      <c r="D619" s="4"/>
      <c r="E619" s="3"/>
      <c r="F619" s="3"/>
      <c r="G619" s="3"/>
      <c r="H619" s="3"/>
      <c r="I619" s="3"/>
      <c r="J619" s="3"/>
      <c r="K619" s="3"/>
    </row>
    <row r="620" spans="1:11" ht="13">
      <c r="A620" s="1" t="str">
        <f>co_name</f>
        <v>DUKE ENERGY KENTUCKY, INC.</v>
      </c>
      <c r="C620" s="3"/>
      <c r="D620" s="4"/>
      <c r="E620" s="3"/>
      <c r="F620" s="3"/>
      <c r="G620" s="3"/>
      <c r="H620" s="3"/>
      <c r="I620" s="3"/>
      <c r="J620" s="3" t="str">
        <f>J1</f>
        <v>FR-16(7)(v)-16</v>
      </c>
      <c r="K620" s="3"/>
    </row>
    <row r="621" spans="1:11" ht="13">
      <c r="A621" s="1" t="str">
        <f>$A$2</f>
        <v>DISTR. SEC. CLASSIFIED - ELECTRIC COST OF SERVICE</v>
      </c>
      <c r="C621" s="3"/>
      <c r="D621" s="4"/>
      <c r="E621" s="3"/>
      <c r="F621" s="3"/>
      <c r="G621" s="3"/>
      <c r="H621" s="3"/>
      <c r="I621" s="3"/>
      <c r="J621" s="3" t="str">
        <f>J2</f>
        <v>WITNESS RESPONSIBLE:</v>
      </c>
      <c r="K621" s="3"/>
    </row>
    <row r="622" spans="1:11" ht="13">
      <c r="A622" s="1" t="str">
        <f>case_name</f>
        <v>CASE NO: 2022-00372</v>
      </c>
      <c r="C622" s="3"/>
      <c r="D622" s="4"/>
      <c r="E622" s="3"/>
      <c r="F622" s="3"/>
      <c r="G622" s="3"/>
      <c r="H622" s="3"/>
      <c r="I622" s="3"/>
      <c r="J622" s="3" t="str">
        <f>Witness</f>
        <v>JAMES E. ZIOLKOWSKI</v>
      </c>
      <c r="K622" s="3"/>
    </row>
    <row r="623" spans="1:11" ht="13">
      <c r="A623" s="1" t="str">
        <f>data_filing</f>
        <v>DATA: 12 MONTHS ACTUAL  &amp; 0 MONTHS ESTIMATED</v>
      </c>
      <c r="C623" s="3"/>
      <c r="D623" s="4"/>
      <c r="E623" s="3"/>
      <c r="F623" s="3"/>
      <c r="G623" s="3"/>
      <c r="H623" s="3"/>
      <c r="I623" s="3"/>
      <c r="J623" s="3" t="str">
        <f>"PAGE "&amp;Pages2-3&amp;" OF "&amp;Pages2</f>
        <v>PAGE 12 OF 15</v>
      </c>
      <c r="K623" s="3"/>
    </row>
    <row r="624" spans="1:11" ht="13">
      <c r="A624" s="1" t="str">
        <f>type</f>
        <v xml:space="preserve">TYPE OF FILING: "X" ORIGINAL   UPDATED    REVISED  </v>
      </c>
      <c r="C624" s="3"/>
      <c r="D624" s="4"/>
      <c r="E624" s="3"/>
      <c r="F624" s="3"/>
      <c r="G624" s="3"/>
      <c r="H624" s="3"/>
      <c r="I624" s="3"/>
      <c r="J624" s="3"/>
      <c r="K624" s="3"/>
    </row>
    <row r="625" spans="1:11" ht="13">
      <c r="B625" s="1"/>
      <c r="C625" s="3"/>
      <c r="D625" s="4"/>
      <c r="E625" s="3"/>
      <c r="F625" s="3"/>
      <c r="G625" s="3"/>
      <c r="H625" s="3"/>
      <c r="I625" s="3"/>
      <c r="J625" s="3"/>
      <c r="K625" s="3"/>
    </row>
    <row r="626" spans="1:11" ht="13">
      <c r="B626" s="1"/>
      <c r="C626" s="3"/>
      <c r="D626" s="4"/>
      <c r="E626" s="3"/>
      <c r="F626" s="3"/>
      <c r="G626" s="3"/>
      <c r="H626" s="3"/>
      <c r="I626" s="3"/>
      <c r="J626" s="3"/>
      <c r="K626" s="3"/>
    </row>
    <row r="627" spans="1:11" ht="13">
      <c r="A627" s="4" t="s">
        <v>2</v>
      </c>
      <c r="B627" s="3"/>
      <c r="C627" s="3"/>
      <c r="D627" s="4"/>
      <c r="E627" s="3"/>
      <c r="F627" s="4" t="s">
        <v>3</v>
      </c>
      <c r="G627" s="7" t="s">
        <v>4</v>
      </c>
      <c r="H627" s="8"/>
      <c r="I627" s="9"/>
      <c r="J627" s="4" t="s">
        <v>3</v>
      </c>
      <c r="K627" s="4" t="s">
        <v>5</v>
      </c>
    </row>
    <row r="628" spans="1:11" ht="13">
      <c r="A628" s="10" t="s">
        <v>6</v>
      </c>
      <c r="B628" s="11" t="s">
        <v>115</v>
      </c>
      <c r="C628" s="11"/>
      <c r="D628" s="10" t="s">
        <v>8</v>
      </c>
      <c r="E628" s="11"/>
      <c r="F628" s="10" t="str">
        <f>$F$9</f>
        <v>DISTR. SEC.</v>
      </c>
      <c r="G628" s="68" t="str">
        <f>$G$9</f>
        <v>DEMAND</v>
      </c>
      <c r="H628" s="69" t="str">
        <f>$H$9</f>
        <v>ENERGY</v>
      </c>
      <c r="I628" s="70" t="str">
        <f>$I$9</f>
        <v>CUSTOMER</v>
      </c>
      <c r="J628" s="10" t="s">
        <v>13</v>
      </c>
      <c r="K628" s="10" t="s">
        <v>14</v>
      </c>
    </row>
    <row r="629" spans="1:11" ht="13">
      <c r="C629" s="16" t="s">
        <v>116</v>
      </c>
      <c r="D629" s="4"/>
      <c r="E629" s="3"/>
      <c r="G629" s="71">
        <f>G10</f>
        <v>3</v>
      </c>
      <c r="H629" s="72">
        <f>H10</f>
        <v>4</v>
      </c>
      <c r="I629" s="73">
        <f>I10</f>
        <v>5</v>
      </c>
    </row>
    <row r="630" spans="1:11" ht="13">
      <c r="A630" s="20">
        <v>1</v>
      </c>
      <c r="B630" s="2" t="s">
        <v>117</v>
      </c>
      <c r="D630" s="4"/>
      <c r="E630" s="3"/>
      <c r="G630" s="21"/>
      <c r="H630" s="22"/>
      <c r="I630" s="23"/>
    </row>
    <row r="631" spans="1:11" ht="13">
      <c r="A631" s="20">
        <v>2</v>
      </c>
      <c r="B631" s="2" t="s">
        <v>118</v>
      </c>
      <c r="D631" s="4"/>
      <c r="E631" s="3"/>
      <c r="F631" s="2" t="s">
        <v>32</v>
      </c>
      <c r="G631" s="21"/>
      <c r="H631" s="22"/>
      <c r="I631" s="23"/>
    </row>
    <row r="632" spans="1:11" ht="13">
      <c r="A632" s="20">
        <v>3</v>
      </c>
      <c r="C632" s="28" t="str">
        <f>'[2]FR-16(7)(v)-1 Functional'!C632</f>
        <v>AUTO PROC INTEREST DED</v>
      </c>
      <c r="D632" s="4" t="str">
        <f>'[2]FR-16(7)(v)-1 Functional'!D632</f>
        <v>RB99</v>
      </c>
      <c r="E632" s="3"/>
      <c r="F632" s="33">
        <f>'[2]FR-16(7)(v)-14 TOTAL CLASS'!H632</f>
        <v>6220836</v>
      </c>
      <c r="G632" s="25">
        <f>'[2]FR-16(7)(v)-3 PROD Demand'!H632+'[2]FR-16(7)(v)-7 TRANS Demand'!H632+'[2]FR-16(7)(v)-11 DIST Demand'!H632</f>
        <v>5764768</v>
      </c>
      <c r="H632" s="26">
        <f>'[2]FR-16(7)(v)-4 PROD Energy'!H632+'[2]FR-16(7)(v)-8 TRANS Energy'!H632+'[2]FR-16(7)(v)-12 DIST Energy'!H632</f>
        <v>235638</v>
      </c>
      <c r="I632" s="27">
        <f>'[2]FR-16(7)(v)-5 PROD Cust'!H632+'[2]FR-16(7)(v)-9 TRANS Cust'!H632+'[2]FR-16(7)(v)-13 DIST Cust'!H632</f>
        <v>220430</v>
      </c>
      <c r="J632" s="24">
        <f>SUM(G632:I632)</f>
        <v>6220836</v>
      </c>
      <c r="K632" s="24">
        <f>F632-J632</f>
        <v>0</v>
      </c>
    </row>
    <row r="633" spans="1:11" ht="13">
      <c r="A633" s="20">
        <v>4</v>
      </c>
      <c r="C633" s="2" t="str">
        <f>'[2]FR-16(7)(v)-1 Functional'!C633</f>
        <v xml:space="preserve">  TOTAL INTEREST EXPENSE</v>
      </c>
      <c r="D633" s="4"/>
      <c r="E633" s="3"/>
      <c r="F633" s="29">
        <f t="shared" ref="F633:K633" si="125">F632</f>
        <v>6220836</v>
      </c>
      <c r="G633" s="30">
        <f t="shared" si="125"/>
        <v>5764768</v>
      </c>
      <c r="H633" s="31">
        <f t="shared" si="125"/>
        <v>235638</v>
      </c>
      <c r="I633" s="32">
        <f t="shared" si="125"/>
        <v>220430</v>
      </c>
      <c r="J633" s="29">
        <f t="shared" si="125"/>
        <v>6220836</v>
      </c>
      <c r="K633" s="29">
        <f t="shared" si="125"/>
        <v>0</v>
      </c>
    </row>
    <row r="634" spans="1:11" ht="13">
      <c r="A634" s="20">
        <v>5</v>
      </c>
      <c r="D634" s="4"/>
      <c r="E634" s="3"/>
      <c r="G634" s="21"/>
      <c r="H634" s="22"/>
      <c r="I634" s="23"/>
    </row>
    <row r="635" spans="1:11" ht="13">
      <c r="A635" s="20">
        <v>6</v>
      </c>
      <c r="B635" s="2" t="s">
        <v>119</v>
      </c>
      <c r="D635" s="4"/>
      <c r="E635" s="3"/>
      <c r="G635" s="21"/>
      <c r="H635" s="22"/>
      <c r="I635" s="23"/>
    </row>
    <row r="636" spans="1:11" ht="13">
      <c r="A636" s="20">
        <v>7</v>
      </c>
      <c r="C636" s="2" t="str">
        <f>'[2]FR-16(7)(v)-1 Functional'!C636</f>
        <v>DEPREC EXCESS TAX-BOOK</v>
      </c>
      <c r="D636" s="4" t="str">
        <f>'[2]FR-16(7)(v)-1 Functional'!D636</f>
        <v>DE49</v>
      </c>
      <c r="E636" s="3"/>
      <c r="F636" s="33">
        <f>'[2]FR-16(7)(v)-14 TOTAL CLASS'!H636</f>
        <v>-3831456</v>
      </c>
      <c r="G636" s="25">
        <f>'[2]FR-16(7)(v)-3 PROD Demand'!H636+'[2]FR-16(7)(v)-7 TRANS Demand'!H636+'[2]FR-16(7)(v)-11 DIST Demand'!H636</f>
        <v>-3594057</v>
      </c>
      <c r="H636" s="26">
        <f>'[2]FR-16(7)(v)-4 PROD Energy'!H636+'[2]FR-16(7)(v)-8 TRANS Energy'!H636+'[2]FR-16(7)(v)-12 DIST Energy'!H636</f>
        <v>-121551</v>
      </c>
      <c r="I636" s="27">
        <f>'[2]FR-16(7)(v)-5 PROD Cust'!H636+'[2]FR-16(7)(v)-9 TRANS Cust'!H636+'[2]FR-16(7)(v)-13 DIST Cust'!H636</f>
        <v>-115848</v>
      </c>
      <c r="J636" s="24">
        <f>SUM(G636:I636)</f>
        <v>-3831456</v>
      </c>
      <c r="K636" s="24">
        <f>F636-J636</f>
        <v>0</v>
      </c>
    </row>
    <row r="637" spans="1:11" ht="13">
      <c r="A637" s="20">
        <v>8</v>
      </c>
      <c r="C637" s="2" t="str">
        <f>'[2]FR-16(7)(v)-1 Functional'!C637</f>
        <v>PERMANENT DIFFERENCES</v>
      </c>
      <c r="D637" s="4" t="str">
        <f>'[2]FR-16(7)(v)-1 Functional'!D637</f>
        <v>A357</v>
      </c>
      <c r="E637" s="3"/>
      <c r="F637" s="33">
        <f>'[2]FR-16(7)(v)-14 TOTAL CLASS'!H637</f>
        <v>-19925</v>
      </c>
      <c r="G637" s="25">
        <f>'[2]FR-16(7)(v)-3 PROD Demand'!H637+'[2]FR-16(7)(v)-7 TRANS Demand'!H637+'[2]FR-16(7)(v)-11 DIST Demand'!H637</f>
        <v>-6606</v>
      </c>
      <c r="H637" s="26">
        <f>'[2]FR-16(7)(v)-4 PROD Energy'!H637+'[2]FR-16(7)(v)-8 TRANS Energy'!H637+'[2]FR-16(7)(v)-12 DIST Energy'!H637</f>
        <v>-10430</v>
      </c>
      <c r="I637" s="27">
        <f>'[2]FR-16(7)(v)-5 PROD Cust'!H637+'[2]FR-16(7)(v)-9 TRANS Cust'!H637+'[2]FR-16(7)(v)-13 DIST Cust'!H637</f>
        <v>-2889</v>
      </c>
      <c r="J637" s="24">
        <f>SUM(G637:I637)</f>
        <v>-19925</v>
      </c>
      <c r="K637" s="24">
        <f>F637-J637</f>
        <v>0</v>
      </c>
    </row>
    <row r="638" spans="1:11" ht="13">
      <c r="A638" s="20">
        <v>9</v>
      </c>
      <c r="C638" s="28" t="str">
        <f>'[2]FR-16(7)(v)-1 Functional'!C638</f>
        <v>TEMPORARY DIFFERENCES</v>
      </c>
      <c r="D638" s="4" t="str">
        <f>'[2]FR-16(7)(v)-1 Functional'!D638</f>
        <v>DE49</v>
      </c>
      <c r="E638" s="3"/>
      <c r="F638" s="33">
        <f>'[2]FR-16(7)(v)-14 TOTAL CLASS'!H638</f>
        <v>10649794</v>
      </c>
      <c r="G638" s="25">
        <f>'[2]FR-16(7)(v)-3 PROD Demand'!H638+'[2]FR-16(7)(v)-7 TRANS Demand'!H638+'[2]FR-16(7)(v)-11 DIST Demand'!H638</f>
        <v>9989925</v>
      </c>
      <c r="H638" s="26">
        <f>'[2]FR-16(7)(v)-4 PROD Energy'!H638+'[2]FR-16(7)(v)-8 TRANS Energy'!H638+'[2]FR-16(7)(v)-12 DIST Energy'!H638</f>
        <v>337860</v>
      </c>
      <c r="I638" s="27">
        <f>'[2]FR-16(7)(v)-5 PROD Cust'!H638+'[2]FR-16(7)(v)-9 TRANS Cust'!H638+'[2]FR-16(7)(v)-13 DIST Cust'!H638</f>
        <v>322009</v>
      </c>
      <c r="J638" s="24">
        <f>SUM(G638:I638)</f>
        <v>10649794</v>
      </c>
      <c r="K638" s="24">
        <f>F638-J638</f>
        <v>0</v>
      </c>
    </row>
    <row r="639" spans="1:11" ht="13">
      <c r="A639" s="20">
        <v>10</v>
      </c>
      <c r="C639" s="2" t="str">
        <f>'[2]FR-16(7)(v)-1 Functional'!C639</f>
        <v xml:space="preserve">  TOTAL OTHER DEDUCTIONS</v>
      </c>
      <c r="D639" s="4"/>
      <c r="E639" s="3"/>
      <c r="F639" s="29">
        <f t="shared" ref="F639:K639" si="126">SUM(F636:F638)</f>
        <v>6798413</v>
      </c>
      <c r="G639" s="30">
        <f t="shared" si="126"/>
        <v>6389262</v>
      </c>
      <c r="H639" s="31">
        <f t="shared" si="126"/>
        <v>205879</v>
      </c>
      <c r="I639" s="32">
        <f t="shared" si="126"/>
        <v>203272</v>
      </c>
      <c r="J639" s="29">
        <f t="shared" si="126"/>
        <v>6798413</v>
      </c>
      <c r="K639" s="29">
        <f t="shared" si="126"/>
        <v>0</v>
      </c>
    </row>
    <row r="640" spans="1:11" ht="13">
      <c r="A640" s="20">
        <v>11</v>
      </c>
      <c r="D640" s="4"/>
      <c r="E640" s="3"/>
      <c r="G640" s="21"/>
      <c r="H640" s="22"/>
      <c r="I640" s="23"/>
    </row>
    <row r="641" spans="1:11" ht="13">
      <c r="A641" s="20">
        <v>12</v>
      </c>
      <c r="B641" s="2" t="s">
        <v>120</v>
      </c>
      <c r="D641" s="4"/>
      <c r="E641" s="3"/>
      <c r="F641" s="24">
        <f t="shared" ref="F641:K641" si="127">F639+F633</f>
        <v>13019249</v>
      </c>
      <c r="G641" s="25">
        <f t="shared" si="127"/>
        <v>12154030</v>
      </c>
      <c r="H641" s="26">
        <f t="shared" si="127"/>
        <v>441517</v>
      </c>
      <c r="I641" s="27">
        <f t="shared" si="127"/>
        <v>423702</v>
      </c>
      <c r="J641" s="24">
        <f t="shared" si="127"/>
        <v>13019249</v>
      </c>
      <c r="K641" s="24">
        <f t="shared" si="127"/>
        <v>0</v>
      </c>
    </row>
    <row r="642" spans="1:11" ht="13">
      <c r="A642" s="20">
        <v>13</v>
      </c>
      <c r="D642" s="4"/>
      <c r="E642" s="3"/>
      <c r="G642" s="21"/>
      <c r="H642" s="22"/>
      <c r="I642" s="23"/>
    </row>
    <row r="643" spans="1:11" ht="13">
      <c r="A643" s="20">
        <v>14</v>
      </c>
      <c r="B643" s="99" t="s">
        <v>121</v>
      </c>
      <c r="D643" s="4"/>
      <c r="E643" s="3"/>
      <c r="G643" s="21"/>
      <c r="H643" s="22"/>
      <c r="I643" s="23"/>
    </row>
    <row r="644" spans="1:11" ht="13">
      <c r="A644" s="20">
        <v>15</v>
      </c>
      <c r="C644" s="2" t="str">
        <f>'[2]FR-16(7)(v)-1 Functional'!C644</f>
        <v>DEFERRED INCOME TAXES - NET</v>
      </c>
      <c r="D644" s="4" t="str">
        <f>'[2]FR-16(7)(v)-1 Functional'!D644</f>
        <v>OM39</v>
      </c>
      <c r="E644" s="3"/>
      <c r="F644" s="33">
        <f>'[2]FR-16(7)(v)-14 TOTAL CLASS'!H644</f>
        <v>1278048</v>
      </c>
      <c r="G644" s="25">
        <f>'[2]FR-16(7)(v)-3 PROD Demand'!H644+'[2]FR-16(7)(v)-7 TRANS Demand'!H644+'[2]FR-16(7)(v)-11 DIST Demand'!H644</f>
        <v>246661</v>
      </c>
      <c r="H644" s="26">
        <f>'[2]FR-16(7)(v)-4 PROD Energy'!H644+'[2]FR-16(7)(v)-8 TRANS Energy'!H644+'[2]FR-16(7)(v)-12 DIST Energy'!H644</f>
        <v>998922</v>
      </c>
      <c r="I644" s="27">
        <f>'[2]FR-16(7)(v)-5 PROD Cust'!H644+'[2]FR-16(7)(v)-9 TRANS Cust'!H644+'[2]FR-16(7)(v)-13 DIST Cust'!H644</f>
        <v>32465</v>
      </c>
      <c r="J644" s="24">
        <f>SUM(G644:I644)</f>
        <v>1278048</v>
      </c>
      <c r="K644" s="24">
        <f>F644-J644</f>
        <v>0</v>
      </c>
    </row>
    <row r="645" spans="1:11" ht="13">
      <c r="A645" s="20">
        <v>16</v>
      </c>
      <c r="C645" s="2" t="str">
        <f>'[2]FR-16(7)(v)-1 Functional'!C645</f>
        <v>AMORT OF DEFERRED MERGER COST</v>
      </c>
      <c r="D645" s="4" t="str">
        <f>'[2]FR-16(7)(v)-1 Functional'!D645</f>
        <v>A357</v>
      </c>
      <c r="E645" s="3"/>
      <c r="F645" s="33">
        <f>'[2]FR-16(7)(v)-14 TOTAL CLASS'!H645</f>
        <v>0</v>
      </c>
      <c r="G645" s="25">
        <f>'[2]FR-16(7)(v)-3 PROD Demand'!H645+'[2]FR-16(7)(v)-7 TRANS Demand'!H645+'[2]FR-16(7)(v)-11 DIST Demand'!H645</f>
        <v>0</v>
      </c>
      <c r="H645" s="26">
        <f>'[2]FR-16(7)(v)-4 PROD Energy'!H645+'[2]FR-16(7)(v)-8 TRANS Energy'!H645+'[2]FR-16(7)(v)-12 DIST Energy'!H645</f>
        <v>0</v>
      </c>
      <c r="I645" s="27">
        <f>'[2]FR-16(7)(v)-5 PROD Cust'!H645+'[2]FR-16(7)(v)-9 TRANS Cust'!H645+'[2]FR-16(7)(v)-13 DIST Cust'!H645</f>
        <v>0</v>
      </c>
      <c r="J645" s="24">
        <f>SUM(G645:I645)</f>
        <v>0</v>
      </c>
      <c r="K645" s="24">
        <f>F645-J645</f>
        <v>0</v>
      </c>
    </row>
    <row r="646" spans="1:11" ht="13">
      <c r="A646" s="20">
        <v>17</v>
      </c>
      <c r="C646" s="2" t="str">
        <f>'[2]FR-16(7)(v)-1 Functional'!C646</f>
        <v>DIT ADJUSTMENT - S/L DEPRECIATION</v>
      </c>
      <c r="D646" s="4" t="str">
        <f>'[2]FR-16(7)(v)-1 Functional'!D646</f>
        <v>DE49</v>
      </c>
      <c r="E646" s="3"/>
      <c r="F646" s="33">
        <f>'[2]FR-16(7)(v)-14 TOTAL CLASS'!H646</f>
        <v>0</v>
      </c>
      <c r="G646" s="25">
        <f>'[2]FR-16(7)(v)-3 PROD Demand'!H646+'[2]FR-16(7)(v)-7 TRANS Demand'!H646+'[2]FR-16(7)(v)-11 DIST Demand'!H646</f>
        <v>0</v>
      </c>
      <c r="H646" s="26">
        <f>'[2]FR-16(7)(v)-4 PROD Energy'!H646+'[2]FR-16(7)(v)-8 TRANS Energy'!H646+'[2]FR-16(7)(v)-12 DIST Energy'!H646</f>
        <v>0</v>
      </c>
      <c r="I646" s="27">
        <f>'[2]FR-16(7)(v)-5 PROD Cust'!H646+'[2]FR-16(7)(v)-9 TRANS Cust'!H646+'[2]FR-16(7)(v)-13 DIST Cust'!H646</f>
        <v>0</v>
      </c>
      <c r="J646" s="24">
        <f>SUM(G646:I646)</f>
        <v>0</v>
      </c>
      <c r="K646" s="24">
        <f>F646-J646</f>
        <v>0</v>
      </c>
    </row>
    <row r="647" spans="1:11" ht="13">
      <c r="A647" s="20">
        <v>18</v>
      </c>
      <c r="C647" s="2" t="str">
        <f>'[2]FR-16(7)(v)-1 Functional'!C647</f>
        <v>DIT ADJUSTMENT - ARAM</v>
      </c>
      <c r="D647" s="4" t="str">
        <f>'[2]FR-16(7)(v)-1 Functional'!D647</f>
        <v>K201</v>
      </c>
      <c r="E647" s="3"/>
      <c r="F647" s="33">
        <f>'[2]FR-16(7)(v)-14 TOTAL CLASS'!H647</f>
        <v>-18335</v>
      </c>
      <c r="G647" s="25">
        <f>'[2]FR-16(7)(v)-3 PROD Demand'!H647+'[2]FR-16(7)(v)-7 TRANS Demand'!H647+'[2]FR-16(7)(v)-11 DIST Demand'!H647</f>
        <v>-18335</v>
      </c>
      <c r="H647" s="26">
        <f>'[2]FR-16(7)(v)-4 PROD Energy'!H647+'[2]FR-16(7)(v)-8 TRANS Energy'!H647+'[2]FR-16(7)(v)-12 DIST Energy'!H647</f>
        <v>0</v>
      </c>
      <c r="I647" s="27">
        <f>'[2]FR-16(7)(v)-5 PROD Cust'!H647+'[2]FR-16(7)(v)-9 TRANS Cust'!H647+'[2]FR-16(7)(v)-13 DIST Cust'!H647</f>
        <v>0</v>
      </c>
      <c r="J647" s="24">
        <f>SUM(G647:I647)</f>
        <v>-18335</v>
      </c>
      <c r="K647" s="24">
        <f>F647-J647</f>
        <v>0</v>
      </c>
    </row>
    <row r="648" spans="1:11" ht="13">
      <c r="A648" s="20">
        <v>19</v>
      </c>
      <c r="C648" s="28" t="str">
        <f>'[2]FR-16(7)(v)-1 Functional'!C648</f>
        <v>DIT ADJUSTMENT - AMORT OF EXCESS DEF TAXES</v>
      </c>
      <c r="D648" s="4" t="str">
        <f>'[2]FR-16(7)(v)-1 Functional'!D648</f>
        <v>A357</v>
      </c>
      <c r="E648" s="3"/>
      <c r="F648" s="33">
        <f>'[2]FR-16(7)(v)-14 TOTAL CLASS'!H648</f>
        <v>-635476</v>
      </c>
      <c r="G648" s="25">
        <f>'[2]FR-16(7)(v)-3 PROD Demand'!H648+'[2]FR-16(7)(v)-7 TRANS Demand'!H648+'[2]FR-16(7)(v)-11 DIST Demand'!H648</f>
        <v>-210705</v>
      </c>
      <c r="H648" s="26">
        <f>'[2]FR-16(7)(v)-4 PROD Energy'!H648+'[2]FR-16(7)(v)-8 TRANS Energy'!H648+'[2]FR-16(7)(v)-12 DIST Energy'!H648</f>
        <v>-332638</v>
      </c>
      <c r="I648" s="27">
        <f>'[2]FR-16(7)(v)-5 PROD Cust'!H648+'[2]FR-16(7)(v)-9 TRANS Cust'!H648+'[2]FR-16(7)(v)-13 DIST Cust'!H648</f>
        <v>-92133</v>
      </c>
      <c r="J648" s="24">
        <f>SUM(G648:I648)</f>
        <v>-635476</v>
      </c>
      <c r="K648" s="24">
        <f>F648-J648</f>
        <v>0</v>
      </c>
    </row>
    <row r="649" spans="1:11" ht="13">
      <c r="A649" s="20">
        <v>20</v>
      </c>
      <c r="C649" s="2" t="str">
        <f>'[2]FR-16(7)(v)-1 Functional'!C649</f>
        <v xml:space="preserve">  TOTAL FED DEF IT (410 &amp; 411)</v>
      </c>
      <c r="D649" s="4"/>
      <c r="E649" s="3"/>
      <c r="F649" s="29">
        <f t="shared" ref="F649:K649" si="128">SUM(F644:F648)</f>
        <v>624237</v>
      </c>
      <c r="G649" s="30">
        <f t="shared" si="128"/>
        <v>17621</v>
      </c>
      <c r="H649" s="31">
        <f t="shared" si="128"/>
        <v>666284</v>
      </c>
      <c r="I649" s="32">
        <f t="shared" si="128"/>
        <v>-59668</v>
      </c>
      <c r="J649" s="29">
        <f t="shared" si="128"/>
        <v>624237</v>
      </c>
      <c r="K649" s="29">
        <f t="shared" si="128"/>
        <v>0</v>
      </c>
    </row>
    <row r="650" spans="1:11" ht="13">
      <c r="A650" s="20">
        <v>21</v>
      </c>
      <c r="D650" s="4"/>
      <c r="E650" s="3"/>
      <c r="G650" s="21"/>
      <c r="H650" s="22"/>
      <c r="I650" s="23"/>
    </row>
    <row r="651" spans="1:11" ht="13">
      <c r="A651" s="20">
        <v>22</v>
      </c>
      <c r="B651" s="2" t="s">
        <v>122</v>
      </c>
      <c r="D651" s="4"/>
      <c r="E651" s="3"/>
      <c r="G651" s="21"/>
      <c r="H651" s="22"/>
      <c r="I651" s="23"/>
    </row>
    <row r="652" spans="1:11" ht="13">
      <c r="A652" s="20">
        <v>23</v>
      </c>
      <c r="C652" s="28" t="str">
        <f>'[2]FR-16(7)(v)-1 Functional'!C652</f>
        <v>AMORTIZE ITC</v>
      </c>
      <c r="D652" s="4" t="str">
        <f>'[2]FR-16(7)(v)-1 Functional'!D652</f>
        <v>NP29</v>
      </c>
      <c r="E652" s="3"/>
      <c r="F652" s="33">
        <f>'[2]FR-16(7)(v)-14 TOTAL CLASS'!H652</f>
        <v>0</v>
      </c>
      <c r="G652" s="25">
        <f>'[2]FR-16(7)(v)-3 PROD Demand'!H652+'[2]FR-16(7)(v)-7 TRANS Demand'!H652+'[2]FR-16(7)(v)-11 DIST Demand'!H652</f>
        <v>0</v>
      </c>
      <c r="H652" s="26">
        <f>'[2]FR-16(7)(v)-4 PROD Energy'!H652+'[2]FR-16(7)(v)-8 TRANS Energy'!H652+'[2]FR-16(7)(v)-12 DIST Energy'!H652</f>
        <v>0</v>
      </c>
      <c r="I652" s="27">
        <f>'[2]FR-16(7)(v)-5 PROD Cust'!H652+'[2]FR-16(7)(v)-9 TRANS Cust'!H652+'[2]FR-16(7)(v)-13 DIST Cust'!H652</f>
        <v>0</v>
      </c>
      <c r="J652" s="24">
        <f>SUM(G652:I652)</f>
        <v>0</v>
      </c>
      <c r="K652" s="24">
        <f>F652-J652</f>
        <v>0</v>
      </c>
    </row>
    <row r="653" spans="1:11" ht="13">
      <c r="A653" s="20">
        <v>24</v>
      </c>
      <c r="C653" s="2" t="str">
        <f>'[2]FR-16(7)(v)-1 Functional'!C653</f>
        <v xml:space="preserve">  TOTAL AMORTIZED ITC</v>
      </c>
      <c r="D653" s="4"/>
      <c r="E653" s="3"/>
      <c r="F653" s="29">
        <f t="shared" ref="F653:K653" si="129">SUM(F652:F652)</f>
        <v>0</v>
      </c>
      <c r="G653" s="30">
        <f t="shared" si="129"/>
        <v>0</v>
      </c>
      <c r="H653" s="31">
        <f t="shared" si="129"/>
        <v>0</v>
      </c>
      <c r="I653" s="32">
        <f t="shared" si="129"/>
        <v>0</v>
      </c>
      <c r="J653" s="29">
        <f t="shared" si="129"/>
        <v>0</v>
      </c>
      <c r="K653" s="29">
        <f t="shared" si="129"/>
        <v>0</v>
      </c>
    </row>
    <row r="654" spans="1:11" ht="13">
      <c r="A654" s="20">
        <v>25</v>
      </c>
      <c r="D654" s="4"/>
      <c r="E654" s="3"/>
      <c r="F654" s="97"/>
      <c r="G654" s="100"/>
      <c r="H654" s="101"/>
      <c r="I654" s="102"/>
      <c r="J654" s="97"/>
      <c r="K654" s="97"/>
    </row>
    <row r="655" spans="1:11" ht="15.5">
      <c r="A655" s="20">
        <v>26</v>
      </c>
      <c r="B655" s="2" t="s">
        <v>123</v>
      </c>
      <c r="D655" s="103"/>
      <c r="E655" s="104"/>
      <c r="F655" s="97"/>
      <c r="G655" s="100"/>
      <c r="H655" s="101"/>
      <c r="I655" s="102"/>
      <c r="J655" s="97"/>
      <c r="K655" s="97"/>
    </row>
    <row r="656" spans="1:11" ht="13">
      <c r="A656" s="20">
        <v>27</v>
      </c>
      <c r="C656" s="2" t="str">
        <f>'[2]FR-16(7)(v)-1 Functional'!C656</f>
        <v>FUEL TAX CREDIT</v>
      </c>
      <c r="D656" s="4" t="str">
        <f>'[2]FR-16(7)(v)-1 Functional'!D656</f>
        <v>K301</v>
      </c>
      <c r="F656" s="33">
        <f>'[2]FR-16(7)(v)-14 TOTAL CLASS'!H656</f>
        <v>0</v>
      </c>
      <c r="G656" s="25">
        <f>'[2]FR-16(7)(v)-3 PROD Demand'!H656+'[2]FR-16(7)(v)-7 TRANS Demand'!H656+'[2]FR-16(7)(v)-11 DIST Demand'!H656</f>
        <v>0</v>
      </c>
      <c r="H656" s="26">
        <f>'[2]FR-16(7)(v)-4 PROD Energy'!H656+'[2]FR-16(7)(v)-8 TRANS Energy'!H656+'[2]FR-16(7)(v)-12 DIST Energy'!H656</f>
        <v>0</v>
      </c>
      <c r="I656" s="27">
        <f>'[2]FR-16(7)(v)-5 PROD Cust'!H656+'[2]FR-16(7)(v)-9 TRANS Cust'!H656+'[2]FR-16(7)(v)-13 DIST Cust'!H656</f>
        <v>0</v>
      </c>
      <c r="J656" s="24">
        <f>SUM(G656:I656)</f>
        <v>0</v>
      </c>
      <c r="K656" s="24">
        <f>F656-J656</f>
        <v>0</v>
      </c>
    </row>
    <row r="657" spans="1:11" ht="13">
      <c r="A657" s="20">
        <v>28</v>
      </c>
      <c r="C657" s="28" t="str">
        <f>'[2]FR-16(7)(v)-1 Functional'!C657</f>
        <v>R&amp;D CREDIT - SECTION 41</v>
      </c>
      <c r="D657" s="4" t="str">
        <f>'[2]FR-16(7)(v)-1 Functional'!D657</f>
        <v>A315</v>
      </c>
      <c r="F657" s="33">
        <f>'[2]FR-16(7)(v)-14 TOTAL CLASS'!H657</f>
        <v>0</v>
      </c>
      <c r="G657" s="25">
        <f>'[2]FR-16(7)(v)-3 PROD Demand'!H657+'[2]FR-16(7)(v)-7 TRANS Demand'!H657+'[2]FR-16(7)(v)-11 DIST Demand'!H657</f>
        <v>0</v>
      </c>
      <c r="H657" s="26">
        <f>'[2]FR-16(7)(v)-4 PROD Energy'!H657+'[2]FR-16(7)(v)-8 TRANS Energy'!H657+'[2]FR-16(7)(v)-12 DIST Energy'!H657</f>
        <v>0</v>
      </c>
      <c r="I657" s="27">
        <f>'[2]FR-16(7)(v)-5 PROD Cust'!H657+'[2]FR-16(7)(v)-9 TRANS Cust'!H657+'[2]FR-16(7)(v)-13 DIST Cust'!H657</f>
        <v>0</v>
      </c>
      <c r="J657" s="24">
        <f>SUM(G657:I657)</f>
        <v>0</v>
      </c>
      <c r="K657" s="24">
        <f>F657-J657</f>
        <v>0</v>
      </c>
    </row>
    <row r="658" spans="1:11" ht="15.5">
      <c r="A658" s="20">
        <v>29</v>
      </c>
      <c r="C658" s="2" t="str">
        <f>'[2]FR-16(7)(v)-1 Functional'!C658</f>
        <v xml:space="preserve">  TOTAL OTHER FEDERAL TAX CREDITS</v>
      </c>
      <c r="D658" s="103"/>
      <c r="E658" s="104"/>
      <c r="F658" s="29">
        <f t="shared" ref="F658:K658" si="130">SUM(F656:F657)</f>
        <v>0</v>
      </c>
      <c r="G658" s="30">
        <f t="shared" si="130"/>
        <v>0</v>
      </c>
      <c r="H658" s="31">
        <f t="shared" si="130"/>
        <v>0</v>
      </c>
      <c r="I658" s="32">
        <f t="shared" si="130"/>
        <v>0</v>
      </c>
      <c r="J658" s="29">
        <f t="shared" si="130"/>
        <v>0</v>
      </c>
      <c r="K658" s="29">
        <f t="shared" si="130"/>
        <v>0</v>
      </c>
    </row>
    <row r="659" spans="1:11" ht="15.5">
      <c r="A659" s="20">
        <v>30</v>
      </c>
      <c r="B659"/>
      <c r="C659"/>
      <c r="D659" s="103"/>
      <c r="E659" s="104"/>
      <c r="F659" s="97"/>
      <c r="G659" s="100"/>
      <c r="H659" s="101"/>
      <c r="I659" s="102"/>
      <c r="J659" s="97"/>
      <c r="K659" s="97"/>
    </row>
    <row r="660" spans="1:11" ht="15.5">
      <c r="A660" s="20">
        <v>31</v>
      </c>
      <c r="B660" s="2" t="s">
        <v>84</v>
      </c>
      <c r="C660"/>
      <c r="D660" s="103"/>
      <c r="E660" s="104"/>
      <c r="F660" s="97"/>
      <c r="G660" s="100"/>
      <c r="H660" s="101"/>
      <c r="I660" s="102"/>
      <c r="J660" s="97"/>
      <c r="K660" s="97"/>
    </row>
    <row r="661" spans="1:11" ht="13">
      <c r="A661" s="20">
        <v>32</v>
      </c>
      <c r="C661" s="2" t="str">
        <f>'[2]FR-16(7)(v)-1 Functional'!C661</f>
        <v>TOTAL FED DEF IT (410 &amp; 411)</v>
      </c>
      <c r="D661" s="4"/>
      <c r="E661" s="3"/>
      <c r="F661" s="33">
        <f t="shared" ref="F661:K661" si="131">F649</f>
        <v>624237</v>
      </c>
      <c r="G661" s="25">
        <f t="shared" si="131"/>
        <v>17621</v>
      </c>
      <c r="H661" s="26">
        <f t="shared" si="131"/>
        <v>666284</v>
      </c>
      <c r="I661" s="27">
        <f t="shared" si="131"/>
        <v>-59668</v>
      </c>
      <c r="J661" s="24">
        <f t="shared" si="131"/>
        <v>624237</v>
      </c>
      <c r="K661" s="24">
        <f t="shared" si="131"/>
        <v>0</v>
      </c>
    </row>
    <row r="662" spans="1:11" ht="13">
      <c r="A662" s="20">
        <v>33</v>
      </c>
      <c r="C662" s="28" t="str">
        <f>'[2]FR-16(7)(v)-1 Functional'!C662</f>
        <v>TOTAL AMORTIZED ITC &amp; OTHER FEDERAL TAX CREDITS</v>
      </c>
      <c r="D662" s="4"/>
      <c r="E662" s="3"/>
      <c r="F662" s="33">
        <f t="shared" ref="F662:K662" si="132">-F653-F658</f>
        <v>0</v>
      </c>
      <c r="G662" s="25">
        <f t="shared" si="132"/>
        <v>0</v>
      </c>
      <c r="H662" s="26">
        <f t="shared" si="132"/>
        <v>0</v>
      </c>
      <c r="I662" s="27">
        <f t="shared" si="132"/>
        <v>0</v>
      </c>
      <c r="J662" s="24">
        <f t="shared" si="132"/>
        <v>0</v>
      </c>
      <c r="K662" s="24">
        <f t="shared" si="132"/>
        <v>0</v>
      </c>
    </row>
    <row r="663" spans="1:11" ht="13">
      <c r="A663" s="20">
        <v>34</v>
      </c>
      <c r="C663" s="2" t="str">
        <f>'[2]FR-16(7)(v)-1 Functional'!C663</f>
        <v xml:space="preserve">  TOTAL FEDERAL TAX ADJUSTMENTS</v>
      </c>
      <c r="D663" s="4"/>
      <c r="E663" s="3"/>
      <c r="F663" s="29">
        <f t="shared" ref="F663:K663" si="133">SUM(F661:F662)</f>
        <v>624237</v>
      </c>
      <c r="G663" s="30">
        <f t="shared" si="133"/>
        <v>17621</v>
      </c>
      <c r="H663" s="31">
        <f t="shared" si="133"/>
        <v>666284</v>
      </c>
      <c r="I663" s="32">
        <f t="shared" si="133"/>
        <v>-59668</v>
      </c>
      <c r="J663" s="29">
        <f t="shared" si="133"/>
        <v>624237</v>
      </c>
      <c r="K663" s="29">
        <f t="shared" si="133"/>
        <v>0</v>
      </c>
    </row>
    <row r="664" spans="1:11" ht="13">
      <c r="A664" s="20">
        <v>35</v>
      </c>
      <c r="D664" s="4"/>
      <c r="E664" s="3"/>
      <c r="G664" s="21"/>
      <c r="H664" s="22"/>
      <c r="I664" s="23"/>
    </row>
    <row r="665" spans="1:11" ht="13">
      <c r="A665" s="20">
        <v>36</v>
      </c>
      <c r="B665" s="2" t="s">
        <v>124</v>
      </c>
      <c r="D665" s="4"/>
      <c r="E665" s="3"/>
      <c r="G665" s="21"/>
      <c r="H665" s="22"/>
      <c r="I665" s="23"/>
    </row>
    <row r="666" spans="1:11" ht="13">
      <c r="A666" s="20">
        <v>37</v>
      </c>
      <c r="C666" s="2" t="s">
        <v>20</v>
      </c>
      <c r="D666" s="4"/>
      <c r="E666" s="3"/>
      <c r="F666" s="24">
        <f>F433</f>
        <v>21221039</v>
      </c>
      <c r="G666" s="25">
        <f>G433</f>
        <v>19665261</v>
      </c>
      <c r="H666" s="26">
        <f>H433</f>
        <v>803828</v>
      </c>
      <c r="I666" s="27">
        <f>I433</f>
        <v>751950</v>
      </c>
      <c r="J666" s="24">
        <f>J433</f>
        <v>21221039</v>
      </c>
      <c r="K666" s="24">
        <f>F666-J666</f>
        <v>0</v>
      </c>
    </row>
    <row r="667" spans="1:11" ht="13">
      <c r="A667" s="20">
        <v>38</v>
      </c>
      <c r="C667" s="2" t="str">
        <f>'[2]FR-16(7)(v)-1 Functional'!C667</f>
        <v>NET DEDUCTIONS AND ADDITIONS</v>
      </c>
      <c r="D667" s="4"/>
      <c r="E667" s="3"/>
      <c r="F667" s="24">
        <f>-F641</f>
        <v>-13019249</v>
      </c>
      <c r="G667" s="25">
        <f>-G641</f>
        <v>-12154030</v>
      </c>
      <c r="H667" s="26">
        <f>-H641</f>
        <v>-441517</v>
      </c>
      <c r="I667" s="27">
        <f>-I641</f>
        <v>-423702</v>
      </c>
      <c r="J667" s="24">
        <f>-J641</f>
        <v>-13019249</v>
      </c>
      <c r="K667" s="24">
        <f>F667-J667</f>
        <v>0</v>
      </c>
    </row>
    <row r="668" spans="1:11" ht="13">
      <c r="A668" s="20">
        <v>39</v>
      </c>
      <c r="C668" s="2" t="str">
        <f>'[2]FR-16(7)(v)-1 Functional'!C668</f>
        <v>TOTAL FEDERAL TAX ADJUSTMENTS</v>
      </c>
      <c r="D668" s="4"/>
      <c r="E668" s="3"/>
      <c r="F668" s="24">
        <f>F663</f>
        <v>624237</v>
      </c>
      <c r="G668" s="25">
        <f>G663</f>
        <v>17621</v>
      </c>
      <c r="H668" s="26">
        <f>H663</f>
        <v>666284</v>
      </c>
      <c r="I668" s="27">
        <f>I663</f>
        <v>-59668</v>
      </c>
      <c r="J668" s="24">
        <f>J663</f>
        <v>624237</v>
      </c>
      <c r="K668" s="24">
        <f>F668-J668</f>
        <v>0</v>
      </c>
    </row>
    <row r="669" spans="1:11" ht="13">
      <c r="A669" s="20">
        <v>40</v>
      </c>
      <c r="C669" s="2" t="s">
        <v>125</v>
      </c>
      <c r="D669" s="4"/>
      <c r="E669" s="3"/>
      <c r="F669" s="24">
        <f>F707</f>
        <v>238250</v>
      </c>
      <c r="G669" s="25">
        <f>G707</f>
        <v>78997</v>
      </c>
      <c r="H669" s="26">
        <f>H707</f>
        <v>124711</v>
      </c>
      <c r="I669" s="27">
        <f>I707</f>
        <v>34542</v>
      </c>
      <c r="J669" s="24">
        <f>J707</f>
        <v>238250</v>
      </c>
      <c r="K669" s="24">
        <f>F669-J669</f>
        <v>0</v>
      </c>
    </row>
    <row r="670" spans="1:11" ht="13">
      <c r="A670" s="20">
        <v>41</v>
      </c>
      <c r="C670" s="2" t="s">
        <v>19</v>
      </c>
      <c r="D670" s="4"/>
      <c r="E670" s="3"/>
      <c r="F670" s="24">
        <f>F24</f>
        <v>0</v>
      </c>
      <c r="G670" s="25">
        <f>G24</f>
        <v>0</v>
      </c>
      <c r="H670" s="26">
        <f>H24</f>
        <v>0</v>
      </c>
      <c r="I670" s="27">
        <f>I24</f>
        <v>0</v>
      </c>
      <c r="J670" s="24">
        <f>J24</f>
        <v>0</v>
      </c>
      <c r="K670" s="24">
        <f>F670-J670</f>
        <v>0</v>
      </c>
    </row>
    <row r="671" spans="1:11" ht="13">
      <c r="A671" s="20">
        <v>42</v>
      </c>
      <c r="C671" s="74" t="str">
        <f>'[2]FR-16(7)(v)-1 Functional'!C671</f>
        <v xml:space="preserve">  BASE FOR FIT COMPUATION</v>
      </c>
      <c r="D671" s="4"/>
      <c r="E671" s="3"/>
      <c r="F671" s="29">
        <f t="shared" ref="F671:K671" si="134">SUM(F666:F670)</f>
        <v>9064277</v>
      </c>
      <c r="G671" s="30">
        <f t="shared" si="134"/>
        <v>7607849</v>
      </c>
      <c r="H671" s="31">
        <f t="shared" si="134"/>
        <v>1153306</v>
      </c>
      <c r="I671" s="32">
        <f t="shared" si="134"/>
        <v>303122</v>
      </c>
      <c r="J671" s="29">
        <f t="shared" si="134"/>
        <v>9064277</v>
      </c>
      <c r="K671" s="29">
        <f t="shared" si="134"/>
        <v>0</v>
      </c>
    </row>
    <row r="672" spans="1:11" ht="13">
      <c r="A672" s="20">
        <v>43</v>
      </c>
      <c r="D672" s="4"/>
      <c r="E672" s="3"/>
      <c r="G672" s="21"/>
      <c r="H672" s="22"/>
      <c r="I672" s="23"/>
    </row>
    <row r="673" spans="1:11" ht="13">
      <c r="A673" s="20">
        <v>44</v>
      </c>
      <c r="C673" s="2" t="str">
        <f>'[2]FR-16(7)(v)-1 Functional'!C673</f>
        <v>FIT FACTOR K190/(1-K190)</v>
      </c>
      <c r="D673" s="4"/>
      <c r="E673" s="3"/>
      <c r="F673" s="85">
        <f>ROUND(FIT/(1-FIT),9)</f>
        <v>0.26582278500000001</v>
      </c>
      <c r="G673" s="105">
        <f>ROUND(FIT/(1-FIT),9)</f>
        <v>0.26582278500000001</v>
      </c>
      <c r="H673" s="106">
        <f>ROUND(FIT/(1-FIT),9)</f>
        <v>0.26582278500000001</v>
      </c>
      <c r="I673" s="107">
        <f>ROUND(FIT/(1-FIT),9)</f>
        <v>0.26582278500000001</v>
      </c>
      <c r="J673" s="85"/>
      <c r="K673" s="85">
        <f>ROUND(FIT/(1-FIT),9)</f>
        <v>0.26582278500000001</v>
      </c>
    </row>
    <row r="674" spans="1:11" ht="13">
      <c r="A674" s="20">
        <v>45</v>
      </c>
      <c r="C674" s="2" t="str">
        <f>'[2]FR-16(7)(v)-1 Functional'!C674</f>
        <v>PRELIM FED INCOME TAX</v>
      </c>
      <c r="D674" s="4"/>
      <c r="E674" s="3"/>
      <c r="F674" s="33">
        <f>'[2]FR-16(7)(v)-14 TOTAL CLASS'!H674</f>
        <v>2409492</v>
      </c>
      <c r="G674" s="25">
        <f>F674-SUM(H674:I674)</f>
        <v>2022340</v>
      </c>
      <c r="H674" s="26">
        <f>'[2]FR-16(7)(v)-4 PROD Energy'!H674+'[2]FR-16(7)(v)-8 TRANS Energy'!H674+'[2]FR-16(7)(v)-12 DIST Energy'!H674</f>
        <v>306575</v>
      </c>
      <c r="I674" s="27">
        <f>'[2]FR-16(7)(v)-5 PROD Cust'!H674+'[2]FR-16(7)(v)-9 TRANS Cust'!H674+'[2]FR-16(7)(v)-13 DIST Cust'!H674</f>
        <v>80577</v>
      </c>
      <c r="J674" s="24">
        <f>SUM(G674:I674)</f>
        <v>2409492</v>
      </c>
      <c r="K674" s="24">
        <f>F674-J674</f>
        <v>0</v>
      </c>
    </row>
    <row r="675" spans="1:11" ht="13">
      <c r="A675" s="20">
        <v>46</v>
      </c>
      <c r="C675" s="28" t="str">
        <f>'[2]FR-16(7)(v)-1 Functional'!C675</f>
        <v>TOTAL FEDERAL TAX ADJUSTMENTS</v>
      </c>
      <c r="D675" s="4"/>
      <c r="E675" s="3"/>
      <c r="F675" s="24">
        <f>F663</f>
        <v>624237</v>
      </c>
      <c r="G675" s="25">
        <f>G663</f>
        <v>17621</v>
      </c>
      <c r="H675" s="26">
        <f>H663</f>
        <v>666284</v>
      </c>
      <c r="I675" s="27">
        <f>I663</f>
        <v>-59668</v>
      </c>
      <c r="J675" s="24">
        <f>J663</f>
        <v>624237</v>
      </c>
      <c r="K675" s="24">
        <f>F675-J675</f>
        <v>0</v>
      </c>
    </row>
    <row r="676" spans="1:11" ht="13">
      <c r="A676" s="20">
        <v>47</v>
      </c>
      <c r="C676" s="2" t="str">
        <f>'[2]FR-16(7)(v)-1 Functional'!C676</f>
        <v xml:space="preserve">  NET FED INCOME TAX ALLOWABLE</v>
      </c>
      <c r="D676" s="4"/>
      <c r="E676" s="3"/>
      <c r="F676" s="29">
        <f t="shared" ref="F676:K676" si="135">SUM(F674:F675)</f>
        <v>3033729</v>
      </c>
      <c r="G676" s="30">
        <f t="shared" si="135"/>
        <v>2039961</v>
      </c>
      <c r="H676" s="31">
        <f t="shared" si="135"/>
        <v>972859</v>
      </c>
      <c r="I676" s="32">
        <f t="shared" si="135"/>
        <v>20909</v>
      </c>
      <c r="J676" s="29">
        <f t="shared" si="135"/>
        <v>3033729</v>
      </c>
      <c r="K676" s="29">
        <f t="shared" si="135"/>
        <v>0</v>
      </c>
    </row>
    <row r="677" spans="1:11" ht="13">
      <c r="A677" s="20">
        <v>48</v>
      </c>
      <c r="D677" s="4"/>
      <c r="E677" s="3"/>
      <c r="G677" s="21"/>
      <c r="H677" s="22"/>
      <c r="I677" s="23"/>
    </row>
    <row r="678" spans="1:11" ht="13">
      <c r="A678" s="20">
        <v>49</v>
      </c>
      <c r="B678" s="2" t="s">
        <v>126</v>
      </c>
      <c r="D678" s="4"/>
      <c r="E678" s="3"/>
      <c r="G678" s="21"/>
      <c r="H678" s="22"/>
      <c r="I678" s="23"/>
    </row>
    <row r="679" spans="1:11" ht="13">
      <c r="A679" s="20">
        <v>50</v>
      </c>
      <c r="B679" s="2" t="s">
        <v>127</v>
      </c>
      <c r="D679" s="4"/>
      <c r="E679" s="3"/>
      <c r="G679" s="21"/>
      <c r="H679" s="22"/>
      <c r="I679" s="23"/>
    </row>
    <row r="680" spans="1:11" ht="13">
      <c r="A680" s="20">
        <v>51</v>
      </c>
      <c r="C680" s="2" t="str">
        <f>'[2]FR-16(7)(v)-1 Functional'!C680</f>
        <v>PRELIM FEDERAL INCOME TAX</v>
      </c>
      <c r="D680" s="4"/>
      <c r="E680" s="3"/>
      <c r="F680" s="24">
        <f t="shared" ref="F680:K680" si="136">F674</f>
        <v>2409492</v>
      </c>
      <c r="G680" s="25">
        <f t="shared" si="136"/>
        <v>2022340</v>
      </c>
      <c r="H680" s="26">
        <f t="shared" si="136"/>
        <v>306575</v>
      </c>
      <c r="I680" s="27">
        <f t="shared" si="136"/>
        <v>80577</v>
      </c>
      <c r="J680" s="24">
        <f t="shared" si="136"/>
        <v>2409492</v>
      </c>
      <c r="K680" s="24">
        <f t="shared" si="136"/>
        <v>0</v>
      </c>
    </row>
    <row r="681" spans="1:11" ht="13">
      <c r="A681" s="20">
        <v>53</v>
      </c>
      <c r="C681" s="74" t="str">
        <f>'[2]FR-16(7)(v)-1 Functional'!C681</f>
        <v xml:space="preserve">  NET FED INCOME TAX PAYABLE</v>
      </c>
      <c r="D681" s="4"/>
      <c r="E681" s="3"/>
      <c r="F681" s="29">
        <f t="shared" ref="F681:K681" si="137">SUM(F680:F680)</f>
        <v>2409492</v>
      </c>
      <c r="G681" s="34">
        <f t="shared" si="137"/>
        <v>2022340</v>
      </c>
      <c r="H681" s="35">
        <f t="shared" si="137"/>
        <v>306575</v>
      </c>
      <c r="I681" s="36">
        <f t="shared" si="137"/>
        <v>80577</v>
      </c>
      <c r="J681" s="29">
        <f t="shared" si="137"/>
        <v>2409492</v>
      </c>
      <c r="K681" s="29">
        <f t="shared" si="137"/>
        <v>0</v>
      </c>
    </row>
    <row r="682" spans="1:11" ht="13">
      <c r="A682" s="20"/>
      <c r="D682" s="4"/>
      <c r="E682" s="3"/>
    </row>
    <row r="683" spans="1:11" ht="13">
      <c r="A683" s="1" t="str">
        <f>co_name</f>
        <v>DUKE ENERGY KENTUCKY, INC.</v>
      </c>
      <c r="B683" s="1"/>
      <c r="C683" s="3"/>
      <c r="D683" s="4"/>
      <c r="E683" s="3"/>
      <c r="F683" s="3"/>
      <c r="G683" s="3"/>
      <c r="H683" s="3"/>
      <c r="I683" s="3"/>
      <c r="J683" s="3" t="str">
        <f>J1</f>
        <v>FR-16(7)(v)-16</v>
      </c>
      <c r="K683" s="3"/>
    </row>
    <row r="684" spans="1:11" ht="13">
      <c r="A684" s="1" t="str">
        <f>$A$2</f>
        <v>DISTR. SEC. CLASSIFIED - ELECTRIC COST OF SERVICE</v>
      </c>
      <c r="B684" s="1"/>
      <c r="C684" s="3"/>
      <c r="D684" s="4"/>
      <c r="E684" s="3"/>
      <c r="F684" s="3"/>
      <c r="G684" s="3"/>
      <c r="H684" s="3"/>
      <c r="I684" s="3"/>
      <c r="J684" s="3" t="str">
        <f>J2</f>
        <v>WITNESS RESPONSIBLE:</v>
      </c>
      <c r="K684" s="3"/>
    </row>
    <row r="685" spans="1:11" ht="13">
      <c r="A685" s="1" t="str">
        <f>case_name</f>
        <v>CASE NO: 2022-00372</v>
      </c>
      <c r="B685" s="1"/>
      <c r="C685" s="3"/>
      <c r="D685" s="4"/>
      <c r="E685" s="3"/>
      <c r="F685" s="3"/>
      <c r="G685" s="3"/>
      <c r="H685" s="3"/>
      <c r="I685" s="3"/>
      <c r="J685" s="3" t="str">
        <f>Witness</f>
        <v>JAMES E. ZIOLKOWSKI</v>
      </c>
      <c r="K685" s="3"/>
    </row>
    <row r="686" spans="1:11" ht="13">
      <c r="A686" s="1" t="str">
        <f>data_filing</f>
        <v>DATA: 12 MONTHS ACTUAL  &amp; 0 MONTHS ESTIMATED</v>
      </c>
      <c r="B686" s="1"/>
      <c r="C686" s="3"/>
      <c r="D686" s="4"/>
      <c r="E686" s="3"/>
      <c r="F686" s="3"/>
      <c r="G686" s="3"/>
      <c r="H686" s="3"/>
      <c r="I686" s="3"/>
      <c r="J686" s="3" t="str">
        <f>"PAGE "&amp;Pages2-2&amp;" OF "&amp;Pages2</f>
        <v>PAGE 13 OF 15</v>
      </c>
      <c r="K686" s="3"/>
    </row>
    <row r="687" spans="1:11" ht="13">
      <c r="A687" s="1" t="str">
        <f>type</f>
        <v xml:space="preserve">TYPE OF FILING: "X" ORIGINAL   UPDATED    REVISED  </v>
      </c>
      <c r="B687" s="1"/>
      <c r="C687" s="3"/>
      <c r="D687" s="4"/>
      <c r="E687" s="3"/>
      <c r="F687" s="3"/>
      <c r="G687" s="3"/>
      <c r="H687" s="3"/>
      <c r="I687" s="3"/>
      <c r="J687" s="3"/>
      <c r="K687" s="3"/>
    </row>
    <row r="688" spans="1:11" ht="13">
      <c r="B688" s="1"/>
      <c r="C688" s="3"/>
      <c r="D688" s="4"/>
      <c r="E688" s="3"/>
      <c r="F688" s="3"/>
      <c r="G688" s="3"/>
      <c r="H688" s="3"/>
      <c r="I688" s="3"/>
      <c r="J688" s="3"/>
      <c r="K688" s="3"/>
    </row>
    <row r="689" spans="1:11" ht="13">
      <c r="B689" s="1"/>
      <c r="C689" s="3"/>
      <c r="D689" s="4"/>
      <c r="E689" s="3"/>
      <c r="F689" s="3"/>
      <c r="G689" s="3"/>
      <c r="H689" s="3"/>
      <c r="I689" s="3"/>
      <c r="J689" s="3"/>
      <c r="K689" s="3"/>
    </row>
    <row r="690" spans="1:11" ht="13">
      <c r="A690" s="4" t="s">
        <v>2</v>
      </c>
      <c r="B690" s="42"/>
      <c r="C690" s="45"/>
      <c r="D690" s="45"/>
      <c r="E690" s="3"/>
      <c r="F690" s="4" t="s">
        <v>3</v>
      </c>
      <c r="G690" s="7" t="s">
        <v>4</v>
      </c>
      <c r="H690" s="8"/>
      <c r="I690" s="9"/>
      <c r="J690" s="4" t="s">
        <v>3</v>
      </c>
      <c r="K690" s="4" t="s">
        <v>5</v>
      </c>
    </row>
    <row r="691" spans="1:11" ht="13">
      <c r="A691" s="10" t="s">
        <v>6</v>
      </c>
      <c r="B691" s="108" t="s">
        <v>128</v>
      </c>
      <c r="C691" s="109"/>
      <c r="D691" s="110" t="s">
        <v>129</v>
      </c>
      <c r="E691" s="11"/>
      <c r="F691" s="10" t="s">
        <v>130</v>
      </c>
      <c r="G691" s="68" t="str">
        <f>$G$9</f>
        <v>DEMAND</v>
      </c>
      <c r="H691" s="69" t="str">
        <f>$H$9</f>
        <v>ENERGY</v>
      </c>
      <c r="I691" s="70" t="str">
        <f>$I$9</f>
        <v>CUSTOMER</v>
      </c>
      <c r="J691" s="10" t="s">
        <v>13</v>
      </c>
      <c r="K691" s="10" t="s">
        <v>14</v>
      </c>
    </row>
    <row r="692" spans="1:11" ht="15.5">
      <c r="A692" s="111"/>
      <c r="B692" s="112"/>
      <c r="C692" s="113" t="s">
        <v>131</v>
      </c>
      <c r="D692" s="111"/>
      <c r="E692" s="3"/>
      <c r="G692" s="114">
        <f>$G$10</f>
        <v>3</v>
      </c>
      <c r="H692" s="115">
        <f>$H$10</f>
        <v>4</v>
      </c>
      <c r="I692" s="116">
        <f>$I$10</f>
        <v>5</v>
      </c>
    </row>
    <row r="693" spans="1:11" ht="13">
      <c r="A693" s="117">
        <v>1</v>
      </c>
      <c r="B693" s="118" t="s">
        <v>132</v>
      </c>
      <c r="C693" s="42"/>
      <c r="D693" s="42"/>
      <c r="E693" s="3"/>
      <c r="F693" s="3"/>
      <c r="G693" s="119"/>
      <c r="H693" s="120"/>
      <c r="I693" s="121"/>
      <c r="J693" s="3"/>
      <c r="K693" s="3"/>
    </row>
    <row r="694" spans="1:11" ht="13">
      <c r="A694" s="117">
        <v>2</v>
      </c>
      <c r="B694" s="122" t="s">
        <v>133</v>
      </c>
      <c r="C694" s="42"/>
      <c r="D694" s="4" t="str">
        <f>'[2]FR-16(7)(v)-1 Functional'!D694</f>
        <v>NP29</v>
      </c>
      <c r="E694" s="3"/>
      <c r="F694" s="33">
        <f>'[2]FR-16(7)(v)-14 TOTAL CLASS'!H694</f>
        <v>3811428</v>
      </c>
      <c r="G694" s="25">
        <f>'[2]FR-16(7)(v)-3 PROD Demand'!H694+'[2]FR-16(7)(v)-7 TRANS Demand'!H694+'[2]FR-16(7)(v)-11 DIST Demand'!H694</f>
        <v>3637207</v>
      </c>
      <c r="H694" s="26">
        <f>'[2]FR-16(7)(v)-4 PROD Energy'!H694+'[2]FR-16(7)(v)-8 TRANS Energy'!H694+'[2]FR-16(7)(v)-12 DIST Energy'!H694</f>
        <v>42986</v>
      </c>
      <c r="I694" s="27">
        <f>'[2]FR-16(7)(v)-5 PROD Cust'!H694+'[2]FR-16(7)(v)-9 TRANS Cust'!H694+'[2]FR-16(7)(v)-13 DIST Cust'!H694</f>
        <v>131235</v>
      </c>
      <c r="J694" s="24">
        <f>SUM(G694:I694)</f>
        <v>3811428</v>
      </c>
      <c r="K694" s="24">
        <f>F694-J694</f>
        <v>0</v>
      </c>
    </row>
    <row r="695" spans="1:11" ht="13">
      <c r="A695" s="117">
        <v>3</v>
      </c>
      <c r="B695" s="122" t="s">
        <v>134</v>
      </c>
      <c r="C695" s="123"/>
      <c r="D695" s="4" t="str">
        <f>'[2]FR-16(7)(v)-1 Functional'!D695</f>
        <v>NP29</v>
      </c>
      <c r="E695" s="3"/>
      <c r="F695" s="33">
        <f>'[2]FR-16(7)(v)-14 TOTAL CLASS'!H695</f>
        <v>0</v>
      </c>
      <c r="G695" s="25">
        <f>'[2]FR-16(7)(v)-3 PROD Demand'!H695+'[2]FR-16(7)(v)-7 TRANS Demand'!H695+'[2]FR-16(7)(v)-11 DIST Demand'!H695</f>
        <v>0</v>
      </c>
      <c r="H695" s="26">
        <f>'[2]FR-16(7)(v)-4 PROD Energy'!H695+'[2]FR-16(7)(v)-8 TRANS Energy'!H695+'[2]FR-16(7)(v)-12 DIST Energy'!H695</f>
        <v>0</v>
      </c>
      <c r="I695" s="27">
        <f>'[2]FR-16(7)(v)-5 PROD Cust'!H695+'[2]FR-16(7)(v)-9 TRANS Cust'!H695+'[2]FR-16(7)(v)-13 DIST Cust'!H695</f>
        <v>0</v>
      </c>
      <c r="J695" s="39">
        <f>SUM(G695:I695)</f>
        <v>0</v>
      </c>
      <c r="K695" s="39">
        <f>F695-J695</f>
        <v>0</v>
      </c>
    </row>
    <row r="696" spans="1:11" ht="13">
      <c r="A696" s="117">
        <v>4</v>
      </c>
      <c r="B696" s="124" t="s">
        <v>135</v>
      </c>
      <c r="C696" s="42"/>
      <c r="D696" s="125"/>
      <c r="E696" s="3"/>
      <c r="F696" s="126">
        <f t="shared" ref="F696:K696" si="138">SUM(F694:F695)</f>
        <v>3811428</v>
      </c>
      <c r="G696" s="82">
        <f t="shared" si="138"/>
        <v>3637207</v>
      </c>
      <c r="H696" s="83">
        <f t="shared" si="138"/>
        <v>42986</v>
      </c>
      <c r="I696" s="84">
        <f t="shared" si="138"/>
        <v>131235</v>
      </c>
      <c r="J696" s="24">
        <f t="shared" si="138"/>
        <v>3811428</v>
      </c>
      <c r="K696" s="24">
        <f t="shared" si="138"/>
        <v>0</v>
      </c>
    </row>
    <row r="697" spans="1:11" ht="15.5">
      <c r="A697" s="117">
        <v>5</v>
      </c>
      <c r="B697" s="111"/>
      <c r="C697" s="111"/>
      <c r="D697" s="128"/>
      <c r="E697" s="3"/>
      <c r="G697" s="21"/>
      <c r="H697" s="22"/>
      <c r="I697" s="23"/>
    </row>
    <row r="698" spans="1:11" ht="13">
      <c r="A698" s="117">
        <v>6</v>
      </c>
      <c r="B698" s="129" t="s">
        <v>136</v>
      </c>
      <c r="C698" s="42"/>
      <c r="D698" s="125"/>
      <c r="E698" s="3"/>
      <c r="G698" s="21"/>
      <c r="H698" s="22"/>
      <c r="I698" s="23"/>
    </row>
    <row r="699" spans="1:11" ht="13">
      <c r="A699" s="117">
        <v>7</v>
      </c>
      <c r="B699" s="118" t="s">
        <v>137</v>
      </c>
      <c r="C699" s="42"/>
      <c r="D699" s="125"/>
      <c r="E699" s="3"/>
      <c r="G699" s="21"/>
      <c r="H699" s="22"/>
      <c r="I699" s="23"/>
    </row>
    <row r="700" spans="1:11" ht="13">
      <c r="A700" s="117">
        <v>8</v>
      </c>
      <c r="B700" s="130" t="s">
        <v>138</v>
      </c>
      <c r="C700" s="123"/>
      <c r="D700" s="4" t="str">
        <f>'[2]FR-16(7)(v)-1 Functional'!D700</f>
        <v>A357</v>
      </c>
      <c r="E700" s="3"/>
      <c r="F700" s="33">
        <f>'[2]FR-16(7)(v)-14 TOTAL CLASS'!H700</f>
        <v>238250</v>
      </c>
      <c r="G700" s="25">
        <f>'[2]FR-16(7)(v)-3 PROD Demand'!H700+'[2]FR-16(7)(v)-7 TRANS Demand'!H700+'[2]FR-16(7)(v)-11 DIST Demand'!H700</f>
        <v>78997</v>
      </c>
      <c r="H700" s="26">
        <f>'[2]FR-16(7)(v)-4 PROD Energy'!H700+'[2]FR-16(7)(v)-8 TRANS Energy'!H700+'[2]FR-16(7)(v)-12 DIST Energy'!H700</f>
        <v>124711</v>
      </c>
      <c r="I700" s="27">
        <f>'[2]FR-16(7)(v)-5 PROD Cust'!H700+'[2]FR-16(7)(v)-9 TRANS Cust'!H700+'[2]FR-16(7)(v)-13 DIST Cust'!H700</f>
        <v>34542</v>
      </c>
      <c r="J700" s="39">
        <f>SUM(G700:I700)</f>
        <v>238250</v>
      </c>
      <c r="K700" s="39">
        <f>F700-J700</f>
        <v>0</v>
      </c>
    </row>
    <row r="701" spans="1:11" ht="13">
      <c r="A701" s="117">
        <v>9</v>
      </c>
      <c r="B701" s="124" t="s">
        <v>139</v>
      </c>
      <c r="C701" s="42"/>
      <c r="D701" s="125"/>
      <c r="E701" s="3"/>
      <c r="F701" s="126">
        <f t="shared" ref="F701:K701" si="139">SUM(F700)</f>
        <v>238250</v>
      </c>
      <c r="G701" s="82">
        <f t="shared" si="139"/>
        <v>78997</v>
      </c>
      <c r="H701" s="83">
        <f t="shared" si="139"/>
        <v>124711</v>
      </c>
      <c r="I701" s="84">
        <f t="shared" si="139"/>
        <v>34542</v>
      </c>
      <c r="J701" s="24">
        <f t="shared" si="139"/>
        <v>238250</v>
      </c>
      <c r="K701" s="24">
        <f t="shared" si="139"/>
        <v>0</v>
      </c>
    </row>
    <row r="702" spans="1:11" ht="13">
      <c r="A702" s="117">
        <v>10</v>
      </c>
      <c r="B702" s="42"/>
      <c r="C702" s="42"/>
      <c r="D702" s="125"/>
      <c r="E702" s="3"/>
      <c r="G702" s="21"/>
      <c r="H702" s="22"/>
      <c r="I702" s="23"/>
    </row>
    <row r="703" spans="1:11" ht="13">
      <c r="A703" s="117">
        <v>11</v>
      </c>
      <c r="B703" s="112" t="s">
        <v>140</v>
      </c>
      <c r="C703" s="131"/>
      <c r="D703" s="132"/>
      <c r="E703" s="3"/>
      <c r="G703" s="21"/>
      <c r="H703" s="22"/>
      <c r="I703" s="23"/>
    </row>
    <row r="704" spans="1:11" ht="13">
      <c r="A704" s="117">
        <v>12</v>
      </c>
      <c r="B704" s="122" t="s">
        <v>141</v>
      </c>
      <c r="C704" s="123"/>
      <c r="D704" s="4" t="str">
        <f>'[2]FR-16(7)(v)-1 Functional'!D704</f>
        <v>NP29</v>
      </c>
      <c r="E704" s="3"/>
      <c r="F704" s="33">
        <f>'[2]FR-16(7)(v)-14 TOTAL CLASS'!H704</f>
        <v>0</v>
      </c>
      <c r="G704" s="25">
        <f>'[2]FR-16(7)(v)-3 PROD Demand'!H704+'[2]FR-16(7)(v)-7 TRANS Demand'!H704+'[2]FR-16(7)(v)-11 DIST Demand'!H704</f>
        <v>0</v>
      </c>
      <c r="H704" s="26">
        <f>'[2]FR-16(7)(v)-4 PROD Energy'!H704+'[2]FR-16(7)(v)-8 TRANS Energy'!H704+'[2]FR-16(7)(v)-12 DIST Energy'!H704</f>
        <v>0</v>
      </c>
      <c r="I704" s="27">
        <f>'[2]FR-16(7)(v)-5 PROD Cust'!H704+'[2]FR-16(7)(v)-9 TRANS Cust'!H704+'[2]FR-16(7)(v)-13 DIST Cust'!H704</f>
        <v>0</v>
      </c>
      <c r="J704" s="39">
        <f>SUM(G704:I704)</f>
        <v>0</v>
      </c>
      <c r="K704" s="39">
        <f>F704-J704</f>
        <v>0</v>
      </c>
    </row>
    <row r="705" spans="1:11" ht="13">
      <c r="A705" s="117">
        <v>13</v>
      </c>
      <c r="B705" s="124" t="s">
        <v>142</v>
      </c>
      <c r="C705" s="42"/>
      <c r="D705" s="117"/>
      <c r="E705" s="3"/>
      <c r="F705" s="126">
        <f t="shared" ref="F705:K705" si="140">SUM(F704)</f>
        <v>0</v>
      </c>
      <c r="G705" s="82">
        <f t="shared" si="140"/>
        <v>0</v>
      </c>
      <c r="H705" s="83">
        <f t="shared" si="140"/>
        <v>0</v>
      </c>
      <c r="I705" s="84">
        <f t="shared" si="140"/>
        <v>0</v>
      </c>
      <c r="J705" s="24">
        <f t="shared" si="140"/>
        <v>0</v>
      </c>
      <c r="K705" s="24">
        <f t="shared" si="140"/>
        <v>0</v>
      </c>
    </row>
    <row r="706" spans="1:11" ht="13">
      <c r="A706" s="117">
        <v>14</v>
      </c>
      <c r="B706" s="42"/>
      <c r="C706" s="42"/>
      <c r="D706" s="117"/>
      <c r="E706" s="3"/>
      <c r="G706" s="21"/>
      <c r="H706" s="22"/>
      <c r="I706" s="23"/>
    </row>
    <row r="707" spans="1:11" ht="13">
      <c r="A707" s="117">
        <v>15</v>
      </c>
      <c r="B707" s="42" t="s">
        <v>143</v>
      </c>
      <c r="C707" s="42"/>
      <c r="D707" s="117"/>
      <c r="E707" s="3"/>
      <c r="F707" s="24">
        <f t="shared" ref="F707:K707" si="141">F705+F701</f>
        <v>238250</v>
      </c>
      <c r="G707" s="25">
        <f t="shared" si="141"/>
        <v>78997</v>
      </c>
      <c r="H707" s="26">
        <f t="shared" si="141"/>
        <v>124711</v>
      </c>
      <c r="I707" s="27">
        <f t="shared" si="141"/>
        <v>34542</v>
      </c>
      <c r="J707" s="24">
        <f t="shared" si="141"/>
        <v>238250</v>
      </c>
      <c r="K707" s="24">
        <f t="shared" si="141"/>
        <v>0</v>
      </c>
    </row>
    <row r="708" spans="1:11" ht="13">
      <c r="A708" s="117">
        <v>16</v>
      </c>
      <c r="B708" s="42"/>
      <c r="C708" s="42"/>
      <c r="D708" s="117"/>
      <c r="E708" s="3"/>
      <c r="G708" s="21"/>
      <c r="H708" s="22"/>
      <c r="I708" s="23"/>
    </row>
    <row r="709" spans="1:11" ht="13">
      <c r="A709" s="117">
        <v>17</v>
      </c>
      <c r="B709" s="133" t="s">
        <v>126</v>
      </c>
      <c r="C709" s="42"/>
      <c r="D709" s="117"/>
      <c r="E709" s="3"/>
      <c r="G709" s="21"/>
      <c r="H709" s="22"/>
      <c r="I709" s="23"/>
    </row>
    <row r="710" spans="1:11" ht="13">
      <c r="A710" s="117">
        <v>18</v>
      </c>
      <c r="B710" s="118" t="s">
        <v>144</v>
      </c>
      <c r="C710" s="42"/>
      <c r="D710" s="117"/>
      <c r="E710" s="3"/>
      <c r="G710" s="21"/>
      <c r="H710" s="22"/>
      <c r="I710" s="23"/>
    </row>
    <row r="711" spans="1:11" ht="13">
      <c r="A711" s="117">
        <v>19</v>
      </c>
      <c r="B711" s="42" t="s">
        <v>20</v>
      </c>
      <c r="C711" s="42"/>
      <c r="D711" s="117"/>
      <c r="E711" s="3"/>
      <c r="F711" s="24">
        <f>F433</f>
        <v>21221039</v>
      </c>
      <c r="G711" s="43">
        <f>G433</f>
        <v>19665261</v>
      </c>
      <c r="H711" s="24">
        <f>H433</f>
        <v>803828</v>
      </c>
      <c r="I711" s="44">
        <f>I433</f>
        <v>751950</v>
      </c>
      <c r="J711" s="24">
        <f>J433</f>
        <v>21221039</v>
      </c>
      <c r="K711" s="24">
        <f t="shared" ref="K711:K716" si="142">F711-J711</f>
        <v>0</v>
      </c>
    </row>
    <row r="712" spans="1:11" ht="13">
      <c r="A712" s="117">
        <v>20</v>
      </c>
      <c r="B712" s="42" t="s">
        <v>145</v>
      </c>
      <c r="C712" s="42"/>
      <c r="D712" s="117"/>
      <c r="E712" s="3"/>
      <c r="F712" s="24">
        <f>F676</f>
        <v>3033729</v>
      </c>
      <c r="G712" s="43">
        <f>G676</f>
        <v>2039961</v>
      </c>
      <c r="H712" s="24">
        <f>H676</f>
        <v>972859</v>
      </c>
      <c r="I712" s="44">
        <f>I676</f>
        <v>20909</v>
      </c>
      <c r="J712" s="24">
        <f>J676</f>
        <v>3033729</v>
      </c>
      <c r="K712" s="24">
        <f t="shared" si="142"/>
        <v>0</v>
      </c>
    </row>
    <row r="713" spans="1:11" ht="13">
      <c r="A713" s="117">
        <v>21</v>
      </c>
      <c r="B713" s="42" t="s">
        <v>146</v>
      </c>
      <c r="C713" s="42"/>
      <c r="D713" s="117"/>
      <c r="E713" s="3"/>
      <c r="F713" s="24">
        <f>-F641</f>
        <v>-13019249</v>
      </c>
      <c r="G713" s="43">
        <f>-G641</f>
        <v>-12154030</v>
      </c>
      <c r="H713" s="24">
        <f>-H641</f>
        <v>-441517</v>
      </c>
      <c r="I713" s="44">
        <f>-I641</f>
        <v>-423702</v>
      </c>
      <c r="J713" s="24">
        <f>-J641</f>
        <v>-13019249</v>
      </c>
      <c r="K713" s="24">
        <f t="shared" si="142"/>
        <v>0</v>
      </c>
    </row>
    <row r="714" spans="1:11" ht="13">
      <c r="A714" s="117">
        <v>22</v>
      </c>
      <c r="B714" s="42" t="s">
        <v>147</v>
      </c>
      <c r="C714" s="42"/>
      <c r="D714" s="117"/>
      <c r="E714" s="3"/>
      <c r="F714" s="24">
        <f>-F696</f>
        <v>-3811428</v>
      </c>
      <c r="G714" s="43">
        <f>-G696</f>
        <v>-3637207</v>
      </c>
      <c r="H714" s="24">
        <f>-H696</f>
        <v>-42986</v>
      </c>
      <c r="I714" s="44">
        <f>-I696</f>
        <v>-131235</v>
      </c>
      <c r="J714" s="24">
        <f>-J696</f>
        <v>-3811428</v>
      </c>
      <c r="K714" s="24">
        <f t="shared" si="142"/>
        <v>0</v>
      </c>
    </row>
    <row r="715" spans="1:11" ht="13">
      <c r="A715" s="117">
        <v>23</v>
      </c>
      <c r="B715" s="2" t="s">
        <v>19</v>
      </c>
      <c r="C715" s="42"/>
      <c r="D715" s="117"/>
      <c r="E715" s="3"/>
      <c r="F715" s="24">
        <f>F24</f>
        <v>0</v>
      </c>
      <c r="G715" s="43">
        <f>G24</f>
        <v>0</v>
      </c>
      <c r="H715" s="24">
        <f>H24</f>
        <v>0</v>
      </c>
      <c r="I715" s="44">
        <f>I24</f>
        <v>0</v>
      </c>
      <c r="J715" s="24">
        <f>J24</f>
        <v>0</v>
      </c>
      <c r="K715" s="24">
        <f t="shared" si="142"/>
        <v>0</v>
      </c>
    </row>
    <row r="716" spans="1:11" ht="13">
      <c r="A716" s="117">
        <v>24</v>
      </c>
      <c r="B716" s="123" t="s">
        <v>148</v>
      </c>
      <c r="C716" s="123"/>
      <c r="D716" s="117"/>
      <c r="E716" s="3"/>
      <c r="F716" s="39">
        <f>F707</f>
        <v>238250</v>
      </c>
      <c r="G716" s="40">
        <f>G707</f>
        <v>78997</v>
      </c>
      <c r="H716" s="39">
        <f>H707</f>
        <v>124711</v>
      </c>
      <c r="I716" s="41">
        <f>I707</f>
        <v>34542</v>
      </c>
      <c r="J716" s="39">
        <f>J707</f>
        <v>238250</v>
      </c>
      <c r="K716" s="24">
        <f t="shared" si="142"/>
        <v>0</v>
      </c>
    </row>
    <row r="717" spans="1:11" ht="13">
      <c r="A717" s="117">
        <v>25</v>
      </c>
      <c r="B717" s="42" t="s">
        <v>149</v>
      </c>
      <c r="C717" s="42"/>
      <c r="D717" s="117"/>
      <c r="E717" s="3"/>
      <c r="F717" s="24">
        <f t="shared" ref="F717:K717" si="143">SUM(F711:F716)</f>
        <v>7662341</v>
      </c>
      <c r="G717" s="43">
        <f t="shared" si="143"/>
        <v>5992982</v>
      </c>
      <c r="H717" s="24">
        <f t="shared" si="143"/>
        <v>1416895</v>
      </c>
      <c r="I717" s="44">
        <f t="shared" si="143"/>
        <v>252464</v>
      </c>
      <c r="J717" s="24">
        <f t="shared" si="143"/>
        <v>7662341</v>
      </c>
      <c r="K717" s="164">
        <f t="shared" si="143"/>
        <v>0</v>
      </c>
    </row>
    <row r="718" spans="1:11" ht="13">
      <c r="A718" s="117">
        <v>26</v>
      </c>
      <c r="B718" s="42"/>
      <c r="C718" s="42"/>
      <c r="D718" s="117"/>
      <c r="E718" s="3"/>
      <c r="G718" s="134"/>
      <c r="I718" s="135"/>
    </row>
    <row r="719" spans="1:11" ht="13">
      <c r="A719" s="117">
        <v>27</v>
      </c>
      <c r="B719" s="42" t="s">
        <v>150</v>
      </c>
      <c r="C719" s="42"/>
      <c r="D719" s="117"/>
      <c r="E719" s="3"/>
      <c r="F719" s="136">
        <f>ROUND(SIT/(1-SIT),8)</f>
        <v>5.2282660000000002E-2</v>
      </c>
      <c r="G719" s="137">
        <f>ROUND(SIT/(1-SIT),8)</f>
        <v>5.2282660000000002E-2</v>
      </c>
      <c r="H719" s="136">
        <f>ROUND(SIT/(1-SIT),8)</f>
        <v>5.2282660000000002E-2</v>
      </c>
      <c r="I719" s="138">
        <f>ROUND(SIT/(1-SIT),8)</f>
        <v>5.2282660000000002E-2</v>
      </c>
      <c r="J719" s="136"/>
      <c r="K719" s="136">
        <f>ROUND(SIT/(1-SIT),8)</f>
        <v>5.2282660000000002E-2</v>
      </c>
    </row>
    <row r="720" spans="1:11" ht="13">
      <c r="A720" s="117">
        <v>28</v>
      </c>
      <c r="B720" s="42" t="s">
        <v>151</v>
      </c>
      <c r="C720" s="42"/>
      <c r="D720" s="117"/>
      <c r="E720" s="3"/>
      <c r="F720" s="139">
        <f>ROUND(F717*F719,0)</f>
        <v>400608</v>
      </c>
      <c r="G720" s="43">
        <f>'[2]FR-16(7)(v)-3 PROD Demand'!H720+'[2]FR-16(7)(v)-7 TRANS Demand'!H720+'[2]FR-16(7)(v)-11 DIST Demand'!H720</f>
        <v>313329</v>
      </c>
      <c r="H720" s="139">
        <f>ROUND(H717*H719,0)</f>
        <v>74079</v>
      </c>
      <c r="I720" s="140">
        <f>ROUND(I717*I719,0)</f>
        <v>13199</v>
      </c>
      <c r="J720" s="24">
        <f>SUM(G720:I720)</f>
        <v>400607</v>
      </c>
      <c r="K720" s="24">
        <f>F720-J720</f>
        <v>1</v>
      </c>
    </row>
    <row r="721" spans="1:11" ht="13">
      <c r="A721" s="117">
        <v>29</v>
      </c>
      <c r="B721" s="123" t="s">
        <v>152</v>
      </c>
      <c r="C721" s="123"/>
      <c r="D721" s="117"/>
      <c r="E721" s="3"/>
      <c r="F721" s="139">
        <f>F707</f>
        <v>238250</v>
      </c>
      <c r="G721" s="141">
        <f>G707</f>
        <v>78997</v>
      </c>
      <c r="H721" s="139">
        <f>H707</f>
        <v>124711</v>
      </c>
      <c r="I721" s="140">
        <f>I707</f>
        <v>34542</v>
      </c>
      <c r="J721" s="139">
        <f>J707</f>
        <v>238250</v>
      </c>
      <c r="K721" s="24">
        <f>F721-J721</f>
        <v>0</v>
      </c>
    </row>
    <row r="722" spans="1:11" ht="13">
      <c r="A722" s="117">
        <v>30</v>
      </c>
      <c r="B722" s="42" t="s">
        <v>153</v>
      </c>
      <c r="C722" s="42"/>
      <c r="D722" s="117"/>
      <c r="E722" s="3"/>
      <c r="F722" s="142">
        <f t="shared" ref="F722:K722" si="144">F721+F720</f>
        <v>638858</v>
      </c>
      <c r="G722" s="143">
        <f t="shared" si="144"/>
        <v>392326</v>
      </c>
      <c r="H722" s="144">
        <f t="shared" si="144"/>
        <v>198790</v>
      </c>
      <c r="I722" s="145">
        <f t="shared" si="144"/>
        <v>47741</v>
      </c>
      <c r="J722" s="142">
        <f t="shared" si="144"/>
        <v>638857</v>
      </c>
      <c r="K722" s="142">
        <f t="shared" si="144"/>
        <v>1</v>
      </c>
    </row>
    <row r="723" spans="1:11" ht="13">
      <c r="A723" s="117">
        <v>31</v>
      </c>
      <c r="B723" s="42"/>
      <c r="C723" s="42"/>
      <c r="D723" s="117"/>
      <c r="E723" s="3"/>
      <c r="G723" s="21"/>
      <c r="H723" s="22"/>
      <c r="I723" s="23"/>
    </row>
    <row r="724" spans="1:11" ht="13">
      <c r="A724" s="117">
        <v>32</v>
      </c>
      <c r="B724" s="42" t="s">
        <v>154</v>
      </c>
      <c r="C724" s="42"/>
      <c r="D724" s="117"/>
      <c r="E724" s="3"/>
      <c r="G724" s="21"/>
      <c r="H724" s="22"/>
      <c r="I724" s="23"/>
    </row>
    <row r="725" spans="1:11" ht="13">
      <c r="A725" s="117">
        <v>33</v>
      </c>
      <c r="B725" s="42" t="s">
        <v>151</v>
      </c>
      <c r="C725" s="42"/>
      <c r="D725" s="117"/>
      <c r="E725" s="3"/>
      <c r="F725" s="139">
        <f>F720</f>
        <v>400608</v>
      </c>
      <c r="G725" s="146">
        <f>G720</f>
        <v>313329</v>
      </c>
      <c r="H725" s="147">
        <f>H720</f>
        <v>74079</v>
      </c>
      <c r="I725" s="148">
        <f>I720</f>
        <v>13199</v>
      </c>
      <c r="J725" s="139">
        <f>J720</f>
        <v>400607</v>
      </c>
      <c r="K725" s="24">
        <f>F725-J725</f>
        <v>1</v>
      </c>
    </row>
    <row r="726" spans="1:11" ht="13">
      <c r="A726" s="117">
        <v>34</v>
      </c>
      <c r="B726" s="123" t="s">
        <v>140</v>
      </c>
      <c r="C726" s="123"/>
      <c r="D726" s="117"/>
      <c r="E726" s="3"/>
      <c r="F726" s="139">
        <f>F705</f>
        <v>0</v>
      </c>
      <c r="G726" s="146">
        <f>G705</f>
        <v>0</v>
      </c>
      <c r="H726" s="147">
        <f>H705</f>
        <v>0</v>
      </c>
      <c r="I726" s="148">
        <f>I705</f>
        <v>0</v>
      </c>
      <c r="J726" s="139">
        <f>J705</f>
        <v>0</v>
      </c>
      <c r="K726" s="24">
        <f>F726-J726</f>
        <v>0</v>
      </c>
    </row>
    <row r="727" spans="1:11" ht="13">
      <c r="A727" s="117">
        <v>35</v>
      </c>
      <c r="B727" s="42" t="s">
        <v>155</v>
      </c>
      <c r="C727" s="42"/>
      <c r="D727" s="117"/>
      <c r="E727" s="3"/>
      <c r="F727" s="142">
        <f t="shared" ref="F727:K727" si="145">F725+F726</f>
        <v>400608</v>
      </c>
      <c r="G727" s="143">
        <f t="shared" si="145"/>
        <v>313329</v>
      </c>
      <c r="H727" s="144">
        <f t="shared" si="145"/>
        <v>74079</v>
      </c>
      <c r="I727" s="145">
        <f t="shared" si="145"/>
        <v>13199</v>
      </c>
      <c r="J727" s="142">
        <f t="shared" si="145"/>
        <v>400607</v>
      </c>
      <c r="K727" s="142">
        <f t="shared" si="145"/>
        <v>1</v>
      </c>
    </row>
    <row r="728" spans="1:11" ht="13">
      <c r="A728" s="117">
        <v>36</v>
      </c>
      <c r="B728" s="42"/>
      <c r="C728" s="42"/>
      <c r="D728" s="42"/>
      <c r="E728" s="3"/>
      <c r="F728" s="139"/>
      <c r="G728" s="146"/>
      <c r="H728" s="147"/>
      <c r="I728" s="148"/>
      <c r="J728" s="139"/>
      <c r="K728" s="139"/>
    </row>
    <row r="729" spans="1:11" ht="13">
      <c r="A729" s="117">
        <v>37</v>
      </c>
      <c r="B729" s="42" t="s">
        <v>156</v>
      </c>
      <c r="C729" s="42"/>
      <c r="D729" s="42"/>
      <c r="E729" s="3"/>
      <c r="F729" s="149">
        <f t="shared" ref="F729:K729" si="146">(SIT*(1-FIT))+((1-SIT)*(1-FIT)*RevTax)+FIT</f>
        <v>0.24925115</v>
      </c>
      <c r="G729" s="150">
        <f t="shared" si="146"/>
        <v>0.24925115</v>
      </c>
      <c r="H729" s="151">
        <f t="shared" si="146"/>
        <v>0.24925115</v>
      </c>
      <c r="I729" s="152">
        <f t="shared" si="146"/>
        <v>0.24925115</v>
      </c>
      <c r="J729" s="149">
        <f t="shared" si="146"/>
        <v>0.24925115</v>
      </c>
      <c r="K729" s="149">
        <f t="shared" si="146"/>
        <v>0.24925115</v>
      </c>
    </row>
    <row r="730" spans="1:11" ht="13">
      <c r="B730" s="1"/>
      <c r="C730" s="3"/>
      <c r="D730" s="4"/>
      <c r="E730" s="3"/>
      <c r="F730" s="3"/>
      <c r="G730" s="3"/>
      <c r="H730" s="3"/>
      <c r="I730" s="3"/>
      <c r="J730" s="3"/>
      <c r="K730" s="3"/>
    </row>
    <row r="731" spans="1:11" ht="13">
      <c r="A731" s="1" t="str">
        <f>co_name</f>
        <v>DUKE ENERGY KENTUCKY, INC.</v>
      </c>
      <c r="C731" s="3"/>
      <c r="D731" s="4"/>
      <c r="E731" s="3"/>
      <c r="F731" s="3"/>
      <c r="G731" s="3"/>
      <c r="H731" s="3"/>
      <c r="I731" s="3"/>
      <c r="J731" s="3" t="str">
        <f>J1</f>
        <v>FR-16(7)(v)-16</v>
      </c>
      <c r="K731" s="3"/>
    </row>
    <row r="732" spans="1:11" ht="13">
      <c r="A732" s="1" t="str">
        <f>$A$2</f>
        <v>DISTR. SEC. CLASSIFIED - ELECTRIC COST OF SERVICE</v>
      </c>
      <c r="C732" s="3"/>
      <c r="D732" s="4"/>
      <c r="E732" s="3"/>
      <c r="F732" s="3"/>
      <c r="G732" s="3"/>
      <c r="H732" s="3"/>
      <c r="I732" s="3"/>
      <c r="J732" s="3" t="str">
        <f>J2</f>
        <v>WITNESS RESPONSIBLE:</v>
      </c>
      <c r="K732" s="3"/>
    </row>
    <row r="733" spans="1:11" ht="13">
      <c r="A733" s="1" t="str">
        <f>case_name</f>
        <v>CASE NO: 2022-00372</v>
      </c>
      <c r="C733" s="3"/>
      <c r="D733" s="4"/>
      <c r="E733" s="3"/>
      <c r="F733" s="3"/>
      <c r="G733" s="3"/>
      <c r="H733" s="3"/>
      <c r="I733" s="3"/>
      <c r="J733" s="3" t="str">
        <f>Witness</f>
        <v>JAMES E. ZIOLKOWSKI</v>
      </c>
      <c r="K733" s="3"/>
    </row>
    <row r="734" spans="1:11" ht="13">
      <c r="A734" s="1" t="str">
        <f>data_filing</f>
        <v>DATA: 12 MONTHS ACTUAL  &amp; 0 MONTHS ESTIMATED</v>
      </c>
      <c r="C734" s="3"/>
      <c r="D734" s="4"/>
      <c r="E734" s="3"/>
      <c r="F734" s="3"/>
      <c r="G734" s="3"/>
      <c r="H734" s="3"/>
      <c r="I734" s="3"/>
      <c r="J734" s="3" t="str">
        <f>"PAGE "&amp;Pages2-1&amp;" OF "&amp;Pages2</f>
        <v>PAGE 14 OF 15</v>
      </c>
      <c r="K734" s="3"/>
    </row>
    <row r="735" spans="1:11" ht="13">
      <c r="A735" s="1" t="str">
        <f>type</f>
        <v xml:space="preserve">TYPE OF FILING: "X" ORIGINAL   UPDATED    REVISED  </v>
      </c>
      <c r="C735" s="3"/>
      <c r="D735" s="4"/>
      <c r="E735" s="3"/>
      <c r="F735" s="3"/>
      <c r="G735" s="3"/>
      <c r="H735" s="3"/>
      <c r="I735" s="3"/>
      <c r="J735" s="3"/>
      <c r="K735" s="3"/>
    </row>
    <row r="736" spans="1:11" ht="13">
      <c r="B736" s="1"/>
      <c r="C736" s="3"/>
      <c r="D736" s="4"/>
      <c r="E736" s="3"/>
      <c r="F736" s="3"/>
      <c r="G736" s="3"/>
      <c r="H736" s="3"/>
      <c r="I736" s="3"/>
      <c r="J736" s="3"/>
      <c r="K736" s="3"/>
    </row>
    <row r="737" spans="1:11" ht="13">
      <c r="B737" s="1"/>
      <c r="C737" s="3"/>
      <c r="D737" s="4"/>
      <c r="E737" s="3"/>
      <c r="F737" s="3"/>
      <c r="G737" s="3"/>
      <c r="H737" s="3"/>
      <c r="I737" s="3"/>
      <c r="J737" s="3"/>
      <c r="K737" s="3"/>
    </row>
    <row r="738" spans="1:11" ht="13">
      <c r="A738" s="4" t="s">
        <v>2</v>
      </c>
      <c r="B738" s="3"/>
      <c r="C738" s="3"/>
      <c r="D738" s="4"/>
      <c r="E738" s="3"/>
      <c r="F738" s="4" t="s">
        <v>3</v>
      </c>
      <c r="G738" s="7" t="s">
        <v>4</v>
      </c>
      <c r="H738" s="8"/>
      <c r="I738" s="9"/>
      <c r="J738" s="4" t="s">
        <v>3</v>
      </c>
      <c r="K738" s="4" t="s">
        <v>5</v>
      </c>
    </row>
    <row r="739" spans="1:11" ht="13">
      <c r="A739" s="10" t="s">
        <v>6</v>
      </c>
      <c r="B739" s="11" t="s">
        <v>157</v>
      </c>
      <c r="C739" s="11"/>
      <c r="D739" s="10" t="s">
        <v>8</v>
      </c>
      <c r="E739" s="11"/>
      <c r="F739" s="10" t="str">
        <f>$F$9</f>
        <v>DISTR. SEC.</v>
      </c>
      <c r="G739" s="68" t="str">
        <f t="shared" ref="G739:I740" si="147">G9</f>
        <v>DEMAND</v>
      </c>
      <c r="H739" s="69" t="str">
        <f t="shared" si="147"/>
        <v>ENERGY</v>
      </c>
      <c r="I739" s="70" t="str">
        <f t="shared" si="147"/>
        <v>CUSTOMER</v>
      </c>
      <c r="J739" s="10" t="s">
        <v>13</v>
      </c>
      <c r="K739" s="10" t="s">
        <v>14</v>
      </c>
    </row>
    <row r="740" spans="1:11" ht="13">
      <c r="C740" s="16" t="s">
        <v>158</v>
      </c>
      <c r="D740" s="4"/>
      <c r="E740" s="3"/>
      <c r="G740" s="71">
        <f t="shared" si="147"/>
        <v>3</v>
      </c>
      <c r="H740" s="72">
        <f t="shared" si="147"/>
        <v>4</v>
      </c>
      <c r="I740" s="73">
        <f t="shared" si="147"/>
        <v>5</v>
      </c>
    </row>
    <row r="741" spans="1:11" ht="13">
      <c r="A741" s="20">
        <v>1</v>
      </c>
      <c r="B741" s="2" t="s">
        <v>159</v>
      </c>
      <c r="D741" s="4"/>
      <c r="E741" s="3"/>
      <c r="G741" s="21"/>
      <c r="H741" s="22"/>
      <c r="I741" s="23"/>
    </row>
    <row r="742" spans="1:11" ht="13">
      <c r="A742" s="20">
        <v>2</v>
      </c>
      <c r="C742" s="2" t="str">
        <f>'[2]FR-16(7)(v)-1 Functional'!C742</f>
        <v>MISC SERVICE REVENUE</v>
      </c>
      <c r="D742" s="4" t="str">
        <f>'[2]FR-16(7)(v)-1 Functional'!D742</f>
        <v>D249</v>
      </c>
      <c r="E742" s="3"/>
      <c r="F742" s="33">
        <f>'[2]FR-16(7)(v)-14 TOTAL CLASS'!H742</f>
        <v>34674</v>
      </c>
      <c r="G742" s="25">
        <f>'[2]FR-16(7)(v)-3 PROD Demand'!H742+'[2]FR-16(7)(v)-7 TRANS Demand'!H742+'[2]FR-16(7)(v)-11 DIST Demand'!H742</f>
        <v>31817</v>
      </c>
      <c r="H742" s="26">
        <f>'[2]FR-16(7)(v)-4 PROD Energy'!H742+'[2]FR-16(7)(v)-8 TRANS Energy'!H742+'[2]FR-16(7)(v)-12 DIST Energy'!H742</f>
        <v>0</v>
      </c>
      <c r="I742" s="27">
        <f>'[2]FR-16(7)(v)-5 PROD Cust'!H742+'[2]FR-16(7)(v)-9 TRANS Cust'!H742+'[2]FR-16(7)(v)-13 DIST Cust'!H742</f>
        <v>2857</v>
      </c>
      <c r="J742" s="24">
        <f t="shared" ref="J742:J749" si="148">SUM(G742:I742)</f>
        <v>34674</v>
      </c>
      <c r="K742" s="24">
        <f>F742-J742</f>
        <v>0</v>
      </c>
    </row>
    <row r="743" spans="1:11" ht="13">
      <c r="A743" s="20">
        <v>3</v>
      </c>
      <c r="C743" s="2" t="str">
        <f>'[2]FR-16(7)(v)-1 Functional'!C743</f>
        <v>RECONNECTION CHARGES</v>
      </c>
      <c r="D743" s="4" t="str">
        <f>'[2]FR-16(7)(v)-1 Functional'!D743</f>
        <v>K405</v>
      </c>
      <c r="E743" s="3"/>
      <c r="F743" s="33">
        <f>'[2]FR-16(7)(v)-14 TOTAL CLASS'!H743</f>
        <v>4224</v>
      </c>
      <c r="G743" s="25">
        <f>'[2]FR-16(7)(v)-3 PROD Demand'!H743+'[2]FR-16(7)(v)-7 TRANS Demand'!H743+'[2]FR-16(7)(v)-11 DIST Demand'!H743</f>
        <v>0</v>
      </c>
      <c r="H743" s="26">
        <f>'[2]FR-16(7)(v)-4 PROD Energy'!H743+'[2]FR-16(7)(v)-8 TRANS Energy'!H743+'[2]FR-16(7)(v)-12 DIST Energy'!H743</f>
        <v>0</v>
      </c>
      <c r="I743" s="27">
        <f>'[2]FR-16(7)(v)-5 PROD Cust'!H743+'[2]FR-16(7)(v)-9 TRANS Cust'!H743+'[2]FR-16(7)(v)-13 DIST Cust'!H743</f>
        <v>4224</v>
      </c>
      <c r="J743" s="24">
        <f t="shared" si="148"/>
        <v>4224</v>
      </c>
      <c r="K743" s="24">
        <f t="shared" ref="K743:K749" si="149">F743-J743</f>
        <v>0</v>
      </c>
    </row>
    <row r="744" spans="1:11" ht="13">
      <c r="A744" s="20">
        <v>4</v>
      </c>
      <c r="C744" s="2" t="str">
        <f>'[2]FR-16(7)(v)-1 Functional'!C744</f>
        <v>POLE &amp; LINE ATTACHMENTS</v>
      </c>
      <c r="D744" s="4" t="str">
        <f>'[2]FR-16(7)(v)-1 Functional'!D744</f>
        <v>D249</v>
      </c>
      <c r="E744" s="3"/>
      <c r="F744" s="33">
        <f>'[2]FR-16(7)(v)-14 TOTAL CLASS'!H744</f>
        <v>54706</v>
      </c>
      <c r="G744" s="25">
        <f>'[2]FR-16(7)(v)-3 PROD Demand'!H744+'[2]FR-16(7)(v)-7 TRANS Demand'!H744+'[2]FR-16(7)(v)-11 DIST Demand'!H744</f>
        <v>50198</v>
      </c>
      <c r="H744" s="26">
        <f>'[2]FR-16(7)(v)-4 PROD Energy'!H744+'[2]FR-16(7)(v)-8 TRANS Energy'!H744+'[2]FR-16(7)(v)-12 DIST Energy'!H744</f>
        <v>0</v>
      </c>
      <c r="I744" s="27">
        <f>'[2]FR-16(7)(v)-5 PROD Cust'!H744+'[2]FR-16(7)(v)-9 TRANS Cust'!H744+'[2]FR-16(7)(v)-13 DIST Cust'!H744</f>
        <v>4508</v>
      </c>
      <c r="J744" s="24">
        <f t="shared" si="148"/>
        <v>54706</v>
      </c>
      <c r="K744" s="24">
        <f t="shared" si="149"/>
        <v>0</v>
      </c>
    </row>
    <row r="745" spans="1:11" ht="13">
      <c r="A745" s="20">
        <v>5</v>
      </c>
      <c r="C745" s="2" t="str">
        <f>'[2]FR-16(7)(v)-1 Functional'!C745</f>
        <v>RENTS</v>
      </c>
      <c r="D745" s="4" t="str">
        <f>'[2]FR-16(7)(v)-1 Functional'!D745</f>
        <v>D249</v>
      </c>
      <c r="E745" s="3"/>
      <c r="F745" s="33">
        <f>'[2]FR-16(7)(v)-14 TOTAL CLASS'!H745</f>
        <v>327214</v>
      </c>
      <c r="G745" s="25">
        <f>'[2]FR-16(7)(v)-3 PROD Demand'!H745+'[2]FR-16(7)(v)-7 TRANS Demand'!H745+'[2]FR-16(7)(v)-11 DIST Demand'!H745</f>
        <v>300251</v>
      </c>
      <c r="H745" s="26">
        <f>'[2]FR-16(7)(v)-4 PROD Energy'!H745+'[2]FR-16(7)(v)-8 TRANS Energy'!H745+'[2]FR-16(7)(v)-12 DIST Energy'!H745</f>
        <v>0</v>
      </c>
      <c r="I745" s="27">
        <f>'[2]FR-16(7)(v)-5 PROD Cust'!H745+'[2]FR-16(7)(v)-9 TRANS Cust'!H745+'[2]FR-16(7)(v)-13 DIST Cust'!H745</f>
        <v>26963</v>
      </c>
      <c r="J745" s="24">
        <f t="shared" si="148"/>
        <v>327214</v>
      </c>
      <c r="K745" s="24">
        <f t="shared" si="149"/>
        <v>0</v>
      </c>
    </row>
    <row r="746" spans="1:11" ht="13">
      <c r="A746" s="20">
        <v>6</v>
      </c>
      <c r="C746" s="2" t="str">
        <f>'[2]FR-16(7)(v)-1 Functional'!C746</f>
        <v>TRANSMISSION CHARGE PTP</v>
      </c>
      <c r="D746" s="4" t="str">
        <f>'[2]FR-16(7)(v)-1 Functional'!D746</f>
        <v>T229</v>
      </c>
      <c r="E746" s="3"/>
      <c r="F746" s="33">
        <f>'[2]FR-16(7)(v)-14 TOTAL CLASS'!H746</f>
        <v>0</v>
      </c>
      <c r="G746" s="25">
        <f>'[2]FR-16(7)(v)-3 PROD Demand'!H746+'[2]FR-16(7)(v)-7 TRANS Demand'!H746+'[2]FR-16(7)(v)-11 DIST Demand'!H746</f>
        <v>0</v>
      </c>
      <c r="H746" s="26">
        <f>'[2]FR-16(7)(v)-4 PROD Energy'!H746+'[2]FR-16(7)(v)-8 TRANS Energy'!H746+'[2]FR-16(7)(v)-12 DIST Energy'!H746</f>
        <v>0</v>
      </c>
      <c r="I746" s="27">
        <f>'[2]FR-16(7)(v)-5 PROD Cust'!H746+'[2]FR-16(7)(v)-9 TRANS Cust'!H746+'[2]FR-16(7)(v)-13 DIST Cust'!H746</f>
        <v>0</v>
      </c>
      <c r="J746" s="24">
        <f t="shared" si="148"/>
        <v>0</v>
      </c>
      <c r="K746" s="24">
        <f>F746-J746</f>
        <v>0</v>
      </c>
    </row>
    <row r="747" spans="1:11" ht="13">
      <c r="A747" s="20">
        <v>7</v>
      </c>
      <c r="C747" s="2" t="str">
        <f>'[2]FR-16(7)(v)-1 Functional'!C747</f>
        <v>PJM REACTIVE REVENUE</v>
      </c>
      <c r="D747" s="4" t="str">
        <f>'[2]FR-16(7)(v)-1 Functional'!D747</f>
        <v>K401</v>
      </c>
      <c r="E747" s="3"/>
      <c r="F747" s="33">
        <f>'[2]FR-16(7)(v)-14 TOTAL CLASS'!H747</f>
        <v>0</v>
      </c>
      <c r="G747" s="25">
        <f>'[2]FR-16(7)(v)-3 PROD Demand'!H747+'[2]FR-16(7)(v)-7 TRANS Demand'!H747+'[2]FR-16(7)(v)-11 DIST Demand'!H747</f>
        <v>0</v>
      </c>
      <c r="H747" s="26">
        <f>'[2]FR-16(7)(v)-4 PROD Energy'!H747+'[2]FR-16(7)(v)-8 TRANS Energy'!H747+'[2]FR-16(7)(v)-12 DIST Energy'!H747</f>
        <v>0</v>
      </c>
      <c r="I747" s="27">
        <f>'[2]FR-16(7)(v)-5 PROD Cust'!H747+'[2]FR-16(7)(v)-9 TRANS Cust'!H747+'[2]FR-16(7)(v)-13 DIST Cust'!H747</f>
        <v>0</v>
      </c>
      <c r="J747" s="24">
        <f t="shared" si="148"/>
        <v>0</v>
      </c>
      <c r="K747" s="24">
        <f>F747-J747</f>
        <v>0</v>
      </c>
    </row>
    <row r="748" spans="1:11" ht="13">
      <c r="A748" s="20">
        <v>8</v>
      </c>
      <c r="C748" s="2" t="str">
        <f>'[2]FR-16(7)(v)-1 Functional'!C748</f>
        <v>OTHER TRANSMISSION REVENUES</v>
      </c>
      <c r="D748" s="4" t="str">
        <f>'[2]FR-16(7)(v)-1 Functional'!D748</f>
        <v>T229</v>
      </c>
      <c r="E748" s="3"/>
      <c r="F748" s="33">
        <f>'[2]FR-16(7)(v)-14 TOTAL CLASS'!H748</f>
        <v>0</v>
      </c>
      <c r="G748" s="25">
        <f>'[2]FR-16(7)(v)-3 PROD Demand'!H748+'[2]FR-16(7)(v)-7 TRANS Demand'!H748+'[2]FR-16(7)(v)-11 DIST Demand'!H748</f>
        <v>0</v>
      </c>
      <c r="H748" s="26">
        <f>'[2]FR-16(7)(v)-4 PROD Energy'!H748+'[2]FR-16(7)(v)-8 TRANS Energy'!H748+'[2]FR-16(7)(v)-12 DIST Energy'!H748</f>
        <v>0</v>
      </c>
      <c r="I748" s="27">
        <f>'[2]FR-16(7)(v)-5 PROD Cust'!H748+'[2]FR-16(7)(v)-9 TRANS Cust'!H748+'[2]FR-16(7)(v)-13 DIST Cust'!H748</f>
        <v>0</v>
      </c>
      <c r="J748" s="24">
        <f t="shared" si="148"/>
        <v>0</v>
      </c>
      <c r="K748" s="24">
        <f>F748-J748</f>
        <v>0</v>
      </c>
    </row>
    <row r="749" spans="1:11" ht="13">
      <c r="A749" s="20">
        <v>9</v>
      </c>
      <c r="C749" s="28" t="str">
        <f>'[2]FR-16(7)(v)-1 Functional'!C749</f>
        <v>BAD CHECK CHARGES</v>
      </c>
      <c r="D749" s="4" t="str">
        <f>'[2]FR-16(7)(v)-1 Functional'!D749</f>
        <v>K405</v>
      </c>
      <c r="E749" s="3"/>
      <c r="F749" s="33">
        <f>'[2]FR-16(7)(v)-14 TOTAL CLASS'!H749</f>
        <v>3898</v>
      </c>
      <c r="G749" s="25">
        <f>'[2]FR-16(7)(v)-3 PROD Demand'!H749+'[2]FR-16(7)(v)-7 TRANS Demand'!H749+'[2]FR-16(7)(v)-11 DIST Demand'!H749</f>
        <v>0</v>
      </c>
      <c r="H749" s="26">
        <f>'[2]FR-16(7)(v)-4 PROD Energy'!H749+'[2]FR-16(7)(v)-8 TRANS Energy'!H749+'[2]FR-16(7)(v)-12 DIST Energy'!H749</f>
        <v>0</v>
      </c>
      <c r="I749" s="27">
        <f>'[2]FR-16(7)(v)-5 PROD Cust'!H749+'[2]FR-16(7)(v)-9 TRANS Cust'!H749+'[2]FR-16(7)(v)-13 DIST Cust'!H749</f>
        <v>3898</v>
      </c>
      <c r="J749" s="24">
        <f t="shared" si="148"/>
        <v>3898</v>
      </c>
      <c r="K749" s="24">
        <f t="shared" si="149"/>
        <v>0</v>
      </c>
    </row>
    <row r="750" spans="1:11" ht="13">
      <c r="A750" s="20">
        <v>10</v>
      </c>
      <c r="C750" s="2" t="str">
        <f>'[2]FR-16(7)(v)-1 Functional'!C750</f>
        <v xml:space="preserve">  TOTAL OTHER OPERATING REVS</v>
      </c>
      <c r="D750" s="4"/>
      <c r="E750" s="3"/>
      <c r="F750" s="29">
        <f t="shared" ref="F750:K750" si="150">SUM(F742:F749)</f>
        <v>424716</v>
      </c>
      <c r="G750" s="30">
        <f t="shared" si="150"/>
        <v>382266</v>
      </c>
      <c r="H750" s="31">
        <f t="shared" si="150"/>
        <v>0</v>
      </c>
      <c r="I750" s="32">
        <f t="shared" si="150"/>
        <v>42450</v>
      </c>
      <c r="J750" s="29">
        <f t="shared" si="150"/>
        <v>424716</v>
      </c>
      <c r="K750" s="29">
        <f t="shared" si="150"/>
        <v>0</v>
      </c>
    </row>
    <row r="751" spans="1:11" ht="13">
      <c r="A751" s="20">
        <v>11</v>
      </c>
      <c r="D751" s="4"/>
      <c r="E751" s="3"/>
      <c r="G751" s="21"/>
      <c r="H751" s="22"/>
      <c r="I751" s="23"/>
    </row>
    <row r="752" spans="1:11" ht="13">
      <c r="A752" s="20">
        <v>12</v>
      </c>
      <c r="B752" s="2" t="s">
        <v>157</v>
      </c>
      <c r="D752" s="4"/>
      <c r="E752" s="3"/>
      <c r="G752" s="21"/>
      <c r="H752" s="22"/>
      <c r="I752" s="23"/>
    </row>
    <row r="753" spans="1:11" ht="13">
      <c r="A753" s="20">
        <v>13</v>
      </c>
      <c r="C753" s="2" t="str">
        <f>'[2]FR-16(7)(v)-1 Functional'!C753</f>
        <v>TOTAL OP EXP EXC INC &amp; REV TAX</v>
      </c>
      <c r="D753" s="4"/>
      <c r="E753" s="3"/>
      <c r="F753" s="24">
        <f>F618</f>
        <v>84974580</v>
      </c>
      <c r="G753" s="25">
        <f>G618</f>
        <v>33171994</v>
      </c>
      <c r="H753" s="26">
        <f>H618</f>
        <v>49528655</v>
      </c>
      <c r="I753" s="27">
        <f>I618</f>
        <v>2273931</v>
      </c>
      <c r="J753" s="24">
        <f>J618</f>
        <v>84974580</v>
      </c>
      <c r="K753" s="24">
        <f t="shared" ref="K753:K758" si="151">F753-J753</f>
        <v>0</v>
      </c>
    </row>
    <row r="754" spans="1:11" ht="13">
      <c r="A754" s="20">
        <v>14</v>
      </c>
      <c r="C754" s="2" t="s">
        <v>20</v>
      </c>
      <c r="D754" s="4"/>
      <c r="E754" s="3"/>
      <c r="F754" s="24">
        <f>F433</f>
        <v>21221039</v>
      </c>
      <c r="G754" s="25">
        <f>G433</f>
        <v>19665261</v>
      </c>
      <c r="H754" s="26">
        <f>H433</f>
        <v>803828</v>
      </c>
      <c r="I754" s="27">
        <f>I433</f>
        <v>751950</v>
      </c>
      <c r="J754" s="24">
        <f>J433</f>
        <v>21221039</v>
      </c>
      <c r="K754" s="24">
        <f t="shared" si="151"/>
        <v>0</v>
      </c>
    </row>
    <row r="755" spans="1:11" ht="13">
      <c r="A755" s="20">
        <v>15</v>
      </c>
      <c r="C755" s="2" t="str">
        <f>'[2]FR-16(7)(v)-1 Functional'!C755</f>
        <v>NET FED INCOME TAX ALLOWABLE</v>
      </c>
      <c r="D755" s="4"/>
      <c r="E755" s="3"/>
      <c r="F755" s="24">
        <f>F676</f>
        <v>3033729</v>
      </c>
      <c r="G755" s="25">
        <f>G676</f>
        <v>2039961</v>
      </c>
      <c r="H755" s="26">
        <f>H676</f>
        <v>972859</v>
      </c>
      <c r="I755" s="27">
        <f>I676</f>
        <v>20909</v>
      </c>
      <c r="J755" s="24">
        <f>J676</f>
        <v>3033729</v>
      </c>
      <c r="K755" s="24">
        <f t="shared" si="151"/>
        <v>0</v>
      </c>
    </row>
    <row r="756" spans="1:11" ht="13">
      <c r="A756" s="20">
        <v>16</v>
      </c>
      <c r="C756" s="2" t="str">
        <f>'[2]FR-16(7)(v)-1 Functional'!C756</f>
        <v>NET STATE INCOME TAX ALLOWABLE</v>
      </c>
      <c r="D756" s="4"/>
      <c r="E756" s="3"/>
      <c r="F756" s="24">
        <f>F722</f>
        <v>638858</v>
      </c>
      <c r="G756" s="25">
        <f>G722</f>
        <v>392326</v>
      </c>
      <c r="H756" s="26">
        <f>H722</f>
        <v>198790</v>
      </c>
      <c r="I756" s="27">
        <f>I722</f>
        <v>47741</v>
      </c>
      <c r="J756" s="24">
        <f>J722</f>
        <v>638857</v>
      </c>
      <c r="K756" s="24">
        <f t="shared" si="151"/>
        <v>1</v>
      </c>
    </row>
    <row r="757" spans="1:11" ht="13">
      <c r="A757" s="20">
        <v>17</v>
      </c>
      <c r="C757" s="28" t="str">
        <f>'[2]FR-16(7)(v)-1 Functional'!C757</f>
        <v>TOTAL OTHER OPERATING REVENUES</v>
      </c>
      <c r="D757" s="4"/>
      <c r="E757" s="3"/>
      <c r="F757" s="24">
        <f>-F750</f>
        <v>-424716</v>
      </c>
      <c r="G757" s="25">
        <f>-G750</f>
        <v>-382266</v>
      </c>
      <c r="H757" s="26">
        <f>-H750</f>
        <v>0</v>
      </c>
      <c r="I757" s="27">
        <f>-I750</f>
        <v>-42450</v>
      </c>
      <c r="J757" s="24">
        <f>-J750</f>
        <v>-424716</v>
      </c>
      <c r="K757" s="24">
        <f t="shared" si="151"/>
        <v>0</v>
      </c>
    </row>
    <row r="758" spans="1:11" ht="13">
      <c r="A758" s="20">
        <v>18</v>
      </c>
      <c r="C758" s="2" t="str">
        <f>'[2]FR-16(7)(v)-1 Functional'!C758</f>
        <v xml:space="preserve">  SUBTOTAL B</v>
      </c>
      <c r="D758" s="4"/>
      <c r="E758" s="3"/>
      <c r="F758" s="29">
        <f>SUM(F752:F757)</f>
        <v>109443490</v>
      </c>
      <c r="G758" s="30">
        <f>SUM(G752:G757)</f>
        <v>54887276</v>
      </c>
      <c r="H758" s="31">
        <f>SUM(H752:H757)</f>
        <v>51504132</v>
      </c>
      <c r="I758" s="32">
        <f>SUM(I752:I757)</f>
        <v>3052081</v>
      </c>
      <c r="J758" s="29">
        <f>SUM(J752:J757)</f>
        <v>109443489</v>
      </c>
      <c r="K758" s="75">
        <f t="shared" si="151"/>
        <v>1</v>
      </c>
    </row>
    <row r="759" spans="1:11" ht="13">
      <c r="A759" s="20">
        <v>19</v>
      </c>
      <c r="D759" s="4"/>
      <c r="E759" s="3"/>
      <c r="G759" s="21"/>
      <c r="H759" s="22"/>
      <c r="I759" s="23"/>
    </row>
    <row r="760" spans="1:11" ht="13">
      <c r="A760" s="20">
        <v>20</v>
      </c>
      <c r="C760" s="2" t="str">
        <f>'[2]FR-16(7)(v)-1 Functional'!C760</f>
        <v>TOTAL OTHER OPERATING REVENUES</v>
      </c>
      <c r="D760" s="4"/>
      <c r="E760" s="3"/>
      <c r="F760" s="24">
        <f>-F757</f>
        <v>424716</v>
      </c>
      <c r="G760" s="25">
        <f>-G757</f>
        <v>382266</v>
      </c>
      <c r="H760" s="26">
        <f>-H757</f>
        <v>0</v>
      </c>
      <c r="I760" s="27">
        <f>-I757</f>
        <v>42450</v>
      </c>
      <c r="J760" s="24">
        <f>-J757</f>
        <v>424716</v>
      </c>
      <c r="K760" s="24">
        <f>F760-J760</f>
        <v>0</v>
      </c>
    </row>
    <row r="761" spans="1:11" ht="13">
      <c r="A761" s="20">
        <v>21</v>
      </c>
      <c r="C761" s="28" t="str">
        <f>'[2]FR-16(7)(v)-1 Functional'!C761</f>
        <v>LESS: REVS EXCL FROM REV TAX CALC</v>
      </c>
      <c r="D761" s="4"/>
      <c r="E761" s="3"/>
      <c r="F761" s="33">
        <f>'[2]FR-16(7)(v)-14 TOTAL CLASS'!H761</f>
        <v>0</v>
      </c>
      <c r="G761" s="25">
        <f>'[2]FR-16(7)(v)-3 PROD Demand'!H761+'[2]FR-16(7)(v)-7 TRANS Demand'!H761+'[2]FR-16(7)(v)-11 DIST Demand'!H761</f>
        <v>0</v>
      </c>
      <c r="H761" s="26">
        <f>'[2]FR-16(7)(v)-4 PROD Energy'!H761+'[2]FR-16(7)(v)-8 TRANS Energy'!H761+'[2]FR-16(7)(v)-12 DIST Energy'!H761</f>
        <v>0</v>
      </c>
      <c r="I761" s="27">
        <f>'[2]FR-16(7)(v)-5 PROD Cust'!H761+'[2]FR-16(7)(v)-9 TRANS Cust'!H761+'[2]FR-16(7)(v)-13 DIST Cust'!H761</f>
        <v>0</v>
      </c>
      <c r="J761" s="24">
        <f>SUM(G761:I761)</f>
        <v>0</v>
      </c>
      <c r="K761" s="24">
        <f>F761-J761</f>
        <v>0</v>
      </c>
    </row>
    <row r="762" spans="1:11" ht="13">
      <c r="A762" s="20">
        <v>22</v>
      </c>
      <c r="C762" s="2" t="str">
        <f>'[2]FR-16(7)(v)-1 Functional'!C762</f>
        <v>OTHER OPERATING REVS TO BE TAXED</v>
      </c>
      <c r="D762" s="4"/>
      <c r="E762" s="3"/>
      <c r="F762" s="29">
        <f t="shared" ref="F762:K762" si="152">F760-F761</f>
        <v>424716</v>
      </c>
      <c r="G762" s="30">
        <f t="shared" si="152"/>
        <v>382266</v>
      </c>
      <c r="H762" s="31">
        <f t="shared" si="152"/>
        <v>0</v>
      </c>
      <c r="I762" s="32">
        <f t="shared" si="152"/>
        <v>42450</v>
      </c>
      <c r="J762" s="29">
        <f t="shared" si="152"/>
        <v>424716</v>
      </c>
      <c r="K762" s="29">
        <f t="shared" si="152"/>
        <v>0</v>
      </c>
    </row>
    <row r="763" spans="1:11" ht="13">
      <c r="A763" s="20">
        <v>23</v>
      </c>
      <c r="D763" s="4"/>
      <c r="E763" s="3"/>
      <c r="G763" s="21"/>
      <c r="H763" s="22"/>
      <c r="I763" s="23"/>
    </row>
    <row r="764" spans="1:11" ht="13">
      <c r="A764" s="20">
        <v>24</v>
      </c>
      <c r="C764" s="2" t="str">
        <f>'[2]FR-16(7)(v)-1 Functional'!C764</f>
        <v>REVENUE TAX FACTOR</v>
      </c>
      <c r="D764" s="4"/>
      <c r="E764" s="3"/>
      <c r="F764" s="85">
        <f t="shared" ref="F764:K764" si="153">ROUND(F817/(1-F817),8)</f>
        <v>0</v>
      </c>
      <c r="G764" s="105">
        <f t="shared" si="153"/>
        <v>0</v>
      </c>
      <c r="H764" s="106">
        <f t="shared" si="153"/>
        <v>0</v>
      </c>
      <c r="I764" s="107">
        <f t="shared" si="153"/>
        <v>0</v>
      </c>
      <c r="J764" s="85">
        <f t="shared" si="153"/>
        <v>0</v>
      </c>
      <c r="K764" s="85">
        <f t="shared" si="153"/>
        <v>0</v>
      </c>
    </row>
    <row r="765" spans="1:11" ht="13">
      <c r="A765" s="20">
        <v>25</v>
      </c>
      <c r="C765" s="2" t="str">
        <f>'[2]FR-16(7)(v)-1 Functional'!C765</f>
        <v>REVENUE TAX ON OTHER OPER. REVS</v>
      </c>
      <c r="D765" s="4"/>
      <c r="E765" s="3"/>
      <c r="F765" s="24">
        <f>ROUND(F764*F762,0)</f>
        <v>0</v>
      </c>
      <c r="G765" s="25">
        <f>ROUND(G764*G762,0)</f>
        <v>0</v>
      </c>
      <c r="H765" s="26">
        <f>ROUND(H764*H762,0)</f>
        <v>0</v>
      </c>
      <c r="I765" s="27">
        <f>ROUND(I764*I762,0)</f>
        <v>0</v>
      </c>
      <c r="J765" s="24">
        <f>SUM(G765:I765)</f>
        <v>0</v>
      </c>
      <c r="K765" s="24">
        <f>F765-J765</f>
        <v>0</v>
      </c>
    </row>
    <row r="766" spans="1:11" ht="13">
      <c r="A766" s="20">
        <v>26</v>
      </c>
      <c r="C766" s="2" t="str">
        <f>'[2]FR-16(7)(v)-1 Functional'!C766</f>
        <v>REVENUE TAX ON COST OF SERVICE</v>
      </c>
      <c r="D766" s="4"/>
      <c r="E766" s="3"/>
      <c r="F766" s="24">
        <f>ROUND(F764*F758,0)</f>
        <v>0</v>
      </c>
      <c r="G766" s="25">
        <f>ROUND(G764*G758,0)</f>
        <v>0</v>
      </c>
      <c r="H766" s="26">
        <f>ROUND(H764*H758,0)</f>
        <v>0</v>
      </c>
      <c r="I766" s="27">
        <f>ROUND(I764*I758,0)</f>
        <v>0</v>
      </c>
      <c r="J766" s="24">
        <f>SUM(G766:I766)</f>
        <v>0</v>
      </c>
      <c r="K766" s="24">
        <f>F766-J766</f>
        <v>0</v>
      </c>
    </row>
    <row r="767" spans="1:11" ht="13">
      <c r="A767" s="20">
        <v>27</v>
      </c>
      <c r="C767" s="74" t="str">
        <f>'[2]FR-16(7)(v)-1 Functional'!C767</f>
        <v>TOTAL REVENUE TAX</v>
      </c>
      <c r="D767" s="4"/>
      <c r="E767" s="3"/>
      <c r="F767" s="29">
        <f>F766+F765</f>
        <v>0</v>
      </c>
      <c r="G767" s="30">
        <f>G766+G765</f>
        <v>0</v>
      </c>
      <c r="H767" s="31">
        <f>H766+H765</f>
        <v>0</v>
      </c>
      <c r="I767" s="32">
        <f>I766+I765</f>
        <v>0</v>
      </c>
      <c r="J767" s="29">
        <f>J766+J765</f>
        <v>0</v>
      </c>
      <c r="K767" s="75">
        <f>F767-J767</f>
        <v>0</v>
      </c>
    </row>
    <row r="768" spans="1:11" ht="13">
      <c r="A768" s="20">
        <v>28</v>
      </c>
      <c r="D768" s="4"/>
      <c r="E768" s="3"/>
      <c r="F768" s="97"/>
      <c r="G768" s="100"/>
      <c r="H768" s="101"/>
      <c r="I768" s="102"/>
      <c r="J768" s="97"/>
      <c r="K768" s="24"/>
    </row>
    <row r="769" spans="1:11" ht="13">
      <c r="A769" s="20">
        <v>29</v>
      </c>
      <c r="C769" s="2" t="s">
        <v>19</v>
      </c>
      <c r="D769" s="4"/>
      <c r="E769" s="3"/>
      <c r="F769" s="97">
        <f>F24</f>
        <v>0</v>
      </c>
      <c r="G769" s="25">
        <f>G24</f>
        <v>0</v>
      </c>
      <c r="H769" s="26">
        <f>H24</f>
        <v>0</v>
      </c>
      <c r="I769" s="27">
        <f>I24</f>
        <v>0</v>
      </c>
      <c r="J769" s="97">
        <f>J24</f>
        <v>0</v>
      </c>
      <c r="K769" s="24">
        <f>F769-J769</f>
        <v>0</v>
      </c>
    </row>
    <row r="770" spans="1:11" ht="13">
      <c r="A770" s="20">
        <v>30</v>
      </c>
      <c r="C770" s="74" t="str">
        <f>'[2]FR-16(7)(v)-1 Functional'!C770</f>
        <v xml:space="preserve">  TOTAL ELECTRIC COST OF SERVICE</v>
      </c>
      <c r="D770" s="4"/>
      <c r="E770" s="3"/>
      <c r="F770" s="29">
        <f t="shared" ref="F770:K770" si="154">F769+F767+F758</f>
        <v>109443490</v>
      </c>
      <c r="G770" s="30">
        <f t="shared" si="154"/>
        <v>54887276</v>
      </c>
      <c r="H770" s="31">
        <f t="shared" si="154"/>
        <v>51504132</v>
      </c>
      <c r="I770" s="32">
        <f t="shared" si="154"/>
        <v>3052081</v>
      </c>
      <c r="J770" s="29">
        <f t="shared" si="154"/>
        <v>109443489</v>
      </c>
      <c r="K770" s="29">
        <f t="shared" si="154"/>
        <v>1</v>
      </c>
    </row>
    <row r="771" spans="1:11" ht="13">
      <c r="A771" s="20">
        <v>31</v>
      </c>
      <c r="D771" s="4"/>
      <c r="E771" s="3"/>
      <c r="G771" s="21"/>
      <c r="H771" s="22"/>
      <c r="I771" s="23"/>
    </row>
    <row r="772" spans="1:11" ht="13">
      <c r="A772" s="20">
        <v>32</v>
      </c>
      <c r="B772" s="2" t="s">
        <v>160</v>
      </c>
      <c r="D772" s="4"/>
      <c r="E772" s="3"/>
      <c r="F772" s="33">
        <f>'[2]FR-16(7)(v)-14 TOTAL CLASS'!H772</f>
        <v>50723979</v>
      </c>
      <c r="G772" s="25">
        <f>'[2]FR-16(7)(v)-3 PROD Demand'!H772+'[2]FR-16(7)(v)-7 TRANS Demand'!H772+'[2]FR-16(7)(v)-11 DIST Demand'!H772</f>
        <v>16818619</v>
      </c>
      <c r="H772" s="26">
        <f>'[2]FR-16(7)(v)-4 PROD Energy'!H772+'[2]FR-16(7)(v)-8 TRANS Energy'!H772+'[2]FR-16(7)(v)-12 DIST Energy'!H772</f>
        <v>26551263</v>
      </c>
      <c r="I772" s="27">
        <f>'[2]FR-16(7)(v)-5 PROD Cust'!H772+'[2]FR-16(7)(v)-9 TRANS Cust'!H772+'[2]FR-16(7)(v)-13 DIST Cust'!H772</f>
        <v>7354097</v>
      </c>
      <c r="J772" s="24">
        <f>SUM(G772:I772)</f>
        <v>50723979</v>
      </c>
      <c r="K772" s="24">
        <f>F772-J772</f>
        <v>0</v>
      </c>
    </row>
    <row r="773" spans="1:11" ht="13">
      <c r="A773" s="20">
        <v>33</v>
      </c>
      <c r="B773" s="2" t="s">
        <v>161</v>
      </c>
      <c r="D773" s="4"/>
      <c r="E773" s="3"/>
      <c r="F773" s="24">
        <f>-F770</f>
        <v>-109443490</v>
      </c>
      <c r="G773" s="25">
        <f>-G770</f>
        <v>-54887276</v>
      </c>
      <c r="H773" s="26">
        <f>-H770</f>
        <v>-51504132</v>
      </c>
      <c r="I773" s="27">
        <f>-I770</f>
        <v>-3052081</v>
      </c>
      <c r="J773" s="24">
        <f>SUM(G773:I773)</f>
        <v>-109443489</v>
      </c>
      <c r="K773" s="24">
        <f>F773-J773</f>
        <v>-1</v>
      </c>
    </row>
    <row r="774" spans="1:11" ht="13">
      <c r="A774" s="20">
        <v>34</v>
      </c>
      <c r="B774" s="2" t="s">
        <v>162</v>
      </c>
      <c r="D774" s="4"/>
      <c r="E774" s="3"/>
      <c r="F774" s="24">
        <f>F773+F772</f>
        <v>-58719511</v>
      </c>
      <c r="G774" s="25">
        <f>G773+G772</f>
        <v>-38068657</v>
      </c>
      <c r="H774" s="26">
        <f>H773+H772</f>
        <v>-24952869</v>
      </c>
      <c r="I774" s="27">
        <f>I773+I772</f>
        <v>4302016</v>
      </c>
      <c r="J774" s="24">
        <f>SUM(G774:I774)</f>
        <v>-58719510</v>
      </c>
      <c r="K774" s="24">
        <f>F774-J774</f>
        <v>-1</v>
      </c>
    </row>
    <row r="775" spans="1:11" ht="13">
      <c r="A775" s="20">
        <v>35</v>
      </c>
      <c r="B775" s="2" t="s">
        <v>156</v>
      </c>
      <c r="D775" s="4"/>
      <c r="E775" s="3"/>
      <c r="F775" s="85">
        <f t="shared" ref="F775:K775" si="155">F729</f>
        <v>0.24925115</v>
      </c>
      <c r="G775" s="105">
        <f t="shared" si="155"/>
        <v>0.24925115</v>
      </c>
      <c r="H775" s="106">
        <f t="shared" si="155"/>
        <v>0.24925115</v>
      </c>
      <c r="I775" s="107">
        <f t="shared" si="155"/>
        <v>0.24925115</v>
      </c>
      <c r="J775" s="85">
        <f t="shared" si="155"/>
        <v>0.24925115</v>
      </c>
      <c r="K775" s="85">
        <f t="shared" si="155"/>
        <v>0.24925115</v>
      </c>
    </row>
    <row r="776" spans="1:11" ht="13">
      <c r="A776" s="20">
        <v>36</v>
      </c>
      <c r="B776" s="2" t="s">
        <v>163</v>
      </c>
      <c r="D776" s="4"/>
      <c r="E776" s="3"/>
      <c r="F776" s="24">
        <f>ROUND(F775*F774,0)</f>
        <v>-14635906</v>
      </c>
      <c r="G776" s="25">
        <f>'[2]FR-16(7)(v)-3 PROD Demand'!H776+'[2]FR-16(7)(v)-7 TRANS Demand'!H776+'[2]FR-16(7)(v)-11 DIST Demand'!H776</f>
        <v>-9488657</v>
      </c>
      <c r="H776" s="26">
        <f>ROUND(H775*H774,0)</f>
        <v>-6219531</v>
      </c>
      <c r="I776" s="27">
        <f>ROUND(I775*I774,0)</f>
        <v>1072282</v>
      </c>
      <c r="J776" s="24">
        <f>SUM(G776:I776)</f>
        <v>-14635906</v>
      </c>
      <c r="K776" s="24">
        <f>F776-J776</f>
        <v>0</v>
      </c>
    </row>
    <row r="777" spans="1:11" ht="13">
      <c r="A777" s="20">
        <v>37</v>
      </c>
      <c r="B777" s="2" t="s">
        <v>164</v>
      </c>
      <c r="D777" s="4"/>
      <c r="E777" s="3"/>
      <c r="F777" s="24">
        <f>F774-F776</f>
        <v>-44083605</v>
      </c>
      <c r="G777" s="76">
        <f>'[2]FR-16(7)(v)-3 PROD Demand'!H777+'[2]FR-16(7)(v)-7 TRANS Demand'!H777+'[2]FR-16(7)(v)-11 DIST Demand'!H777</f>
        <v>-28580001</v>
      </c>
      <c r="H777" s="77">
        <f>H774-H776</f>
        <v>-18733338</v>
      </c>
      <c r="I777" s="78">
        <f>I774-I776</f>
        <v>3229734</v>
      </c>
      <c r="J777" s="24">
        <f>SUM(G777:I777)</f>
        <v>-44083605</v>
      </c>
      <c r="K777" s="24">
        <f>F777-J777</f>
        <v>0</v>
      </c>
    </row>
    <row r="778" spans="1:11" ht="13">
      <c r="B778" s="3"/>
      <c r="C778" s="3"/>
      <c r="D778" s="4"/>
      <c r="E778" s="3"/>
    </row>
    <row r="779" spans="1:11" ht="13">
      <c r="A779" s="1" t="str">
        <f>co_name</f>
        <v>DUKE ENERGY KENTUCKY, INC.</v>
      </c>
      <c r="C779" s="3"/>
      <c r="D779" s="4"/>
      <c r="E779" s="3"/>
      <c r="F779" s="3"/>
      <c r="G779" s="3"/>
      <c r="H779" s="3"/>
      <c r="I779" s="3"/>
      <c r="J779" s="3" t="str">
        <f>J1</f>
        <v>FR-16(7)(v)-16</v>
      </c>
      <c r="K779" s="3"/>
    </row>
    <row r="780" spans="1:11" ht="13">
      <c r="A780" s="1" t="str">
        <f>$A$2</f>
        <v>DISTR. SEC. CLASSIFIED - ELECTRIC COST OF SERVICE</v>
      </c>
      <c r="C780" s="3"/>
      <c r="D780" s="4"/>
      <c r="E780" s="3"/>
      <c r="F780" s="3"/>
      <c r="G780" s="3"/>
      <c r="H780" s="3"/>
      <c r="I780" s="3"/>
      <c r="J780" s="3" t="str">
        <f>J2</f>
        <v>WITNESS RESPONSIBLE:</v>
      </c>
      <c r="K780" s="3"/>
    </row>
    <row r="781" spans="1:11" ht="13">
      <c r="A781" s="1" t="str">
        <f>case_name</f>
        <v>CASE NO: 2022-00372</v>
      </c>
      <c r="C781" s="3"/>
      <c r="D781" s="4"/>
      <c r="E781" s="3"/>
      <c r="F781" s="3"/>
      <c r="G781" s="3"/>
      <c r="H781" s="3"/>
      <c r="I781" s="3"/>
      <c r="J781" s="3" t="str">
        <f>Witness</f>
        <v>JAMES E. ZIOLKOWSKI</v>
      </c>
      <c r="K781" s="3"/>
    </row>
    <row r="782" spans="1:11" ht="13">
      <c r="A782" s="1" t="str">
        <f>data_filing</f>
        <v>DATA: 12 MONTHS ACTUAL  &amp; 0 MONTHS ESTIMATED</v>
      </c>
      <c r="C782" s="3"/>
      <c r="D782" s="4"/>
      <c r="E782" s="3"/>
      <c r="F782" s="3"/>
      <c r="G782" s="3"/>
      <c r="H782" s="3"/>
      <c r="I782" s="3"/>
      <c r="J782" s="3" t="str">
        <f>"PAGE "&amp;Pages2&amp;" OF "&amp;Pages2</f>
        <v>PAGE 15 OF 15</v>
      </c>
      <c r="K782" s="3"/>
    </row>
    <row r="783" spans="1:11" ht="13">
      <c r="A783" s="1" t="str">
        <f>type</f>
        <v xml:space="preserve">TYPE OF FILING: "X" ORIGINAL   UPDATED    REVISED  </v>
      </c>
      <c r="C783" s="3"/>
      <c r="D783" s="4"/>
      <c r="E783" s="3"/>
      <c r="F783" s="3"/>
      <c r="G783" s="3"/>
      <c r="H783" s="3"/>
      <c r="I783" s="3"/>
      <c r="J783" s="3"/>
      <c r="K783" s="3"/>
    </row>
    <row r="784" spans="1:11" ht="13">
      <c r="B784" s="1"/>
      <c r="C784" s="3"/>
      <c r="D784" s="4"/>
      <c r="E784" s="3"/>
      <c r="F784" s="3"/>
      <c r="G784" s="3"/>
      <c r="H784" s="3"/>
      <c r="I784" s="3"/>
      <c r="J784" s="3"/>
      <c r="K784" s="3"/>
    </row>
    <row r="785" spans="1:11" ht="13">
      <c r="B785" s="1"/>
      <c r="C785" s="3"/>
      <c r="D785" s="4"/>
      <c r="E785" s="3"/>
      <c r="F785" s="3"/>
      <c r="G785" s="3"/>
      <c r="H785" s="3"/>
      <c r="I785" s="3"/>
      <c r="J785" s="3"/>
      <c r="K785" s="3"/>
    </row>
    <row r="786" spans="1:11" ht="13">
      <c r="A786" s="4" t="s">
        <v>2</v>
      </c>
      <c r="B786" s="3"/>
      <c r="C786" s="3"/>
      <c r="D786" s="4"/>
      <c r="E786" s="3"/>
      <c r="F786" s="4" t="s">
        <v>3</v>
      </c>
      <c r="G786" s="7" t="s">
        <v>4</v>
      </c>
      <c r="H786" s="8"/>
      <c r="I786" s="9"/>
      <c r="J786" s="4" t="s">
        <v>3</v>
      </c>
      <c r="K786" s="4" t="s">
        <v>5</v>
      </c>
    </row>
    <row r="787" spans="1:11" ht="13">
      <c r="A787" s="10" t="s">
        <v>6</v>
      </c>
      <c r="B787" s="11" t="s">
        <v>165</v>
      </c>
      <c r="C787" s="11"/>
      <c r="D787" s="10" t="s">
        <v>8</v>
      </c>
      <c r="E787" s="11"/>
      <c r="F787" s="10" t="str">
        <f>$F$9</f>
        <v>DISTR. SEC.</v>
      </c>
      <c r="G787" s="68" t="str">
        <f t="shared" ref="G787:I788" si="156">G9</f>
        <v>DEMAND</v>
      </c>
      <c r="H787" s="69" t="str">
        <f t="shared" si="156"/>
        <v>ENERGY</v>
      </c>
      <c r="I787" s="70" t="str">
        <f t="shared" si="156"/>
        <v>CUSTOMER</v>
      </c>
      <c r="J787" s="10" t="s">
        <v>13</v>
      </c>
      <c r="K787" s="10" t="s">
        <v>14</v>
      </c>
    </row>
    <row r="788" spans="1:11" ht="13">
      <c r="C788" s="16" t="s">
        <v>166</v>
      </c>
      <c r="D788" s="4"/>
      <c r="E788" s="3"/>
      <c r="G788" s="115">
        <f t="shared" si="156"/>
        <v>3</v>
      </c>
      <c r="H788" s="115">
        <f t="shared" si="156"/>
        <v>4</v>
      </c>
      <c r="I788" s="115">
        <f t="shared" si="156"/>
        <v>5</v>
      </c>
    </row>
    <row r="789" spans="1:11" ht="13">
      <c r="A789" s="20">
        <v>1</v>
      </c>
      <c r="B789" s="2" t="s">
        <v>167</v>
      </c>
      <c r="D789" s="4"/>
      <c r="E789" s="3"/>
    </row>
    <row r="790" spans="1:11" ht="13">
      <c r="A790" s="20">
        <v>2</v>
      </c>
      <c r="B790" s="2" t="s">
        <v>168</v>
      </c>
      <c r="D790" s="4"/>
      <c r="E790" s="3"/>
      <c r="G790" s="153" t="s">
        <v>169</v>
      </c>
    </row>
    <row r="791" spans="1:11" ht="13">
      <c r="A791" s="20">
        <v>3</v>
      </c>
      <c r="C791" s="2" t="str">
        <f>'[2]FR-16(7)(v)-1 Functional'!C791</f>
        <v>LONG TERM DEBT</v>
      </c>
      <c r="D791" s="4"/>
      <c r="E791" s="3"/>
      <c r="F791" s="33">
        <f>'[2]FR-16(7)(v)-1 Functional'!$F$791</f>
        <v>804442968</v>
      </c>
      <c r="G791" s="154">
        <f>IF(TotalCap=0,0,ROUND(F791/TotalCap,4))</f>
        <v>0.44069999999999998</v>
      </c>
    </row>
    <row r="792" spans="1:11" ht="13">
      <c r="A792" s="20">
        <v>4</v>
      </c>
      <c r="C792" s="2" t="str">
        <f>'[2]FR-16(7)(v)-1 Functional'!C792</f>
        <v>PREFERRED STOCK</v>
      </c>
      <c r="D792" s="4"/>
      <c r="E792" s="3"/>
      <c r="F792" s="33">
        <f>'[2]FR-16(7)(v)-1 Functional'!$F$792</f>
        <v>0</v>
      </c>
      <c r="G792" s="154">
        <f>IF(TotalCap=0,0,ROUND(F792/TotalCap,4))</f>
        <v>0</v>
      </c>
    </row>
    <row r="793" spans="1:11" ht="13">
      <c r="A793" s="20">
        <v>5</v>
      </c>
      <c r="C793" s="2" t="str">
        <f>'[2]FR-16(7)(v)-1 Functional'!C793</f>
        <v>COMMON STOCK</v>
      </c>
      <c r="D793" s="4"/>
      <c r="E793" s="3"/>
      <c r="F793" s="33">
        <f>[2]!Equity</f>
        <v>951750195</v>
      </c>
      <c r="G793" s="154">
        <f>1-G791-G792-G794-G795</f>
        <v>0.52150000000000007</v>
      </c>
    </row>
    <row r="794" spans="1:11" ht="13">
      <c r="A794" s="20">
        <v>6</v>
      </c>
      <c r="C794" s="2" t="str">
        <f>'[2]FR-16(7)(v)-1 Functional'!C794</f>
        <v>SHORT TERM DEBT</v>
      </c>
      <c r="D794" s="4"/>
      <c r="E794" s="3"/>
      <c r="F794" s="33">
        <f>'[2]FR-16(7)(v)-1 Functional'!$F$794</f>
        <v>68990481</v>
      </c>
      <c r="G794" s="154">
        <f>IF(TotalCap=0,0,ROUND(F794/TotalCap,4))</f>
        <v>3.78E-2</v>
      </c>
    </row>
    <row r="795" spans="1:11" ht="13">
      <c r="A795" s="20">
        <v>7</v>
      </c>
      <c r="C795" s="2" t="str">
        <f>'[2]FR-16(7)(v)-1 Functional'!C795</f>
        <v>UNAMORTIZED DISCOUNT</v>
      </c>
      <c r="D795" s="4"/>
      <c r="E795" s="3"/>
      <c r="F795" s="33">
        <f>'[2]FR-16(7)(v)-1 Functional'!$F$795</f>
        <v>0</v>
      </c>
      <c r="G795" s="154">
        <f>IF(TotalCap=0,0,ROUND(F795/TotalCap,4))</f>
        <v>0</v>
      </c>
    </row>
    <row r="796" spans="1:11" ht="13">
      <c r="A796" s="20">
        <v>8</v>
      </c>
      <c r="C796" s="2" t="str">
        <f>'[2]FR-16(7)(v)-1 Functional'!C796</f>
        <v xml:space="preserve">  TOTAL</v>
      </c>
      <c r="D796" s="4"/>
      <c r="E796" s="3"/>
      <c r="F796" s="75">
        <f>SUM(F790:F795)</f>
        <v>1825183644</v>
      </c>
      <c r="G796" s="155">
        <f>SUM(G791:G795)</f>
        <v>1</v>
      </c>
    </row>
    <row r="797" spans="1:11" ht="13">
      <c r="A797" s="20">
        <v>9</v>
      </c>
      <c r="D797" s="4"/>
      <c r="E797" s="3"/>
    </row>
    <row r="798" spans="1:11" ht="13">
      <c r="A798" s="20">
        <v>10</v>
      </c>
      <c r="B798" s="2" t="s">
        <v>170</v>
      </c>
      <c r="D798" s="4"/>
      <c r="E798" s="3"/>
    </row>
    <row r="799" spans="1:11" ht="13">
      <c r="A799" s="20">
        <v>11</v>
      </c>
      <c r="C799" s="2" t="str">
        <f>'[2]FR-16(7)(v)-1 Functional'!C799</f>
        <v>LONG TERM DEBT</v>
      </c>
      <c r="D799" s="4"/>
      <c r="E799" s="3"/>
      <c r="F799" s="156">
        <f>'[2]FR-16(7)(v)-1 Functional'!$F$799</f>
        <v>4.3770000000000003E-2</v>
      </c>
      <c r="G799" s="157"/>
      <c r="H799" s="157"/>
      <c r="I799" s="157"/>
    </row>
    <row r="800" spans="1:11" ht="13">
      <c r="A800" s="20">
        <v>12</v>
      </c>
      <c r="C800" s="2" t="str">
        <f>'[2]FR-16(7)(v)-1 Functional'!C800</f>
        <v>PREFERRED STOCK</v>
      </c>
      <c r="D800" s="4"/>
      <c r="E800" s="3"/>
      <c r="F800" s="156">
        <f>'[2]FR-16(7)(v)-1 Functional'!$F$800</f>
        <v>0</v>
      </c>
      <c r="G800" s="157"/>
      <c r="H800" s="157"/>
      <c r="I800" s="157"/>
    </row>
    <row r="801" spans="1:11" ht="13">
      <c r="A801" s="20">
        <v>13</v>
      </c>
      <c r="C801" s="2" t="str">
        <f>'[2]FR-16(7)(v)-1 Functional'!C801</f>
        <v>COMMON STOCK</v>
      </c>
      <c r="D801" s="4"/>
      <c r="E801" s="3"/>
      <c r="F801" s="156">
        <f>'[2]FR-16(7)(v)-1 Functional'!$F$801</f>
        <v>9.7500000000000003E-2</v>
      </c>
      <c r="G801" s="157"/>
      <c r="H801" s="157"/>
      <c r="I801" s="157"/>
    </row>
    <row r="802" spans="1:11" ht="13">
      <c r="A802" s="20">
        <v>14</v>
      </c>
      <c r="C802" s="2" t="str">
        <f>'[2]FR-16(7)(v)-1 Functional'!C802</f>
        <v>SHORT TERM DEBT</v>
      </c>
      <c r="D802" s="4"/>
      <c r="E802" s="3"/>
      <c r="F802" s="156">
        <f>'[2]FR-16(7)(v)-1 Functional'!$F$802</f>
        <v>4.7390000000000002E-2</v>
      </c>
      <c r="G802" s="157"/>
      <c r="H802" s="157"/>
      <c r="I802" s="157"/>
    </row>
    <row r="803" spans="1:11" ht="13">
      <c r="A803" s="20">
        <v>15</v>
      </c>
      <c r="C803" s="2" t="str">
        <f>'[2]FR-16(7)(v)-1 Functional'!C803</f>
        <v>UNAMORTIZED DISCOUNT</v>
      </c>
      <c r="D803" s="4"/>
      <c r="E803" s="3"/>
      <c r="F803" s="156">
        <f>'[2]FR-16(7)(v)-1 Functional'!$F$803</f>
        <v>0</v>
      </c>
      <c r="G803" s="157"/>
      <c r="H803" s="157"/>
      <c r="I803" s="157"/>
    </row>
    <row r="804" spans="1:11" ht="13">
      <c r="A804" s="20">
        <v>16</v>
      </c>
      <c r="D804" s="4"/>
      <c r="E804" s="3"/>
    </row>
    <row r="805" spans="1:11" ht="13">
      <c r="A805" s="20">
        <v>17</v>
      </c>
      <c r="B805" s="2" t="s">
        <v>171</v>
      </c>
      <c r="D805" s="4"/>
      <c r="E805" s="3"/>
    </row>
    <row r="806" spans="1:11" ht="13">
      <c r="A806" s="20">
        <v>18</v>
      </c>
      <c r="C806" s="2" t="str">
        <f>'[2]FR-16(7)(v)-1 Functional'!C806</f>
        <v>LONG TERM DEBT</v>
      </c>
      <c r="D806" s="4"/>
      <c r="E806" s="3"/>
      <c r="F806" s="154">
        <f>ROUND(G791*F799,4)</f>
        <v>1.9300000000000001E-2</v>
      </c>
      <c r="G806" s="154"/>
      <c r="H806" s="154"/>
      <c r="I806" s="154"/>
    </row>
    <row r="807" spans="1:11" ht="13">
      <c r="A807" s="20">
        <v>19</v>
      </c>
      <c r="C807" s="2" t="str">
        <f>'[2]FR-16(7)(v)-1 Functional'!C807</f>
        <v>PREFERRED STOCK</v>
      </c>
      <c r="D807" s="4"/>
      <c r="E807" s="3"/>
      <c r="F807" s="154">
        <f>ROUND(G792*F800,4)</f>
        <v>0</v>
      </c>
      <c r="G807" s="154"/>
      <c r="H807" s="154"/>
      <c r="I807" s="154"/>
    </row>
    <row r="808" spans="1:11" ht="13">
      <c r="A808" s="20">
        <v>20</v>
      </c>
      <c r="C808" s="2" t="str">
        <f>'[2]FR-16(7)(v)-1 Functional'!C808</f>
        <v>COMMON STOCK</v>
      </c>
      <c r="D808" s="4"/>
      <c r="E808" s="3"/>
      <c r="F808" s="154">
        <f>ROUND(G793*F801,4)</f>
        <v>5.0799999999999998E-2</v>
      </c>
      <c r="G808" s="154"/>
      <c r="H808" s="154"/>
      <c r="I808" s="154"/>
    </row>
    <row r="809" spans="1:11" ht="13">
      <c r="A809" s="20">
        <v>21</v>
      </c>
      <c r="C809" s="2" t="str">
        <f>'[2]FR-16(7)(v)-1 Functional'!C809</f>
        <v>SHORT TERM DEBT</v>
      </c>
      <c r="D809" s="4"/>
      <c r="E809" s="3"/>
      <c r="F809" s="154">
        <f>ROUND(G794*F802,4)</f>
        <v>1.8E-3</v>
      </c>
      <c r="G809" s="154"/>
      <c r="H809" s="154"/>
      <c r="I809" s="154"/>
    </row>
    <row r="810" spans="1:11" ht="13">
      <c r="A810" s="20">
        <v>22</v>
      </c>
      <c r="C810" s="2" t="str">
        <f>'[2]FR-16(7)(v)-1 Functional'!C810</f>
        <v>UNAMORTIZED DISCOUNT</v>
      </c>
      <c r="D810" s="4"/>
      <c r="E810" s="3"/>
      <c r="F810" s="154">
        <f>ROUND(G795*F803,4)</f>
        <v>0</v>
      </c>
      <c r="G810" s="154"/>
      <c r="H810" s="154"/>
      <c r="I810" s="154"/>
    </row>
    <row r="811" spans="1:11" ht="13">
      <c r="A811" s="20">
        <v>23</v>
      </c>
      <c r="C811" s="2" t="str">
        <f>'[2]FR-16(7)(v)-1 Functional'!C811</f>
        <v xml:space="preserve">  TOT RATE OF RETURN ALLOWABLE</v>
      </c>
      <c r="D811" s="4"/>
      <c r="E811" s="3"/>
      <c r="F811" s="158">
        <f>SUM(F806:F810)</f>
        <v>7.1899999999999992E-2</v>
      </c>
      <c r="G811" s="154"/>
      <c r="H811" s="154"/>
      <c r="I811" s="154"/>
    </row>
    <row r="812" spans="1:11" ht="13">
      <c r="A812" s="20">
        <v>24</v>
      </c>
      <c r="D812" s="4"/>
      <c r="E812" s="3"/>
    </row>
    <row r="813" spans="1:11" ht="13">
      <c r="A813" s="20">
        <v>25</v>
      </c>
      <c r="B813" s="2" t="s">
        <v>172</v>
      </c>
      <c r="D813" s="4"/>
      <c r="E813" s="3"/>
    </row>
    <row r="814" spans="1:11" ht="13">
      <c r="A814" s="20">
        <v>26</v>
      </c>
      <c r="C814" s="2" t="str">
        <f>'[2]FR-16(7)(v)-1 Functional'!C814</f>
        <v>SHORT TERM DEBT COST</v>
      </c>
      <c r="D814" s="4"/>
      <c r="E814" s="3"/>
      <c r="F814" s="157">
        <v>0</v>
      </c>
      <c r="G814" s="159">
        <f>F814</f>
        <v>0</v>
      </c>
      <c r="H814" s="159">
        <f>F814</f>
        <v>0</v>
      </c>
      <c r="I814" s="159">
        <f>F814</f>
        <v>0</v>
      </c>
      <c r="J814" s="159">
        <f>F814</f>
        <v>0</v>
      </c>
      <c r="K814" s="159">
        <f>F814</f>
        <v>0</v>
      </c>
    </row>
    <row r="815" spans="1:11" ht="13">
      <c r="A815" s="20">
        <v>27</v>
      </c>
      <c r="C815" s="2" t="str">
        <f>'[2]FR-16(7)(v)-1 Functional'!C815</f>
        <v>FEDERAL INCOME TAX RATE</v>
      </c>
      <c r="D815" s="4"/>
      <c r="E815" s="3"/>
      <c r="F815" s="156">
        <f t="shared" ref="F815:K815" si="157">FIT</f>
        <v>0.21</v>
      </c>
      <c r="G815" s="159">
        <f t="shared" si="157"/>
        <v>0.21</v>
      </c>
      <c r="H815" s="159">
        <f t="shared" si="157"/>
        <v>0.21</v>
      </c>
      <c r="I815" s="159">
        <f t="shared" si="157"/>
        <v>0.21</v>
      </c>
      <c r="J815" s="159">
        <f t="shared" si="157"/>
        <v>0.21</v>
      </c>
      <c r="K815" s="159">
        <f t="shared" si="157"/>
        <v>0.21</v>
      </c>
    </row>
    <row r="816" spans="1:11" ht="13">
      <c r="A816" s="20">
        <v>28</v>
      </c>
      <c r="C816" s="2" t="str">
        <f>'[2]FR-16(7)(v)-1 Functional'!C816</f>
        <v>STATE INCOME TAX RATE</v>
      </c>
      <c r="D816" s="4"/>
      <c r="E816" s="3"/>
      <c r="F816" s="156">
        <f t="shared" ref="F816:K816" si="158">SIT</f>
        <v>4.9685000000000007E-2</v>
      </c>
      <c r="G816" s="159">
        <f t="shared" si="158"/>
        <v>4.9685000000000007E-2</v>
      </c>
      <c r="H816" s="159">
        <f t="shared" si="158"/>
        <v>4.9685000000000007E-2</v>
      </c>
      <c r="I816" s="159">
        <f t="shared" si="158"/>
        <v>4.9685000000000007E-2</v>
      </c>
      <c r="J816" s="159">
        <f t="shared" si="158"/>
        <v>4.9685000000000007E-2</v>
      </c>
      <c r="K816" s="159">
        <f t="shared" si="158"/>
        <v>4.9685000000000007E-2</v>
      </c>
    </row>
    <row r="817" spans="1:11" ht="13">
      <c r="A817" s="20">
        <v>29</v>
      </c>
      <c r="C817" s="2" t="str">
        <f>'[2]FR-16(7)(v)-1 Functional'!C817</f>
        <v>REVENUE TAX RATE</v>
      </c>
      <c r="D817" s="4"/>
      <c r="E817" s="3"/>
      <c r="F817" s="157">
        <v>0</v>
      </c>
      <c r="G817" s="159">
        <f>RevTax</f>
        <v>0</v>
      </c>
      <c r="H817" s="159">
        <f>RevTax</f>
        <v>0</v>
      </c>
      <c r="I817" s="159">
        <f>RevTax</f>
        <v>0</v>
      </c>
      <c r="J817" s="159">
        <f>RevTax</f>
        <v>0</v>
      </c>
      <c r="K817" s="159">
        <f>RevTax</f>
        <v>0</v>
      </c>
    </row>
    <row r="819" spans="1:11" ht="13">
      <c r="A819" s="1"/>
      <c r="C819" s="3"/>
      <c r="D819" s="4"/>
      <c r="E819" s="3"/>
      <c r="F819" s="3"/>
      <c r="G819" s="3"/>
      <c r="H819" s="3"/>
      <c r="I819" s="3"/>
      <c r="J819" s="3"/>
      <c r="K819" s="3"/>
    </row>
    <row r="820" spans="1:11" ht="13">
      <c r="A820" s="1"/>
      <c r="C820" s="3"/>
      <c r="D820" s="4"/>
      <c r="E820" s="3"/>
      <c r="F820" s="3"/>
      <c r="G820" s="3"/>
      <c r="H820" s="3"/>
      <c r="I820" s="3"/>
      <c r="J820" s="3"/>
      <c r="K820" s="3"/>
    </row>
    <row r="821" spans="1:11" ht="13">
      <c r="A821" s="1"/>
      <c r="C821" s="3"/>
      <c r="D821" s="4"/>
      <c r="E821" s="3"/>
      <c r="F821" s="3"/>
      <c r="G821" s="3"/>
      <c r="H821" s="3"/>
      <c r="I821" s="3"/>
      <c r="J821" s="3"/>
      <c r="K821" s="3"/>
    </row>
    <row r="822" spans="1:11" ht="13">
      <c r="A822" s="1"/>
      <c r="C822" s="3"/>
      <c r="D822" s="4"/>
      <c r="E822" s="3"/>
      <c r="F822" s="3"/>
      <c r="G822" s="3"/>
      <c r="H822" s="3"/>
      <c r="I822" s="3"/>
      <c r="J822" s="3"/>
      <c r="K822" s="3"/>
    </row>
    <row r="823" spans="1:11" ht="13">
      <c r="A823" s="1"/>
      <c r="C823" s="3"/>
      <c r="D823" s="4"/>
      <c r="E823" s="3"/>
      <c r="F823" s="3"/>
      <c r="G823" s="3"/>
      <c r="H823" s="3"/>
      <c r="I823" s="3"/>
      <c r="J823" s="3"/>
      <c r="K823" s="3"/>
    </row>
    <row r="870" spans="1:11" ht="13">
      <c r="A870" s="1"/>
      <c r="C870" s="3"/>
      <c r="D870" s="4"/>
      <c r="E870" s="3"/>
      <c r="F870" s="3"/>
      <c r="G870" s="3"/>
      <c r="H870" s="3"/>
      <c r="I870" s="3"/>
      <c r="J870" s="3"/>
      <c r="K870" s="3"/>
    </row>
    <row r="871" spans="1:11" ht="13">
      <c r="A871" s="1"/>
      <c r="C871" s="3"/>
      <c r="D871" s="4"/>
      <c r="E871" s="3"/>
      <c r="F871" s="3"/>
      <c r="G871" s="3"/>
      <c r="H871" s="3"/>
      <c r="I871" s="3"/>
      <c r="J871" s="3"/>
      <c r="K871" s="3"/>
    </row>
    <row r="872" spans="1:11" ht="13">
      <c r="A872" s="1"/>
      <c r="C872" s="3"/>
      <c r="D872" s="4"/>
      <c r="E872" s="3"/>
      <c r="F872" s="3"/>
      <c r="G872" s="3"/>
      <c r="H872" s="3"/>
      <c r="I872" s="3"/>
      <c r="J872" s="3"/>
      <c r="K872" s="3"/>
    </row>
    <row r="873" spans="1:11" ht="13">
      <c r="A873" s="1"/>
      <c r="C873" s="3"/>
      <c r="D873" s="4"/>
      <c r="E873" s="3"/>
      <c r="F873" s="3"/>
      <c r="G873" s="3"/>
      <c r="H873" s="3"/>
      <c r="I873" s="3"/>
      <c r="J873" s="3"/>
      <c r="K873" s="3"/>
    </row>
    <row r="874" spans="1:11" ht="13">
      <c r="A874" s="1"/>
      <c r="C874" s="3"/>
      <c r="D874" s="4"/>
      <c r="E874" s="3"/>
      <c r="F874" s="3"/>
      <c r="G874" s="3"/>
      <c r="H874" s="3"/>
      <c r="I874" s="3"/>
      <c r="J874" s="3"/>
      <c r="K874" s="3"/>
    </row>
    <row r="928" spans="1:11" ht="13">
      <c r="A928" s="1"/>
      <c r="C928" s="3"/>
      <c r="D928" s="4"/>
      <c r="E928" s="3"/>
      <c r="F928" s="3"/>
      <c r="G928" s="3"/>
      <c r="H928" s="3"/>
      <c r="I928" s="3"/>
      <c r="J928" s="3"/>
      <c r="K928" s="3"/>
    </row>
    <row r="929" spans="1:11" ht="13">
      <c r="A929" s="1"/>
      <c r="C929" s="3"/>
      <c r="D929" s="4"/>
      <c r="E929" s="3"/>
      <c r="F929" s="3"/>
      <c r="G929" s="3"/>
      <c r="H929" s="3"/>
      <c r="I929" s="3"/>
      <c r="J929" s="3"/>
      <c r="K929" s="3"/>
    </row>
    <row r="930" spans="1:11" ht="13">
      <c r="A930" s="1"/>
      <c r="C930" s="3"/>
      <c r="D930" s="4"/>
      <c r="E930" s="3"/>
      <c r="F930" s="3"/>
      <c r="G930" s="3"/>
      <c r="H930" s="3"/>
      <c r="I930" s="3"/>
      <c r="J930" s="3"/>
      <c r="K930" s="3"/>
    </row>
    <row r="931" spans="1:11" ht="13">
      <c r="A931" s="1"/>
      <c r="C931" s="3"/>
      <c r="D931" s="4"/>
      <c r="E931" s="3"/>
      <c r="F931" s="3"/>
      <c r="G931" s="3"/>
      <c r="H931" s="3"/>
      <c r="I931" s="3"/>
      <c r="J931" s="3"/>
      <c r="K931" s="3"/>
    </row>
    <row r="932" spans="1:11" ht="13">
      <c r="A932" s="1"/>
      <c r="C932" s="3"/>
      <c r="D932" s="4"/>
      <c r="E932" s="3"/>
      <c r="F932" s="3"/>
      <c r="G932" s="3"/>
      <c r="H932" s="3"/>
      <c r="I932" s="3"/>
      <c r="J932" s="3"/>
      <c r="K932" s="3"/>
    </row>
    <row r="984" spans="1:11" ht="20">
      <c r="A984" s="160" t="s">
        <v>173</v>
      </c>
      <c r="D984" s="2"/>
    </row>
    <row r="986" spans="1:11" ht="13">
      <c r="A986" s="1" t="str">
        <f>co_name</f>
        <v>DUKE ENERGY KENTUCKY, INC.</v>
      </c>
      <c r="C986" s="3"/>
      <c r="D986" s="4"/>
      <c r="E986" s="3"/>
      <c r="F986" s="3"/>
      <c r="G986" s="3"/>
      <c r="H986" s="3"/>
      <c r="I986" s="3"/>
      <c r="J986" s="3" t="str">
        <f>J1</f>
        <v>FR-16(7)(v)-16</v>
      </c>
      <c r="K986" s="3"/>
    </row>
    <row r="987" spans="1:11" ht="13">
      <c r="A987" s="1" t="str">
        <f>$A$2</f>
        <v>DISTR. SEC. CLASSIFIED - ELECTRIC COST OF SERVICE</v>
      </c>
      <c r="C987" s="3"/>
      <c r="D987" s="4"/>
      <c r="E987" s="3"/>
      <c r="F987" s="3"/>
      <c r="G987" s="3"/>
      <c r="H987" s="3"/>
      <c r="I987" s="3"/>
      <c r="J987" s="3" t="str">
        <f>J2</f>
        <v>WITNESS RESPONSIBLE:</v>
      </c>
      <c r="K987" s="3"/>
    </row>
    <row r="988" spans="1:11" ht="13">
      <c r="A988" s="1" t="str">
        <f>case_name</f>
        <v>CASE NO: 2022-00372</v>
      </c>
      <c r="C988" s="3"/>
      <c r="D988" s="4"/>
      <c r="E988" s="3"/>
      <c r="F988" s="3"/>
      <c r="G988" s="3"/>
      <c r="H988" s="3"/>
      <c r="I988" s="3"/>
      <c r="J988" s="3" t="str">
        <f>Witness</f>
        <v>JAMES E. ZIOLKOWSKI</v>
      </c>
      <c r="K988" s="3"/>
    </row>
    <row r="989" spans="1:11" ht="13">
      <c r="A989" s="1" t="str">
        <f>data_filing</f>
        <v>DATA: 12 MONTHS ACTUAL  &amp; 0 MONTHS ESTIMATED</v>
      </c>
      <c r="C989" s="3"/>
      <c r="D989" s="4"/>
      <c r="E989" s="3"/>
      <c r="F989" s="3"/>
      <c r="G989" s="3"/>
      <c r="H989" s="3"/>
      <c r="I989" s="3"/>
      <c r="J989" s="3" t="str">
        <f>"PAGE "&amp;Pages2&amp;" OF "&amp;Pages2</f>
        <v>PAGE 15 OF 15</v>
      </c>
      <c r="K989" s="3"/>
    </row>
    <row r="990" spans="1:11" ht="13">
      <c r="A990" s="1" t="str">
        <f>type</f>
        <v xml:space="preserve">TYPE OF FILING: "X" ORIGINAL   UPDATED    REVISED  </v>
      </c>
      <c r="C990" s="3"/>
      <c r="D990" s="4"/>
      <c r="E990" s="3"/>
      <c r="F990" s="3"/>
      <c r="G990" s="3"/>
      <c r="H990" s="3"/>
      <c r="I990" s="3"/>
      <c r="J990" s="3"/>
      <c r="K990" s="3"/>
    </row>
    <row r="993" spans="1:11" ht="13">
      <c r="A993" s="4" t="s">
        <v>2</v>
      </c>
      <c r="B993" s="3"/>
      <c r="C993" s="3"/>
      <c r="D993" s="4"/>
      <c r="E993" s="3"/>
      <c r="F993" s="4" t="s">
        <v>3</v>
      </c>
      <c r="G993" s="7" t="s">
        <v>4</v>
      </c>
      <c r="H993" s="8"/>
      <c r="I993" s="9"/>
      <c r="J993" s="4" t="s">
        <v>3</v>
      </c>
      <c r="K993" s="4" t="s">
        <v>5</v>
      </c>
    </row>
    <row r="994" spans="1:11" ht="13">
      <c r="A994" s="10" t="s">
        <v>6</v>
      </c>
      <c r="B994" s="11" t="s">
        <v>174</v>
      </c>
      <c r="C994" s="11"/>
      <c r="D994" s="10" t="s">
        <v>8</v>
      </c>
      <c r="E994" s="11"/>
      <c r="F994" s="10" t="str">
        <f>$F$9</f>
        <v>DISTR. SEC.</v>
      </c>
      <c r="G994" s="68" t="s">
        <v>10</v>
      </c>
      <c r="H994" s="69" t="s">
        <v>175</v>
      </c>
      <c r="I994" s="70" t="s">
        <v>12</v>
      </c>
      <c r="J994" s="10" t="s">
        <v>13</v>
      </c>
      <c r="K994" s="10" t="s">
        <v>14</v>
      </c>
    </row>
    <row r="995" spans="1:11" ht="13">
      <c r="B995" s="3"/>
      <c r="C995" s="16" t="s">
        <v>176</v>
      </c>
      <c r="D995" s="4"/>
      <c r="E995" s="3"/>
      <c r="G995" s="71">
        <f>G10</f>
        <v>3</v>
      </c>
      <c r="H995" s="72">
        <f>H10</f>
        <v>4</v>
      </c>
      <c r="I995" s="73">
        <f>I10</f>
        <v>5</v>
      </c>
    </row>
    <row r="996" spans="1:11" ht="13">
      <c r="A996" s="20">
        <v>1</v>
      </c>
      <c r="B996" s="2" t="s">
        <v>16</v>
      </c>
      <c r="D996" s="4"/>
      <c r="E996" s="3"/>
      <c r="G996" s="21"/>
      <c r="H996" s="22"/>
      <c r="I996" s="23"/>
    </row>
    <row r="997" spans="1:11" ht="13">
      <c r="A997" s="20">
        <v>2</v>
      </c>
      <c r="C997" s="2" t="str">
        <f>'[2]FR-16(7)(v)-1 Functional'!C1008</f>
        <v>TOTAL ELECTRIC COST OF SERVICE</v>
      </c>
      <c r="D997" s="4"/>
      <c r="E997" s="3"/>
      <c r="F997" s="24">
        <f t="shared" ref="F997:K997" si="159">F770</f>
        <v>109443490</v>
      </c>
      <c r="G997" s="25">
        <f t="shared" si="159"/>
        <v>54887276</v>
      </c>
      <c r="H997" s="26">
        <f t="shared" si="159"/>
        <v>51504132</v>
      </c>
      <c r="I997" s="27">
        <f t="shared" si="159"/>
        <v>3052081</v>
      </c>
      <c r="J997" s="24">
        <f t="shared" si="159"/>
        <v>109443489</v>
      </c>
      <c r="K997" s="24">
        <f t="shared" si="159"/>
        <v>1</v>
      </c>
    </row>
    <row r="998" spans="1:11" ht="13">
      <c r="A998" s="20">
        <v>3</v>
      </c>
      <c r="C998" s="28" t="str">
        <f>'[2]FR-16(7)(v)-1 Functional'!C1009</f>
        <v>TOTAL OTHER OPERATING REVENUES</v>
      </c>
      <c r="D998" s="4"/>
      <c r="E998" s="3"/>
      <c r="F998" s="24">
        <f t="shared" ref="F998:K998" si="160">F750</f>
        <v>424716</v>
      </c>
      <c r="G998" s="25">
        <f t="shared" si="160"/>
        <v>382266</v>
      </c>
      <c r="H998" s="26">
        <f t="shared" si="160"/>
        <v>0</v>
      </c>
      <c r="I998" s="27">
        <f t="shared" si="160"/>
        <v>42450</v>
      </c>
      <c r="J998" s="24">
        <f t="shared" si="160"/>
        <v>424716</v>
      </c>
      <c r="K998" s="24">
        <f t="shared" si="160"/>
        <v>0</v>
      </c>
    </row>
    <row r="999" spans="1:11" ht="13">
      <c r="A999" s="20">
        <v>4</v>
      </c>
      <c r="C999" s="2" t="str">
        <f>'[2]FR-16(7)(v)-1 Functional'!C1010</f>
        <v xml:space="preserve">  TOTAL ELECTRIC REVENUE</v>
      </c>
      <c r="D999" s="4"/>
      <c r="E999" s="3"/>
      <c r="F999" s="29">
        <f t="shared" ref="F999:K999" si="161">SUM(F996:F998)</f>
        <v>109868206</v>
      </c>
      <c r="G999" s="30">
        <f t="shared" si="161"/>
        <v>55269542</v>
      </c>
      <c r="H999" s="31">
        <f t="shared" si="161"/>
        <v>51504132</v>
      </c>
      <c r="I999" s="32">
        <f t="shared" si="161"/>
        <v>3094531</v>
      </c>
      <c r="J999" s="29">
        <f t="shared" si="161"/>
        <v>109868205</v>
      </c>
      <c r="K999" s="29">
        <f t="shared" si="161"/>
        <v>1</v>
      </c>
    </row>
    <row r="1000" spans="1:11" ht="13">
      <c r="A1000" s="20">
        <v>5</v>
      </c>
      <c r="C1000" s="2" t="str">
        <f>'[2]FR-16(7)(v)-1 Functional'!C1011</f>
        <v>TOTAL OP EXP EX INC &amp; REV TAX</v>
      </c>
      <c r="D1000" s="4"/>
      <c r="E1000" s="3"/>
      <c r="F1000" s="24">
        <f t="shared" ref="F1000:K1000" si="162">-F618</f>
        <v>-84974580</v>
      </c>
      <c r="G1000" s="25">
        <f t="shared" si="162"/>
        <v>-33171994</v>
      </c>
      <c r="H1000" s="26">
        <f t="shared" si="162"/>
        <v>-49528655</v>
      </c>
      <c r="I1000" s="27">
        <f t="shared" si="162"/>
        <v>-2273931</v>
      </c>
      <c r="J1000" s="24">
        <f t="shared" si="162"/>
        <v>-84974580</v>
      </c>
      <c r="K1000" s="24">
        <f t="shared" si="162"/>
        <v>0</v>
      </c>
    </row>
    <row r="1001" spans="1:11" ht="13">
      <c r="A1001" s="20">
        <v>6</v>
      </c>
      <c r="C1001" s="28" t="str">
        <f>'[2]FR-16(7)(v)-1 Functional'!C1012</f>
        <v>FIRM SERVICE REVENUE TAX</v>
      </c>
      <c r="D1001" s="4"/>
      <c r="E1001" s="3"/>
      <c r="F1001" s="24">
        <f>-ROUND(F817*F997,0)</f>
        <v>0</v>
      </c>
      <c r="G1001" s="25">
        <f>-ROUND(G817*G997,0)</f>
        <v>0</v>
      </c>
      <c r="H1001" s="26">
        <f>-ROUND(H817*H997,0)</f>
        <v>0</v>
      </c>
      <c r="I1001" s="27">
        <f>-ROUND(I817*I997,0)</f>
        <v>0</v>
      </c>
      <c r="J1001" s="97">
        <f>SUM(G1001:I1001)</f>
        <v>0</v>
      </c>
      <c r="K1001" s="24">
        <f>-ROUND('[2]FR-16(7)(v)-1 Functional'!K817*K997,0)</f>
        <v>0</v>
      </c>
    </row>
    <row r="1002" spans="1:11" ht="13">
      <c r="A1002" s="20">
        <v>7</v>
      </c>
      <c r="C1002" s="2" t="str">
        <f>'[2]FR-16(7)(v)-1 Functional'!C1013</f>
        <v xml:space="preserve">  NET INCOME</v>
      </c>
      <c r="D1002" s="4"/>
      <c r="E1002" s="3"/>
      <c r="F1002" s="29">
        <f>SUM(F999:F1001)</f>
        <v>24893626</v>
      </c>
      <c r="G1002" s="30">
        <f>SUM(G999:G1001)</f>
        <v>22097548</v>
      </c>
      <c r="H1002" s="31">
        <f>SUM(H999:H1001)</f>
        <v>1975477</v>
      </c>
      <c r="I1002" s="32">
        <f>SUM(I999:I1001)</f>
        <v>820600</v>
      </c>
      <c r="J1002" s="29">
        <f>SUM(G1002:I1002)</f>
        <v>24893625</v>
      </c>
      <c r="K1002" s="29">
        <f>SUM(K999:K1001)</f>
        <v>1</v>
      </c>
    </row>
    <row r="1003" spans="1:11" ht="13">
      <c r="A1003" s="20">
        <v>8</v>
      </c>
      <c r="D1003" s="4"/>
      <c r="E1003" s="3"/>
      <c r="G1003" s="21"/>
      <c r="H1003" s="22"/>
      <c r="I1003" s="23"/>
    </row>
    <row r="1004" spans="1:11" ht="13">
      <c r="A1004" s="20">
        <v>9</v>
      </c>
      <c r="B1004" s="2" t="s">
        <v>177</v>
      </c>
      <c r="D1004" s="4"/>
      <c r="E1004" s="3"/>
      <c r="G1004" s="21"/>
      <c r="H1004" s="22"/>
      <c r="I1004" s="23"/>
    </row>
    <row r="1005" spans="1:11" ht="13">
      <c r="A1005" s="20">
        <v>10</v>
      </c>
      <c r="C1005" s="2" t="str">
        <f>'[2]FR-16(7)(v)-1 Functional'!C1016</f>
        <v>TOTAL INTEREST EXPENSE</v>
      </c>
      <c r="D1005" s="4"/>
      <c r="E1005" s="3"/>
      <c r="F1005" s="24">
        <f t="shared" ref="F1005:K1005" si="163">-F633</f>
        <v>-6220836</v>
      </c>
      <c r="G1005" s="25">
        <f t="shared" si="163"/>
        <v>-5764768</v>
      </c>
      <c r="H1005" s="26">
        <f t="shared" si="163"/>
        <v>-235638</v>
      </c>
      <c r="I1005" s="27">
        <f t="shared" si="163"/>
        <v>-220430</v>
      </c>
      <c r="J1005" s="24">
        <f t="shared" si="163"/>
        <v>-6220836</v>
      </c>
      <c r="K1005" s="24">
        <f t="shared" si="163"/>
        <v>0</v>
      </c>
    </row>
    <row r="1006" spans="1:11" ht="13">
      <c r="A1006" s="20">
        <v>11</v>
      </c>
      <c r="C1006" s="28" t="str">
        <f>'[2]FR-16(7)(v)-1 Functional'!C1017</f>
        <v>TOTAL OTHER DEDUCTIONS</v>
      </c>
      <c r="D1006" s="4"/>
      <c r="E1006" s="3"/>
      <c r="F1006" s="24">
        <f t="shared" ref="F1006:K1006" si="164">-F639</f>
        <v>-6798413</v>
      </c>
      <c r="G1006" s="25">
        <f t="shared" si="164"/>
        <v>-6389262</v>
      </c>
      <c r="H1006" s="26">
        <f t="shared" si="164"/>
        <v>-205879</v>
      </c>
      <c r="I1006" s="27">
        <f t="shared" si="164"/>
        <v>-203272</v>
      </c>
      <c r="J1006" s="24">
        <f t="shared" si="164"/>
        <v>-6798413</v>
      </c>
      <c r="K1006" s="24">
        <f t="shared" si="164"/>
        <v>0</v>
      </c>
    </row>
    <row r="1007" spans="1:11" ht="13">
      <c r="A1007" s="20">
        <v>12</v>
      </c>
      <c r="C1007" s="2" t="str">
        <f>'[2]FR-16(7)(v)-1 Functional'!C1018</f>
        <v xml:space="preserve">  PRELIMINARY TAXABLE INCOME</v>
      </c>
      <c r="D1007" s="4"/>
      <c r="E1007" s="3"/>
      <c r="F1007" s="29">
        <f>SUM(F1004:F1006)+F1002</f>
        <v>11874377</v>
      </c>
      <c r="G1007" s="30">
        <f>SUM(G1004:G1006)+G1002</f>
        <v>9943518</v>
      </c>
      <c r="H1007" s="31">
        <f>SUM(H1004:H1006)+H1002</f>
        <v>1533960</v>
      </c>
      <c r="I1007" s="32">
        <f>SUM(I1004:I1006)+I1002</f>
        <v>396898</v>
      </c>
      <c r="J1007" s="29">
        <f>SUM(G1007:I1007)</f>
        <v>11874376</v>
      </c>
      <c r="K1007" s="29">
        <f>SUM(K1004:K1006)+K1002</f>
        <v>1</v>
      </c>
    </row>
    <row r="1008" spans="1:11" ht="13">
      <c r="A1008" s="20">
        <v>13</v>
      </c>
      <c r="D1008" s="4"/>
      <c r="E1008" s="3"/>
      <c r="G1008" s="21"/>
      <c r="H1008" s="22"/>
      <c r="I1008" s="23"/>
    </row>
    <row r="1009" spans="1:11" ht="13">
      <c r="A1009" s="20">
        <v>14</v>
      </c>
      <c r="B1009" s="2" t="s">
        <v>174</v>
      </c>
      <c r="D1009" s="4"/>
      <c r="E1009" s="3"/>
      <c r="G1009" s="21"/>
      <c r="H1009" s="22"/>
      <c r="I1009" s="23"/>
    </row>
    <row r="1010" spans="1:11" ht="13">
      <c r="A1010" s="20">
        <v>15</v>
      </c>
      <c r="B1010" s="2" t="s">
        <v>124</v>
      </c>
      <c r="D1010" s="4"/>
      <c r="E1010" s="3"/>
      <c r="G1010" s="21"/>
      <c r="H1010" s="22"/>
      <c r="I1010" s="23"/>
    </row>
    <row r="1011" spans="1:11" ht="13">
      <c r="A1011" s="20">
        <v>16</v>
      </c>
      <c r="C1011" s="2" t="str">
        <f>'[2]FR-16(7)(v)-1 Functional'!C1022</f>
        <v>PRELIMINARY TAXABLE INCOME</v>
      </c>
      <c r="D1011" s="4"/>
      <c r="E1011" s="3"/>
      <c r="F1011" s="24">
        <f t="shared" ref="F1011:K1011" si="165">F1007</f>
        <v>11874377</v>
      </c>
      <c r="G1011" s="25">
        <f t="shared" si="165"/>
        <v>9943518</v>
      </c>
      <c r="H1011" s="26">
        <f t="shared" si="165"/>
        <v>1533960</v>
      </c>
      <c r="I1011" s="27">
        <f t="shared" si="165"/>
        <v>396898</v>
      </c>
      <c r="J1011" s="24">
        <f t="shared" si="165"/>
        <v>11874376</v>
      </c>
      <c r="K1011" s="24">
        <f t="shared" si="165"/>
        <v>1</v>
      </c>
    </row>
    <row r="1012" spans="1:11" ht="13">
      <c r="A1012" s="20">
        <v>17</v>
      </c>
      <c r="C1012" s="2" t="str">
        <f>'[2]FR-16(7)(v)-1 Functional'!C1023</f>
        <v xml:space="preserve">  NET FEDERAL TAXABLE INCOME</v>
      </c>
      <c r="D1012" s="4"/>
      <c r="E1012" s="3"/>
      <c r="F1012" s="24">
        <f t="shared" ref="F1012:K1012" si="166">SUM(F1011:F1011)</f>
        <v>11874377</v>
      </c>
      <c r="G1012" s="25">
        <f t="shared" si="166"/>
        <v>9943518</v>
      </c>
      <c r="H1012" s="26">
        <f t="shared" si="166"/>
        <v>1533960</v>
      </c>
      <c r="I1012" s="27">
        <f t="shared" si="166"/>
        <v>396898</v>
      </c>
      <c r="J1012" s="24">
        <f t="shared" si="166"/>
        <v>11874376</v>
      </c>
      <c r="K1012" s="24">
        <f t="shared" si="166"/>
        <v>1</v>
      </c>
    </row>
    <row r="1013" spans="1:11" ht="13">
      <c r="A1013" s="20">
        <v>18</v>
      </c>
      <c r="C1013" s="2" t="str">
        <f>'[2]FR-16(7)(v)-1 Functional'!C1024</f>
        <v xml:space="preserve">  FEDERAL INCOME TAX RATE</v>
      </c>
      <c r="D1013" s="4"/>
      <c r="E1013" s="3"/>
      <c r="F1013" s="85">
        <f>F815</f>
        <v>0.21</v>
      </c>
      <c r="G1013" s="105">
        <f>G815</f>
        <v>0.21</v>
      </c>
      <c r="H1013" s="106">
        <f>H815</f>
        <v>0.21</v>
      </c>
      <c r="I1013" s="107">
        <f>I815</f>
        <v>0.21</v>
      </c>
      <c r="J1013" s="85"/>
      <c r="K1013" s="85">
        <f>'[2]FR-16(7)(v)-1 Functional'!K815</f>
        <v>0.21</v>
      </c>
    </row>
    <row r="1014" spans="1:11" ht="13">
      <c r="A1014" s="20">
        <v>19</v>
      </c>
      <c r="C1014" s="2" t="str">
        <f>'[2]FR-16(7)(v)-1 Functional'!C1025</f>
        <v>PRELIMINARY FIT = FI01 * K190</v>
      </c>
      <c r="D1014" s="4"/>
      <c r="E1014" s="3"/>
      <c r="F1014" s="24">
        <f>ROUND(F1013*F1012,0)</f>
        <v>2493619</v>
      </c>
      <c r="G1014" s="25">
        <f>ROUND(G1013*G1012,0)</f>
        <v>2088139</v>
      </c>
      <c r="H1014" s="26">
        <f>ROUND(H1013*H1012,0)</f>
        <v>322132</v>
      </c>
      <c r="I1014" s="27">
        <f>ROUND(I1013*I1012,0)</f>
        <v>83349</v>
      </c>
      <c r="J1014" s="24">
        <f>SUM(G1014:I1014)</f>
        <v>2493620</v>
      </c>
      <c r="K1014" s="24">
        <f>ROUND(K1013*K1012,0)</f>
        <v>0</v>
      </c>
    </row>
    <row r="1015" spans="1:11" ht="13">
      <c r="A1015" s="20">
        <v>20</v>
      </c>
      <c r="C1015" s="2" t="str">
        <f>'[2]FR-16(7)(v)-1 Functional'!C1026</f>
        <v>TOTAL FED DEF IT (410 &amp; 411)</v>
      </c>
      <c r="D1015" s="4"/>
      <c r="E1015" s="3"/>
      <c r="F1015" s="24">
        <f t="shared" ref="F1015:K1015" si="167">F649</f>
        <v>624237</v>
      </c>
      <c r="G1015" s="25">
        <f t="shared" si="167"/>
        <v>17621</v>
      </c>
      <c r="H1015" s="26">
        <f t="shared" si="167"/>
        <v>666284</v>
      </c>
      <c r="I1015" s="27">
        <f t="shared" si="167"/>
        <v>-59668</v>
      </c>
      <c r="J1015" s="24">
        <f t="shared" si="167"/>
        <v>624237</v>
      </c>
      <c r="K1015" s="24">
        <f t="shared" si="167"/>
        <v>0</v>
      </c>
    </row>
    <row r="1016" spans="1:11" ht="13">
      <c r="A1016" s="20">
        <v>21</v>
      </c>
      <c r="C1016" s="28" t="str">
        <f>'[2]FR-16(7)(v)-1 Functional'!C1027</f>
        <v>TOTAL AMORTIZED ITC</v>
      </c>
      <c r="D1016" s="4"/>
      <c r="E1016" s="3"/>
      <c r="F1016" s="24">
        <f t="shared" ref="F1016:K1016" si="168">-F653</f>
        <v>0</v>
      </c>
      <c r="G1016" s="25">
        <f t="shared" si="168"/>
        <v>0</v>
      </c>
      <c r="H1016" s="26">
        <f t="shared" si="168"/>
        <v>0</v>
      </c>
      <c r="I1016" s="27">
        <f t="shared" si="168"/>
        <v>0</v>
      </c>
      <c r="J1016" s="24">
        <f t="shared" si="168"/>
        <v>0</v>
      </c>
      <c r="K1016" s="24">
        <f t="shared" si="168"/>
        <v>0</v>
      </c>
    </row>
    <row r="1017" spans="1:11" ht="13">
      <c r="A1017" s="20">
        <v>22</v>
      </c>
      <c r="C1017" s="2" t="str">
        <f>'[2]FR-16(7)(v)-1 Functional'!C1028</f>
        <v xml:space="preserve">  NET FED INC TAX ALLOWABLE</v>
      </c>
      <c r="D1017" s="4"/>
      <c r="E1017" s="3"/>
      <c r="F1017" s="29">
        <f t="shared" ref="F1017:K1017" si="169">SUM(F1014:F1016)</f>
        <v>3117856</v>
      </c>
      <c r="G1017" s="30">
        <f t="shared" si="169"/>
        <v>2105760</v>
      </c>
      <c r="H1017" s="31">
        <f t="shared" si="169"/>
        <v>988416</v>
      </c>
      <c r="I1017" s="32">
        <f t="shared" si="169"/>
        <v>23681</v>
      </c>
      <c r="J1017" s="29">
        <f t="shared" si="169"/>
        <v>3117857</v>
      </c>
      <c r="K1017" s="29">
        <f t="shared" si="169"/>
        <v>0</v>
      </c>
    </row>
    <row r="1018" spans="1:11" ht="13">
      <c r="A1018" s="20">
        <v>23</v>
      </c>
      <c r="D1018" s="4"/>
      <c r="E1018" s="3"/>
      <c r="G1018" s="21"/>
      <c r="H1018" s="22"/>
      <c r="I1018" s="23"/>
    </row>
    <row r="1019" spans="1:11" ht="13">
      <c r="A1019" s="20">
        <v>24</v>
      </c>
      <c r="B1019" s="2" t="s">
        <v>127</v>
      </c>
      <c r="D1019" s="4"/>
      <c r="E1019" s="3"/>
      <c r="G1019" s="21"/>
      <c r="H1019" s="22"/>
      <c r="I1019" s="23"/>
    </row>
    <row r="1020" spans="1:11" ht="13">
      <c r="A1020" s="20">
        <v>25</v>
      </c>
      <c r="C1020" s="2" t="str">
        <f>'[2]FR-16(7)(v)-1 Functional'!C1031</f>
        <v>PRELIM FIT</v>
      </c>
      <c r="D1020" s="4"/>
      <c r="E1020" s="3"/>
      <c r="F1020" s="24">
        <f t="shared" ref="F1020:K1020" si="170">F1014</f>
        <v>2493619</v>
      </c>
      <c r="G1020" s="25">
        <f t="shared" si="170"/>
        <v>2088139</v>
      </c>
      <c r="H1020" s="26">
        <f t="shared" si="170"/>
        <v>322132</v>
      </c>
      <c r="I1020" s="27">
        <f t="shared" si="170"/>
        <v>83349</v>
      </c>
      <c r="J1020" s="24">
        <f t="shared" si="170"/>
        <v>2493620</v>
      </c>
      <c r="K1020" s="24">
        <f t="shared" si="170"/>
        <v>0</v>
      </c>
    </row>
    <row r="1021" spans="1:11" ht="13">
      <c r="A1021" s="20">
        <v>26</v>
      </c>
      <c r="C1021" s="28" t="str">
        <f>'[2]FR-16(7)(v)-1 Functional'!C1032</f>
        <v>TEST YEAR INV TAX CREDIT</v>
      </c>
      <c r="D1021" s="4"/>
      <c r="E1021" s="3"/>
      <c r="F1021" s="24">
        <f t="shared" ref="F1021:K1021" si="171">-F658</f>
        <v>0</v>
      </c>
      <c r="G1021" s="76">
        <f t="shared" si="171"/>
        <v>0</v>
      </c>
      <c r="H1021" s="77">
        <f t="shared" si="171"/>
        <v>0</v>
      </c>
      <c r="I1021" s="78">
        <f t="shared" si="171"/>
        <v>0</v>
      </c>
      <c r="J1021" s="24">
        <f t="shared" si="171"/>
        <v>0</v>
      </c>
      <c r="K1021" s="24">
        <f t="shared" si="171"/>
        <v>0</v>
      </c>
    </row>
    <row r="1022" spans="1:11" ht="13">
      <c r="A1022" s="20">
        <v>27</v>
      </c>
      <c r="C1022" s="2" t="str">
        <f>'[2]FR-16(7)(v)-1 Functional'!C1033</f>
        <v xml:space="preserve">  FED INC TAX PAYABLE</v>
      </c>
      <c r="D1022" s="4"/>
      <c r="E1022" s="3"/>
      <c r="F1022" s="29">
        <f t="shared" ref="F1022:K1022" si="172">SUM(F1019:F1021)</f>
        <v>2493619</v>
      </c>
      <c r="G1022" s="30">
        <f t="shared" si="172"/>
        <v>2088139</v>
      </c>
      <c r="H1022" s="31">
        <f t="shared" si="172"/>
        <v>322132</v>
      </c>
      <c r="I1022" s="32">
        <f t="shared" si="172"/>
        <v>83349</v>
      </c>
      <c r="J1022" s="29">
        <f t="shared" si="172"/>
        <v>2493620</v>
      </c>
      <c r="K1022" s="29">
        <f t="shared" si="172"/>
        <v>0</v>
      </c>
    </row>
    <row r="1023" spans="1:11" ht="13">
      <c r="A1023" s="20">
        <v>28</v>
      </c>
      <c r="D1023" s="4"/>
      <c r="E1023" s="3"/>
      <c r="G1023" s="21"/>
      <c r="H1023" s="22"/>
      <c r="I1023" s="23"/>
    </row>
    <row r="1024" spans="1:11" ht="13">
      <c r="A1024" s="20">
        <v>29</v>
      </c>
      <c r="B1024" s="2" t="s">
        <v>84</v>
      </c>
      <c r="D1024" s="4"/>
      <c r="E1024" s="3"/>
      <c r="G1024" s="21"/>
      <c r="H1024" s="22"/>
      <c r="I1024" s="23"/>
    </row>
    <row r="1025" spans="1:11" ht="13">
      <c r="A1025" s="20">
        <v>30</v>
      </c>
      <c r="C1025" s="2" t="str">
        <f>'[2]FR-16(7)(v)-1 Functional'!C1036</f>
        <v>NET INCOME</v>
      </c>
      <c r="D1025" s="4"/>
      <c r="E1025" s="3"/>
      <c r="F1025" s="24">
        <f t="shared" ref="F1025:K1025" si="173">F1002</f>
        <v>24893626</v>
      </c>
      <c r="G1025" s="25">
        <f t="shared" si="173"/>
        <v>22097548</v>
      </c>
      <c r="H1025" s="26">
        <f t="shared" si="173"/>
        <v>1975477</v>
      </c>
      <c r="I1025" s="27">
        <f t="shared" si="173"/>
        <v>820600</v>
      </c>
      <c r="J1025" s="24">
        <f t="shared" si="173"/>
        <v>24893625</v>
      </c>
      <c r="K1025" s="24">
        <f t="shared" si="173"/>
        <v>1</v>
      </c>
    </row>
    <row r="1026" spans="1:11" ht="13">
      <c r="A1026" s="20">
        <v>31</v>
      </c>
      <c r="C1026" s="28" t="str">
        <f>'[2]FR-16(7)(v)-1 Functional'!C1037</f>
        <v>NET FED INC TAX ALLOWABLE</v>
      </c>
      <c r="D1026" s="4"/>
      <c r="E1026" s="3"/>
      <c r="F1026" s="24">
        <f t="shared" ref="F1026:K1026" si="174">-F1017</f>
        <v>-3117856</v>
      </c>
      <c r="G1026" s="25">
        <f t="shared" si="174"/>
        <v>-2105760</v>
      </c>
      <c r="H1026" s="26">
        <f t="shared" si="174"/>
        <v>-988416</v>
      </c>
      <c r="I1026" s="27">
        <f t="shared" si="174"/>
        <v>-23681</v>
      </c>
      <c r="J1026" s="24">
        <f t="shared" si="174"/>
        <v>-3117857</v>
      </c>
      <c r="K1026" s="24">
        <f t="shared" si="174"/>
        <v>0</v>
      </c>
    </row>
    <row r="1027" spans="1:11" ht="13">
      <c r="A1027" s="20">
        <v>32</v>
      </c>
      <c r="C1027" s="2" t="str">
        <f>'[2]FR-16(7)(v)-1 Functional'!C1038</f>
        <v xml:space="preserve">  OVERALL RETURN EARNED</v>
      </c>
      <c r="D1027" s="4"/>
      <c r="E1027" s="3"/>
      <c r="F1027" s="29">
        <f t="shared" ref="F1027:K1027" si="175">SUM(F1024:F1026)</f>
        <v>21775770</v>
      </c>
      <c r="G1027" s="30">
        <f t="shared" si="175"/>
        <v>19991788</v>
      </c>
      <c r="H1027" s="31">
        <f t="shared" si="175"/>
        <v>987061</v>
      </c>
      <c r="I1027" s="32">
        <f t="shared" si="175"/>
        <v>796919</v>
      </c>
      <c r="J1027" s="29">
        <f t="shared" si="175"/>
        <v>21775768</v>
      </c>
      <c r="K1027" s="29">
        <f t="shared" si="175"/>
        <v>1</v>
      </c>
    </row>
    <row r="1028" spans="1:11" ht="13">
      <c r="A1028" s="20">
        <v>33</v>
      </c>
      <c r="D1028" s="4"/>
      <c r="E1028" s="3"/>
      <c r="G1028" s="21"/>
      <c r="H1028" s="22"/>
      <c r="I1028" s="23"/>
    </row>
    <row r="1029" spans="1:11" ht="13">
      <c r="A1029" s="20">
        <v>34</v>
      </c>
      <c r="C1029" s="2" t="str">
        <f>'[2]FR-16(7)(v)-1 Functional'!C1040</f>
        <v xml:space="preserve">  RATE OF RETURN EARNED</v>
      </c>
      <c r="D1029" s="4"/>
      <c r="E1029" s="3"/>
      <c r="F1029" s="85">
        <f t="shared" ref="F1029:K1029" si="176">IF(F426=0,0,ROUND(F1027/F426,5))</f>
        <v>7.3899999999999993E-2</v>
      </c>
      <c r="G1029" s="161">
        <f t="shared" si="176"/>
        <v>7.3219999999999993E-2</v>
      </c>
      <c r="H1029" s="162">
        <f t="shared" si="176"/>
        <v>8.8319999999999996E-2</v>
      </c>
      <c r="I1029" s="163">
        <f t="shared" si="176"/>
        <v>7.6259999999999994E-2</v>
      </c>
      <c r="J1029" s="85">
        <f t="shared" si="176"/>
        <v>7.3899999999999993E-2</v>
      </c>
      <c r="K1029" s="85">
        <f t="shared" si="176"/>
        <v>0</v>
      </c>
    </row>
    <row r="1030" spans="1:11" ht="13">
      <c r="A1030" s="1"/>
      <c r="C1030" s="3"/>
      <c r="D1030" s="4"/>
      <c r="E1030" s="3"/>
      <c r="F1030" s="3"/>
      <c r="G1030" s="3"/>
      <c r="H1030" s="3"/>
      <c r="I1030" s="3"/>
      <c r="J1030" s="3"/>
      <c r="K1030" s="85"/>
    </row>
    <row r="1031" spans="1:11" ht="13">
      <c r="A1031" s="1"/>
      <c r="C1031" s="3"/>
      <c r="D1031" s="4"/>
      <c r="E1031" s="3"/>
      <c r="F1031" s="3"/>
      <c r="G1031" s="3"/>
      <c r="H1031" s="3"/>
      <c r="I1031" s="3"/>
      <c r="J1031" s="3"/>
      <c r="K1031" s="85"/>
    </row>
    <row r="1032" spans="1:11">
      <c r="K1032" s="85"/>
    </row>
    <row r="1033" spans="1:11">
      <c r="K1033" s="85"/>
    </row>
    <row r="1034" spans="1:11">
      <c r="K1034" s="85"/>
    </row>
    <row r="1035" spans="1:11" ht="13">
      <c r="A1035" s="20"/>
      <c r="D1035" s="4"/>
      <c r="E1035" s="3"/>
      <c r="F1035" s="85"/>
      <c r="G1035" s="85"/>
      <c r="H1035" s="85"/>
      <c r="I1035" s="85"/>
      <c r="J1035" s="85"/>
      <c r="K1035" s="85"/>
    </row>
    <row r="1036" spans="1:11" ht="13">
      <c r="A1036" s="20"/>
      <c r="D1036" s="4"/>
      <c r="E1036" s="3"/>
      <c r="F1036" s="85"/>
      <c r="G1036" s="85"/>
      <c r="H1036" s="85"/>
      <c r="I1036" s="85"/>
      <c r="J1036" s="85"/>
      <c r="K1036" s="85"/>
    </row>
  </sheetData>
  <pageMargins left="1" right="1" top="1" bottom="1" header="0.5" footer="0.5"/>
  <pageSetup scale="10" orientation="landscape" blackAndWhite="1" r:id="rId1"/>
  <headerFooter>
    <oddHeader>&amp;R&amp;"Times New Roman,Bold"&amp;10KyPSC Case No. 2023-00413
KSES-DR-01-010(a) Attachment 1
Page &amp;P of &amp;N</oddHeader>
  </headerFooter>
  <rowBreaks count="13" manualBreakCount="13">
    <brk id="46" max="10" man="1"/>
    <brk id="123" max="10" man="1"/>
    <brk id="200" max="10" man="1"/>
    <brk id="277" max="10" man="1"/>
    <brk id="324" max="10" man="1"/>
    <brk id="377" max="10" man="1"/>
    <brk id="433" max="10" man="1"/>
    <brk id="503" max="10" man="1"/>
    <brk id="549" max="10" man="1"/>
    <brk id="582" max="10" man="1"/>
    <brk id="618" max="10" man="1"/>
    <brk id="728" max="10" man="1"/>
    <brk id="77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357D526CBA914FA9254BB6F1B514C5" ma:contentTypeVersion="4" ma:contentTypeDescription="Create a new document." ma:contentTypeScope="" ma:versionID="62a9160db15c6e65302b30cd3c40cdc4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Sailers</Witness>
  </documentManagement>
</p:properties>
</file>

<file path=customXml/itemProps1.xml><?xml version="1.0" encoding="utf-8"?>
<ds:datastoreItem xmlns:ds="http://schemas.openxmlformats.org/officeDocument/2006/customXml" ds:itemID="{00275F47-024C-4D26-B6B1-2A3F6D672F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23FB39-47EF-4822-B9C1-0AEF7D237C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BAFD78-5E74-473E-8FAA-348EE091B8E9}">
  <ds:schemaRefs>
    <ds:schemaRef ds:uri="http://schemas.microsoft.com/office/infopath/2007/PartnerControls"/>
    <ds:schemaRef ds:uri="2612a682-5ffb-4b9c-9555-017618935178"/>
    <ds:schemaRef ds:uri="3c9d8c27-8a6d-4d9e-a15e-ef5d28c114af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36</vt:i4>
      </vt:variant>
    </vt:vector>
  </HeadingPairs>
  <TitlesOfParts>
    <vt:vector size="38" baseType="lpstr">
      <vt:lpstr>FR-16(7)(v)-15 RES Classified</vt:lpstr>
      <vt:lpstr>FR-16(7)(v)-16 DS Classified</vt:lpstr>
      <vt:lpstr>FR16_7_v_15</vt:lpstr>
      <vt:lpstr>FR16_7_v_15_COS_Compute_10</vt:lpstr>
      <vt:lpstr>FR16_7_v_15_Depreciation_Expense_7</vt:lpstr>
      <vt:lpstr>FR16_7_v_15_Depreciation_Reserve_3</vt:lpstr>
      <vt:lpstr>FR16_7_v_15_FIT_Return_9</vt:lpstr>
      <vt:lpstr>FR16_7_v_15_FIT_Revenue_13</vt:lpstr>
      <vt:lpstr>FR16_7_v_15_Gross_Plant_2</vt:lpstr>
      <vt:lpstr>FR16_7_v_15_Net_Plant_4</vt:lpstr>
      <vt:lpstr>FR16_7_v_15_OMEXP_6</vt:lpstr>
      <vt:lpstr>FR16_7_v_15_OMEXP_6.1</vt:lpstr>
      <vt:lpstr>FR16_7_v_15_RB_ADDITIVE_Adj_5.1</vt:lpstr>
      <vt:lpstr>FR16_7_v_15_RB_Subtractive_Adj_5</vt:lpstr>
      <vt:lpstr>FR16_7_v_15_RB_Total_5.2</vt:lpstr>
      <vt:lpstr>FR16_7_v_15_RofR_11</vt:lpstr>
      <vt:lpstr>FR16_7_v_15_SIT_Return_9.1</vt:lpstr>
      <vt:lpstr>FR16_7_v_15_Summary_1</vt:lpstr>
      <vt:lpstr>FR16_7_v_15_Taxes_Other_Than_Income_8</vt:lpstr>
      <vt:lpstr>FR16_7_v_16</vt:lpstr>
      <vt:lpstr>FR16_7_v_16_COS_Compute_10</vt:lpstr>
      <vt:lpstr>FR16_7_v_16_Depreciation_Expense_7</vt:lpstr>
      <vt:lpstr>FR16_7_v_16_Depreciation_Reserve_3</vt:lpstr>
      <vt:lpstr>FR16_7_v_16_FIT_Return_9</vt:lpstr>
      <vt:lpstr>FR16_7_v_16_FIT_Revenue_13</vt:lpstr>
      <vt:lpstr>FR16_7_v_16_Gross_Plant_2</vt:lpstr>
      <vt:lpstr>FR16_7_v_16_Net_Plant_4</vt:lpstr>
      <vt:lpstr>FR16_7_v_16_OMEXP_6</vt:lpstr>
      <vt:lpstr>FR16_7_v_16_OMEXP_6.1</vt:lpstr>
      <vt:lpstr>FR16_7_v_16_RB_Additive_Adj_5.1</vt:lpstr>
      <vt:lpstr>FR16_7_v_16_RB_Subtractive_Adj_5</vt:lpstr>
      <vt:lpstr>FR16_7_v_16_RB_Total_5.2</vt:lpstr>
      <vt:lpstr>FR16_7_v_16_RofR_11</vt:lpstr>
      <vt:lpstr>FR16_7_v_16_SIT_Return_9.1</vt:lpstr>
      <vt:lpstr>FR16_7_v_16_Summary_1</vt:lpstr>
      <vt:lpstr>FR16_7_v_16_Taxes_Other_Than_Income_8</vt:lpstr>
      <vt:lpstr>'FR-16(7)(v)-15 RES Classified'!Print_Area</vt:lpstr>
      <vt:lpstr>'FR-16(7)(v)-16 DS Classified'!Print_Area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COSS Input Information</dc:subject>
  <dc:creator>Ziolkowski, Jim</dc:creator>
  <cp:lastModifiedBy>D'Ascenzo, Rocco</cp:lastModifiedBy>
  <cp:lastPrinted>2024-02-02T18:46:53Z</cp:lastPrinted>
  <dcterms:created xsi:type="dcterms:W3CDTF">2023-11-02T21:34:16Z</dcterms:created>
  <dcterms:modified xsi:type="dcterms:W3CDTF">2024-02-02T18:46:58Z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0x0101000B357D526CBA914FA9254BB6F1B514C5</vt:lpwstr>
  </property>
</Properties>
</file>