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PSC Case 202300xxx DEK Net Metering/Discovery/KSES 1st Set/"/>
    </mc:Choice>
  </mc:AlternateContent>
  <xr:revisionPtr revIDLastSave="0" documentId="13_ncr:1_{43F3D0F8-6D70-4AD9-A973-5A89CA43718A}" xr6:coauthVersionLast="47" xr6:coauthVersionMax="47" xr10:uidLastSave="{00000000-0000-0000-0000-000000000000}"/>
  <bookViews>
    <workbookView xWindow="-120" yWindow="-120" windowWidth="29040" windowHeight="15840" xr2:uid="{BD115519-3000-477D-8A88-65A66BC42712}"/>
  </bookViews>
  <sheets>
    <sheet name="Sheet1" sheetId="1" r:id="rId1"/>
  </sheets>
  <definedNames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F20" i="1" s="1"/>
  <c r="D20" i="1"/>
  <c r="E27" i="1"/>
  <c r="E22" i="1"/>
  <c r="E14" i="1"/>
  <c r="C14" i="1"/>
  <c r="C29" i="1"/>
  <c r="C22" i="1"/>
  <c r="D27" i="1"/>
  <c r="E12" i="1"/>
  <c r="E9" i="1" s="1"/>
  <c r="C27" i="1" l="1"/>
  <c r="C30" i="1"/>
  <c r="D14" i="1"/>
  <c r="F7" i="1"/>
</calcChain>
</file>

<file path=xl/sharedStrings.xml><?xml version="1.0" encoding="utf-8"?>
<sst xmlns="http://schemas.openxmlformats.org/spreadsheetml/2006/main" count="34" uniqueCount="22">
  <si>
    <t>DEK COSS Unit Costs for Rates RS and DS</t>
  </si>
  <si>
    <t>Rate RS</t>
  </si>
  <si>
    <t>Customer</t>
  </si>
  <si>
    <t>Energy</t>
  </si>
  <si>
    <t>Demand</t>
  </si>
  <si>
    <t>COSS Revenue Requirement</t>
  </si>
  <si>
    <t>Billing Determinant</t>
  </si>
  <si>
    <t>$ per unit</t>
  </si>
  <si>
    <t>$ / Mo</t>
  </si>
  <si>
    <t>$ / kWh</t>
  </si>
  <si>
    <t>$ / kW</t>
  </si>
  <si>
    <t>COSS Unit Cost</t>
  </si>
  <si>
    <t xml:space="preserve">  Units (# / kWh / kW)</t>
  </si>
  <si>
    <t>Total</t>
  </si>
  <si>
    <t xml:space="preserve">  Load Research Period kW - COSS</t>
  </si>
  <si>
    <t xml:space="preserve">  Load Research Period kWh - COSS</t>
  </si>
  <si>
    <t xml:space="preserve">  Load Research Period kW / kWh - COSS</t>
  </si>
  <si>
    <t>Rate DS</t>
  </si>
  <si>
    <t xml:space="preserve">   Single Phase</t>
  </si>
  <si>
    <t xml:space="preserve">   Three Phase</t>
  </si>
  <si>
    <t xml:space="preserve">     Single Phase / First 15 kW</t>
  </si>
  <si>
    <t xml:space="preserve">     Three Phase / Additional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</si>
</sst>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_(* #,##0.000000000_);_(* \(#,##0.000000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 applyFill="1"/>
    <xf numFmtId="167" fontId="0" fillId="0" borderId="0" xfId="1" applyNumberFormat="1" applyFont="1" applyFill="1"/>
    <xf numFmtId="166" fontId="0" fillId="0" borderId="0" xfId="2" applyNumberFormat="1" applyFont="1" applyFill="1"/>
    <xf numFmtId="44" fontId="0" fillId="0" borderId="0" xfId="2" applyFont="1" applyFill="1"/>
    <xf numFmtId="164" fontId="0" fillId="0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04592-39B7-43E7-B03F-81EAC9553167}">
  <sheetPr>
    <pageSetUpPr fitToPage="1"/>
  </sheetPr>
  <dimension ref="A1:F30"/>
  <sheetViews>
    <sheetView tabSelected="1" view="pageLayout" zoomScaleNormal="100" workbookViewId="0">
      <selection activeCell="F4" sqref="F4"/>
    </sheetView>
  </sheetViews>
  <sheetFormatPr defaultColWidth="9.140625" defaultRowHeight="15" x14ac:dyDescent="0.25"/>
  <cols>
    <col min="1" max="1" width="9.140625" style="2"/>
    <col min="2" max="2" width="36.7109375" style="2" bestFit="1" customWidth="1"/>
    <col min="3" max="3" width="12.5703125" style="2" bestFit="1" customWidth="1"/>
    <col min="4" max="5" width="14.28515625" style="2" bestFit="1" customWidth="1"/>
    <col min="6" max="6" width="13.7109375" style="2" bestFit="1" customWidth="1"/>
    <col min="7" max="16384" width="9.140625" style="2"/>
  </cols>
  <sheetData>
    <row r="1" spans="1:6" ht="23.25" x14ac:dyDescent="0.35">
      <c r="A1" s="1" t="s">
        <v>0</v>
      </c>
    </row>
    <row r="4" spans="1:6" x14ac:dyDescent="0.25">
      <c r="B4" s="2" t="s">
        <v>1</v>
      </c>
    </row>
    <row r="5" spans="1:6" x14ac:dyDescent="0.25">
      <c r="C5" s="2" t="s">
        <v>2</v>
      </c>
      <c r="D5" s="2" t="s">
        <v>3</v>
      </c>
      <c r="E5" s="2" t="s">
        <v>4</v>
      </c>
      <c r="F5" s="2" t="s">
        <v>13</v>
      </c>
    </row>
    <row r="7" spans="1:6" x14ac:dyDescent="0.25">
      <c r="B7" s="2" t="s">
        <v>5</v>
      </c>
      <c r="C7" s="3">
        <v>21058935</v>
      </c>
      <c r="D7" s="3">
        <v>69840717</v>
      </c>
      <c r="E7" s="3">
        <v>102013458</v>
      </c>
      <c r="F7" s="3">
        <f>SUM(C7:E7)</f>
        <v>192913110</v>
      </c>
    </row>
    <row r="8" spans="1:6" x14ac:dyDescent="0.25">
      <c r="B8" s="2" t="s">
        <v>6</v>
      </c>
      <c r="C8" s="4"/>
      <c r="D8" s="4"/>
      <c r="E8" s="4"/>
    </row>
    <row r="9" spans="1:6" x14ac:dyDescent="0.25">
      <c r="B9" s="2" t="s">
        <v>12</v>
      </c>
      <c r="C9" s="4">
        <v>1620224</v>
      </c>
      <c r="D9" s="4">
        <v>1492427084</v>
      </c>
      <c r="E9" s="4">
        <f>ROUND(D9*E12,0)</f>
        <v>9185039</v>
      </c>
    </row>
    <row r="10" spans="1:6" x14ac:dyDescent="0.25">
      <c r="B10" s="2" t="s">
        <v>14</v>
      </c>
      <c r="C10" s="4"/>
      <c r="D10" s="4"/>
      <c r="E10" s="4">
        <v>9271408</v>
      </c>
    </row>
    <row r="11" spans="1:6" x14ac:dyDescent="0.25">
      <c r="B11" s="2" t="s">
        <v>15</v>
      </c>
      <c r="C11" s="4"/>
      <c r="D11" s="4"/>
      <c r="E11" s="4">
        <v>1506460706</v>
      </c>
    </row>
    <row r="12" spans="1:6" x14ac:dyDescent="0.25">
      <c r="B12" s="2" t="s">
        <v>16</v>
      </c>
      <c r="C12" s="4"/>
      <c r="D12" s="4"/>
      <c r="E12" s="5">
        <f>E10/E11</f>
        <v>6.1544306884828894E-3</v>
      </c>
    </row>
    <row r="13" spans="1:6" x14ac:dyDescent="0.25">
      <c r="B13" s="2" t="s">
        <v>7</v>
      </c>
      <c r="C13" s="4" t="s">
        <v>8</v>
      </c>
      <c r="D13" s="4" t="s">
        <v>9</v>
      </c>
      <c r="E13" s="4" t="s">
        <v>10</v>
      </c>
    </row>
    <row r="14" spans="1:6" x14ac:dyDescent="0.25">
      <c r="B14" s="2" t="s">
        <v>11</v>
      </c>
      <c r="C14" s="6">
        <f>ROUND(C7/C9,6)</f>
        <v>12.997545000000001</v>
      </c>
      <c r="D14" s="6">
        <f>ROUND(D7/D9,6)</f>
        <v>4.6796999999999998E-2</v>
      </c>
      <c r="E14" s="6">
        <f>ROUND(E7/E9,6)</f>
        <v>11.106481</v>
      </c>
    </row>
    <row r="15" spans="1:6" x14ac:dyDescent="0.25">
      <c r="C15" s="7"/>
      <c r="D15" s="6"/>
      <c r="E15" s="7"/>
    </row>
    <row r="16" spans="1:6" x14ac:dyDescent="0.25">
      <c r="C16" s="7"/>
      <c r="D16" s="6"/>
      <c r="E16" s="7"/>
    </row>
    <row r="18" spans="2:6" x14ac:dyDescent="0.25">
      <c r="C18" s="2" t="s">
        <v>2</v>
      </c>
      <c r="D18" s="2" t="s">
        <v>3</v>
      </c>
      <c r="E18" s="2" t="s">
        <v>4</v>
      </c>
      <c r="F18" s="2" t="s">
        <v>13</v>
      </c>
    </row>
    <row r="19" spans="2:6" x14ac:dyDescent="0.25">
      <c r="B19" s="2" t="s">
        <v>17</v>
      </c>
    </row>
    <row r="20" spans="2:6" x14ac:dyDescent="0.25">
      <c r="B20" s="2" t="s">
        <v>5</v>
      </c>
      <c r="C20" s="3">
        <f>3052081-4392</f>
        <v>3047689</v>
      </c>
      <c r="D20" s="3">
        <f>51504132-67371</f>
        <v>51436761</v>
      </c>
      <c r="E20" s="3">
        <v>54887276</v>
      </c>
      <c r="F20" s="3">
        <f>SUM(C20:E20)</f>
        <v>109371726</v>
      </c>
    </row>
    <row r="21" spans="2:6" x14ac:dyDescent="0.25">
      <c r="B21" s="2" t="s">
        <v>6</v>
      </c>
      <c r="C21" s="4"/>
      <c r="D21" s="4"/>
      <c r="E21" s="4"/>
    </row>
    <row r="22" spans="2:6" x14ac:dyDescent="0.25">
      <c r="B22" s="2" t="s">
        <v>12</v>
      </c>
      <c r="C22" s="4">
        <f>C23+C24</f>
        <v>160254</v>
      </c>
      <c r="D22" s="4">
        <v>1175159240</v>
      </c>
      <c r="E22" s="4">
        <f>E23+E24</f>
        <v>3928865</v>
      </c>
    </row>
    <row r="23" spans="2:6" x14ac:dyDescent="0.25">
      <c r="B23" s="2" t="s">
        <v>20</v>
      </c>
      <c r="C23" s="4">
        <v>86360</v>
      </c>
      <c r="D23" s="4"/>
      <c r="E23" s="4">
        <v>1447562</v>
      </c>
    </row>
    <row r="24" spans="2:6" x14ac:dyDescent="0.25">
      <c r="B24" s="2" t="s">
        <v>21</v>
      </c>
      <c r="C24" s="4">
        <v>73894</v>
      </c>
      <c r="D24" s="4"/>
      <c r="E24" s="4">
        <v>2481303</v>
      </c>
    </row>
    <row r="25" spans="2:6" x14ac:dyDescent="0.25">
      <c r="C25" s="4"/>
      <c r="D25" s="4"/>
      <c r="E25" s="5"/>
    </row>
    <row r="26" spans="2:6" x14ac:dyDescent="0.25">
      <c r="B26" s="2" t="s">
        <v>7</v>
      </c>
      <c r="C26" s="4" t="s">
        <v>8</v>
      </c>
      <c r="D26" s="4" t="s">
        <v>9</v>
      </c>
      <c r="E26" s="4" t="s">
        <v>10</v>
      </c>
    </row>
    <row r="27" spans="2:6" x14ac:dyDescent="0.25">
      <c r="B27" s="2" t="s">
        <v>11</v>
      </c>
      <c r="C27" s="6">
        <f>ROUND(C20/C22,6)</f>
        <v>19.017865</v>
      </c>
      <c r="D27" s="6">
        <f>ROUND(D20/D22,6)</f>
        <v>4.3770000000000003E-2</v>
      </c>
      <c r="E27" s="6">
        <f>ROUND(E20/E22,6)</f>
        <v>13.970262999999999</v>
      </c>
    </row>
    <row r="28" spans="2:6" x14ac:dyDescent="0.25">
      <c r="B28" s="2" t="s">
        <v>18</v>
      </c>
      <c r="C28" s="6">
        <v>13.016081</v>
      </c>
    </row>
    <row r="29" spans="2:6" x14ac:dyDescent="0.25">
      <c r="B29" s="2" t="s">
        <v>19</v>
      </c>
      <c r="C29" s="6">
        <f>C28*2</f>
        <v>26.032162</v>
      </c>
    </row>
    <row r="30" spans="2:6" x14ac:dyDescent="0.25">
      <c r="C30" s="8">
        <f>(C28*C23)+(C29*C24)-C20</f>
        <v>0.3339879997074604</v>
      </c>
    </row>
  </sheetData>
  <pageMargins left="0.7" right="0.7" top="0.75" bottom="0.75" header="0.3" footer="0.3"/>
  <pageSetup scale="89" orientation="portrait" r:id="rId1"/>
  <headerFooter>
    <oddHeader>&amp;R&amp;"Times New Roman,Bold"&amp;10KyPSC Case No. 2023-00413
KSES-DR-01-010(a) Attachment 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Sailers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57D526CBA914FA9254BB6F1B514C5" ma:contentTypeVersion="4" ma:contentTypeDescription="Create a new document." ma:contentTypeScope="" ma:versionID="62a9160db15c6e65302b30cd3c40cdc4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A1362A-4EAE-4D82-989F-26451B04328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2612a682-5ffb-4b9c-9555-017618935178"/>
    <ds:schemaRef ds:uri="http://purl.org/dc/elements/1.1/"/>
    <ds:schemaRef ds:uri="http://purl.org/dc/dcmitype/"/>
    <ds:schemaRef ds:uri="http://schemas.microsoft.com/office/infopath/2007/PartnerControls"/>
    <ds:schemaRef ds:uri="3c9d8c27-8a6d-4d9e-a15e-ef5d28c114af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97F390-54F0-4BCD-A723-3AFEDAD4E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01A137-0DB6-451E-AFF1-4BC5A69EA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Unit COSS Calculations</dc:subject>
  <dc:creator>Sailers, Bruce L</dc:creator>
  <cp:lastModifiedBy>Sunderman, Minna</cp:lastModifiedBy>
  <cp:lastPrinted>2024-01-31T21:24:02Z</cp:lastPrinted>
  <dcterms:created xsi:type="dcterms:W3CDTF">2023-11-06T12:03:29Z</dcterms:created>
  <dcterms:modified xsi:type="dcterms:W3CDTF">2024-01-31T21:25:28Z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0x0101000B357D526CBA914FA9254BB6F1B514C5</vt:lpwstr>
  </property>
</Properties>
</file>