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202300xxx DEK Net Metering/Discovery/AG's 1st Set/"/>
    </mc:Choice>
  </mc:AlternateContent>
  <xr:revisionPtr revIDLastSave="0" documentId="13_ncr:1_{2816851E-A134-4A79-8455-C8D8ADA807E3}" xr6:coauthVersionLast="47" xr6:coauthVersionMax="47" xr10:uidLastSave="{00000000-0000-0000-0000-000000000000}"/>
  <bookViews>
    <workbookView xWindow="-120" yWindow="-120" windowWidth="29040" windowHeight="15840" xr2:uid="{8097C5D5-673F-4AB0-BCEF-EF03FB4D1C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H19" i="1"/>
  <c r="H16" i="1"/>
  <c r="G19" i="1"/>
  <c r="G16" i="1"/>
  <c r="E10" i="1"/>
  <c r="H23" i="1" s="1"/>
  <c r="E11" i="1" l="1"/>
  <c r="H18" i="1"/>
  <c r="H17" i="1"/>
  <c r="H20" i="1"/>
  <c r="H21" i="1"/>
  <c r="G27" i="1"/>
  <c r="G21" i="1" l="1"/>
  <c r="G18" i="1"/>
  <c r="G20" i="1"/>
  <c r="G17" i="1"/>
  <c r="H22" i="1"/>
  <c r="H29" i="1" s="1"/>
  <c r="G22" i="1" l="1"/>
  <c r="G26" i="1" s="1"/>
  <c r="H30" i="1"/>
  <c r="H31" i="1" s="1"/>
</calcChain>
</file>

<file path=xl/sharedStrings.xml><?xml version="1.0" encoding="utf-8"?>
<sst xmlns="http://schemas.openxmlformats.org/spreadsheetml/2006/main" count="25" uniqueCount="25">
  <si>
    <t>Example Bill Calculation for NM I and NM II Comparison</t>
  </si>
  <si>
    <t>Solar Facility Production:</t>
  </si>
  <si>
    <t>Solar Energy Consumed On-site:</t>
  </si>
  <si>
    <t>Rate RS - January 2024 Charges</t>
  </si>
  <si>
    <t>Energy Charge ($/kWh)</t>
  </si>
  <si>
    <t>Rider PSM ($/kWh)</t>
  </si>
  <si>
    <t>HEA Charge ($)</t>
  </si>
  <si>
    <t>Rider DSM ($/kWh)</t>
  </si>
  <si>
    <t>Rider FAC ($/kWh)</t>
  </si>
  <si>
    <t>Rider ESM (%)</t>
  </si>
  <si>
    <t>Net Energy Consumed from Grid:</t>
  </si>
  <si>
    <t>Net Metering I - Net Billed kWh</t>
  </si>
  <si>
    <t>Consumption Assumptions:</t>
  </si>
  <si>
    <t>Gross Power Consumption:</t>
  </si>
  <si>
    <t>Excess Generation Sent to Grid:</t>
  </si>
  <si>
    <t>Net Metering I Bill:</t>
  </si>
  <si>
    <t>Net Metering II Bill:</t>
  </si>
  <si>
    <t>Net Metering II ACNEGC</t>
  </si>
  <si>
    <t>Net Metering I Bill</t>
  </si>
  <si>
    <t>Net Metering II Bill</t>
  </si>
  <si>
    <t>Customer Charge &amp; Minimum Bill ($)</t>
  </si>
  <si>
    <t xml:space="preserve">  Credit Used:</t>
  </si>
  <si>
    <t xml:space="preserve">  Credit Bank Addition:</t>
  </si>
  <si>
    <t>Must be &lt;= the lesser of Gross Power Consumption and Solar Facility Production to be valid.</t>
  </si>
  <si>
    <t xml:space="preserve">  Net Metering I - kWh Bank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</si>
</sst>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/>
    <xf numFmtId="164" fontId="0" fillId="3" borderId="0" xfId="0" applyNumberFormat="1" applyFill="1"/>
    <xf numFmtId="164" fontId="0" fillId="4" borderId="0" xfId="1" applyNumberFormat="1" applyFont="1" applyFill="1"/>
    <xf numFmtId="10" fontId="0" fillId="0" borderId="0" xfId="3" applyNumberFormat="1" applyFont="1"/>
    <xf numFmtId="44" fontId="0" fillId="0" borderId="0" xfId="2" applyFont="1"/>
    <xf numFmtId="165" fontId="0" fillId="0" borderId="0" xfId="2" applyNumberFormat="1" applyFont="1"/>
    <xf numFmtId="44" fontId="0" fillId="0" borderId="0" xfId="0" applyNumberFormat="1"/>
    <xf numFmtId="165" fontId="0" fillId="0" borderId="0" xfId="0" applyNumberFormat="1"/>
    <xf numFmtId="0" fontId="0" fillId="0" borderId="0" xfId="0" applyFill="1"/>
    <xf numFmtId="44" fontId="0" fillId="0" borderId="0" xfId="2" applyFont="1" applyFill="1"/>
    <xf numFmtId="44" fontId="0" fillId="5" borderId="0" xfId="0" applyNumberFormat="1" applyFill="1"/>
    <xf numFmtId="164" fontId="0" fillId="3" borderId="0" xfId="1" applyNumberFormat="1" applyFont="1" applyFill="1"/>
    <xf numFmtId="44" fontId="0" fillId="3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BABF-38FE-4581-8C3A-3AD4EC00396D}">
  <sheetPr>
    <pageSetUpPr fitToPage="1"/>
  </sheetPr>
  <dimension ref="A3:H31"/>
  <sheetViews>
    <sheetView tabSelected="1" view="pageLayout" zoomScaleNormal="100" workbookViewId="0"/>
  </sheetViews>
  <sheetFormatPr defaultRowHeight="15" x14ac:dyDescent="0.25"/>
  <cols>
    <col min="5" max="5" width="12" bestFit="1" customWidth="1"/>
    <col min="7" max="7" width="17.42578125" bestFit="1" customWidth="1"/>
    <col min="8" max="8" width="18" bestFit="1" customWidth="1"/>
  </cols>
  <sheetData>
    <row r="3" spans="1:8" x14ac:dyDescent="0.25">
      <c r="A3" t="s">
        <v>0</v>
      </c>
    </row>
    <row r="5" spans="1:8" x14ac:dyDescent="0.25">
      <c r="A5" t="s">
        <v>12</v>
      </c>
    </row>
    <row r="6" spans="1:8" x14ac:dyDescent="0.25">
      <c r="A6" t="s">
        <v>13</v>
      </c>
      <c r="E6" s="1">
        <v>2000</v>
      </c>
    </row>
    <row r="7" spans="1:8" x14ac:dyDescent="0.25">
      <c r="A7" t="s">
        <v>1</v>
      </c>
      <c r="E7" s="1">
        <v>1500</v>
      </c>
    </row>
    <row r="8" spans="1:8" x14ac:dyDescent="0.25">
      <c r="A8" t="s">
        <v>2</v>
      </c>
      <c r="E8" s="2">
        <v>1500</v>
      </c>
      <c r="F8" t="s">
        <v>23</v>
      </c>
    </row>
    <row r="9" spans="1:8" x14ac:dyDescent="0.25">
      <c r="A9" t="s">
        <v>10</v>
      </c>
      <c r="E9" s="13">
        <f>E6-E8</f>
        <v>500</v>
      </c>
    </row>
    <row r="10" spans="1:8" x14ac:dyDescent="0.25">
      <c r="A10" t="s">
        <v>14</v>
      </c>
      <c r="E10" s="4">
        <f>E7-E8</f>
        <v>0</v>
      </c>
    </row>
    <row r="11" spans="1:8" x14ac:dyDescent="0.25">
      <c r="A11" t="s">
        <v>11</v>
      </c>
      <c r="E11" s="3">
        <f>MAX(E9-E10,0)</f>
        <v>500</v>
      </c>
    </row>
    <row r="13" spans="1:8" x14ac:dyDescent="0.25">
      <c r="A13" s="10"/>
      <c r="B13" s="10"/>
      <c r="C13" s="10"/>
      <c r="D13" s="10"/>
      <c r="E13" s="11"/>
    </row>
    <row r="15" spans="1:8" x14ac:dyDescent="0.25">
      <c r="A15" t="s">
        <v>3</v>
      </c>
      <c r="G15" t="s">
        <v>18</v>
      </c>
      <c r="H15" t="s">
        <v>19</v>
      </c>
    </row>
    <row r="16" spans="1:8" x14ac:dyDescent="0.25">
      <c r="A16" t="s">
        <v>20</v>
      </c>
      <c r="E16" s="7">
        <v>13</v>
      </c>
      <c r="G16" s="6">
        <f>ROUND(E16,2)</f>
        <v>13</v>
      </c>
      <c r="H16" s="6">
        <f>ROUND(E16,2)</f>
        <v>13</v>
      </c>
    </row>
    <row r="17" spans="1:8" x14ac:dyDescent="0.25">
      <c r="A17" t="s">
        <v>4</v>
      </c>
      <c r="E17" s="7">
        <v>9.9654000000000006E-2</v>
      </c>
      <c r="G17" s="6">
        <f>ROUND(E17*$E$11,2)</f>
        <v>49.83</v>
      </c>
      <c r="H17" s="6">
        <f>ROUND(E17*$E$9,2)</f>
        <v>49.83</v>
      </c>
    </row>
    <row r="18" spans="1:8" x14ac:dyDescent="0.25">
      <c r="A18" t="s">
        <v>5</v>
      </c>
      <c r="E18" s="7">
        <v>-3.7000000000000002E-3</v>
      </c>
      <c r="G18" s="6">
        <f>ROUND(-E18*$E$11,2)</f>
        <v>1.85</v>
      </c>
      <c r="H18" s="6">
        <f>ROUND(-E18*$E$9,2)</f>
        <v>1.85</v>
      </c>
    </row>
    <row r="19" spans="1:8" x14ac:dyDescent="0.25">
      <c r="A19" t="s">
        <v>6</v>
      </c>
      <c r="E19" s="7">
        <v>0.3</v>
      </c>
      <c r="G19" s="6">
        <f>ROUND(E19,2)</f>
        <v>0.3</v>
      </c>
      <c r="H19" s="6">
        <f>ROUND(E19,2)</f>
        <v>0.3</v>
      </c>
    </row>
    <row r="20" spans="1:8" x14ac:dyDescent="0.25">
      <c r="A20" t="s">
        <v>7</v>
      </c>
      <c r="E20" s="7">
        <v>1.3519999999999999E-3</v>
      </c>
      <c r="G20" s="6">
        <f>ROUND(E20*$E$11,2)</f>
        <v>0.68</v>
      </c>
      <c r="H20" s="6">
        <f>ROUND(E20*$E$9,2)</f>
        <v>0.68</v>
      </c>
    </row>
    <row r="21" spans="1:8" x14ac:dyDescent="0.25">
      <c r="A21" t="s">
        <v>8</v>
      </c>
      <c r="E21" s="7">
        <v>1.457E-2</v>
      </c>
      <c r="G21" s="6">
        <f>ROUND(E21*$E$11,2)</f>
        <v>7.29</v>
      </c>
      <c r="H21" s="6">
        <f>ROUND(E21*$E$9,2)</f>
        <v>7.29</v>
      </c>
    </row>
    <row r="22" spans="1:8" x14ac:dyDescent="0.25">
      <c r="A22" t="s">
        <v>9</v>
      </c>
      <c r="E22" s="5">
        <v>0.1055</v>
      </c>
      <c r="G22" s="6">
        <f>ROUND(SUM(G16:G21)*E22,2)</f>
        <v>7.7</v>
      </c>
      <c r="H22" s="6">
        <f>ROUND(SUM(H16:H21)*E22,2)</f>
        <v>7.7</v>
      </c>
    </row>
    <row r="23" spans="1:8" x14ac:dyDescent="0.25">
      <c r="A23" t="s">
        <v>17</v>
      </c>
      <c r="E23" s="7">
        <v>5.7132000000000002E-2</v>
      </c>
      <c r="H23" s="6">
        <f>ROUND(E23*$E$10,0)</f>
        <v>0</v>
      </c>
    </row>
    <row r="26" spans="1:8" x14ac:dyDescent="0.25">
      <c r="A26" t="s">
        <v>15</v>
      </c>
      <c r="E26" s="8"/>
      <c r="G26" s="12">
        <f>SUM(G16:G22)</f>
        <v>80.650000000000006</v>
      </c>
    </row>
    <row r="27" spans="1:8" x14ac:dyDescent="0.25">
      <c r="A27" t="s">
        <v>24</v>
      </c>
      <c r="E27" s="8"/>
      <c r="G27" s="3">
        <f>MAX(E10-E9,0)</f>
        <v>0</v>
      </c>
    </row>
    <row r="29" spans="1:8" x14ac:dyDescent="0.25">
      <c r="A29" t="s">
        <v>16</v>
      </c>
      <c r="H29" s="12">
        <f>MAX(E16,SUM(H16:H22)-H23)</f>
        <v>80.650000000000006</v>
      </c>
    </row>
    <row r="30" spans="1:8" x14ac:dyDescent="0.25">
      <c r="A30" t="s">
        <v>21</v>
      </c>
      <c r="E30" s="9"/>
      <c r="H30" s="14">
        <f>SUM(H16:H22)-H29</f>
        <v>0</v>
      </c>
    </row>
    <row r="31" spans="1:8" x14ac:dyDescent="0.25">
      <c r="A31" t="s">
        <v>22</v>
      </c>
      <c r="H31" s="14">
        <f>H23-H30</f>
        <v>0</v>
      </c>
    </row>
  </sheetData>
  <pageMargins left="0.7" right="0.7" top="0.75" bottom="0.75" header="0.3" footer="0.3"/>
  <pageSetup scale="94" orientation="landscape" r:id="rId1"/>
  <headerFooter>
    <oddHeader>&amp;R&amp;"Times New Roman,Bold"&amp;10KyPSC Case No. 2023-00413
AG-DR-01-002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57D526CBA914FA9254BB6F1B514C5" ma:contentTypeVersion="4" ma:contentTypeDescription="Create a new document." ma:contentTypeScope="" ma:versionID="62a9160db15c6e65302b30cd3c40cdc4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04D2D096-2F5D-4820-B119-5C6373647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7468EC-C23B-4870-83A3-CE0C808F5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B92EE-30F9-4973-95A7-770C2EBA8C34}">
  <ds:schemaRefs>
    <ds:schemaRef ds:uri="2612a682-5ffb-4b9c-9555-017618935178"/>
    <ds:schemaRef ds:uri="http://purl.org/dc/dcmitype/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Sailers, Bruce L</dc:creator>
  <cp:lastModifiedBy>Sunderman, Minna</cp:lastModifiedBy>
  <cp:lastPrinted>2024-01-31T19:05:09Z</cp:lastPrinted>
  <dcterms:created xsi:type="dcterms:W3CDTF">2024-01-18T19:02:18Z</dcterms:created>
  <dcterms:modified xsi:type="dcterms:W3CDTF">2024-01-31T19:06:08Z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0x0101000B357D526CBA914FA9254BB6F1B514C5</vt:lpwstr>
  </property>
</Properties>
</file>